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ANAND\Desktop\new\"/>
    </mc:Choice>
  </mc:AlternateContent>
  <xr:revisionPtr revIDLastSave="0" documentId="13_ncr:1_{82AE4F96-80A3-4682-81C9-714261E5B250}" xr6:coauthVersionLast="47" xr6:coauthVersionMax="47" xr10:uidLastSave="{00000000-0000-0000-0000-000000000000}"/>
  <bookViews>
    <workbookView xWindow="-110" yWindow="-110" windowWidth="19420" windowHeight="11500" firstSheet="7" activeTab="8" xr2:uid="{4F4D4817-0DAE-47E6-B5F4-926D916D2564}"/>
  </bookViews>
  <sheets>
    <sheet name="COMPANY OVERVIEW" sheetId="1" r:id="rId1"/>
    <sheet name="INCOME STATEMENT HISTORICAL" sheetId="2" r:id="rId2"/>
    <sheet name="ANALYST INCOME STATEMENT" sheetId="3" r:id="rId3"/>
    <sheet name="BALANCE SHEET" sheetId="4" r:id="rId4"/>
    <sheet name="SWOT Analysis" sheetId="16" r:id="rId5"/>
    <sheet name="Market Share &amp; Industry Positio" sheetId="12" r:id="rId6"/>
    <sheet name="Competitive Positioning &amp; Growt" sheetId="13" r:id="rId7"/>
    <sheet name="Industry Dynamics &amp; Future Tren" sheetId="14" r:id="rId8"/>
    <sheet name="Investment Recommendation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3" i="4" l="1"/>
  <c r="BC23" i="4"/>
  <c r="BD23" i="4"/>
  <c r="BE23" i="4"/>
  <c r="BA23" i="4"/>
  <c r="BB22" i="4"/>
  <c r="BC22" i="4"/>
  <c r="BD22" i="4"/>
  <c r="BE22" i="4"/>
  <c r="BA22" i="4"/>
  <c r="BB19" i="4"/>
  <c r="BC19" i="4"/>
  <c r="BD19" i="4"/>
  <c r="BE19" i="4"/>
  <c r="BA19" i="4"/>
  <c r="BB18" i="4"/>
  <c r="BC18" i="4"/>
  <c r="BD18" i="4"/>
  <c r="BE18" i="4"/>
  <c r="BA18" i="4"/>
  <c r="BB17" i="4"/>
  <c r="BC17" i="4"/>
  <c r="BD17" i="4"/>
  <c r="BE17" i="4"/>
  <c r="BA17" i="4"/>
  <c r="BB14" i="4"/>
  <c r="BC14" i="4"/>
  <c r="BD14" i="4"/>
  <c r="BE14" i="4"/>
  <c r="BA14" i="4"/>
  <c r="BB13" i="4"/>
  <c r="BC13" i="4"/>
  <c r="BD13" i="4"/>
  <c r="BE13" i="4"/>
  <c r="BA13" i="4"/>
  <c r="BB12" i="4"/>
  <c r="BC12" i="4"/>
  <c r="BD12" i="4"/>
  <c r="BE12" i="4"/>
  <c r="BA12" i="4"/>
  <c r="BB11" i="4"/>
  <c r="BC11" i="4"/>
  <c r="BD11" i="4"/>
  <c r="BE11" i="4"/>
  <c r="BA11" i="4"/>
  <c r="BB10" i="4"/>
  <c r="BC10" i="4"/>
  <c r="BD10" i="4"/>
  <c r="BE10" i="4"/>
  <c r="BA10" i="4"/>
  <c r="BB8" i="4"/>
  <c r="BC8" i="4"/>
  <c r="BD8" i="4"/>
  <c r="BE8" i="4"/>
  <c r="BA8" i="4"/>
  <c r="BC7" i="4"/>
  <c r="BD7" i="4"/>
  <c r="BE7" i="4"/>
  <c r="BB7" i="4"/>
  <c r="BC6" i="4"/>
  <c r="BD6" i="4"/>
  <c r="BE6" i="4"/>
  <c r="BB6" i="4"/>
  <c r="BB5" i="4"/>
  <c r="BC5" i="4"/>
  <c r="BD5" i="4"/>
  <c r="BE5" i="4"/>
  <c r="BA5" i="4"/>
  <c r="AF14" i="3"/>
  <c r="AG14" i="3"/>
  <c r="AH14" i="3"/>
  <c r="AE14" i="3"/>
  <c r="AF12" i="3"/>
  <c r="AG12" i="3"/>
  <c r="AH12" i="3"/>
  <c r="AE12" i="3"/>
  <c r="AF10" i="3"/>
  <c r="AG10" i="3"/>
  <c r="AH10" i="3"/>
  <c r="AE10" i="3"/>
  <c r="AF8" i="3"/>
  <c r="AG8" i="3"/>
  <c r="AH8" i="3"/>
  <c r="AE8" i="3"/>
  <c r="AF6" i="3"/>
  <c r="AG6" i="3"/>
  <c r="AH6" i="3"/>
  <c r="AE6" i="3"/>
  <c r="AF4" i="3"/>
  <c r="AG4" i="3"/>
  <c r="AH4" i="3"/>
  <c r="AE4" i="3"/>
  <c r="AF3" i="3"/>
  <c r="AG3" i="3"/>
  <c r="AH3" i="3"/>
  <c r="AE3" i="3"/>
  <c r="AD4" i="3"/>
  <c r="AD5" i="3"/>
  <c r="AD6" i="3"/>
  <c r="AD21" i="3" s="1"/>
  <c r="AD7" i="3"/>
  <c r="AD42" i="3" s="1"/>
  <c r="AD8" i="3"/>
  <c r="AD9" i="3"/>
  <c r="AD10" i="3"/>
  <c r="AD11" i="3"/>
  <c r="AD70" i="3" s="1"/>
  <c r="AD12" i="3"/>
  <c r="AD52" i="3" s="1"/>
  <c r="AD13" i="3"/>
  <c r="AD54" i="3" s="1"/>
  <c r="AD14" i="3"/>
  <c r="AD73" i="3" s="1"/>
  <c r="AD15" i="3"/>
  <c r="AD74" i="3" s="1"/>
  <c r="AD16" i="3"/>
  <c r="AD17" i="3"/>
  <c r="AC4" i="3"/>
  <c r="AC5" i="3"/>
  <c r="AC6" i="3"/>
  <c r="AC7" i="3"/>
  <c r="AC8" i="3"/>
  <c r="AC67" i="3" s="1"/>
  <c r="AC9" i="3"/>
  <c r="AC68" i="3" s="1"/>
  <c r="AC10" i="3"/>
  <c r="AC48" i="3" s="1"/>
  <c r="AC11" i="3"/>
  <c r="AC12" i="3"/>
  <c r="AC13" i="3"/>
  <c r="AC72" i="3" s="1"/>
  <c r="AC14" i="3"/>
  <c r="AC56" i="3" s="1"/>
  <c r="AC15" i="3"/>
  <c r="AC58" i="3" s="1"/>
  <c r="AC16" i="3"/>
  <c r="AC17" i="3"/>
  <c r="AB4" i="3"/>
  <c r="AB5" i="3"/>
  <c r="AB6" i="3"/>
  <c r="AB7" i="3"/>
  <c r="AB8" i="3"/>
  <c r="AB44" i="3" s="1"/>
  <c r="AB9" i="3"/>
  <c r="AB27" i="3" s="1"/>
  <c r="AB10" i="3"/>
  <c r="AB69" i="3" s="1"/>
  <c r="AB11" i="3"/>
  <c r="AB12" i="3"/>
  <c r="AB52" i="3" s="1"/>
  <c r="AB13" i="3"/>
  <c r="AB54" i="3" s="1"/>
  <c r="AB14" i="3"/>
  <c r="AB73" i="3" s="1"/>
  <c r="AB15" i="3"/>
  <c r="AB16" i="3"/>
  <c r="AB17" i="3"/>
  <c r="AA4" i="3"/>
  <c r="AA5" i="3"/>
  <c r="AA6" i="3"/>
  <c r="AA7" i="3"/>
  <c r="AA42" i="3" s="1"/>
  <c r="AA8" i="3"/>
  <c r="AA9" i="3"/>
  <c r="AA10" i="3"/>
  <c r="AA48" i="3" s="1"/>
  <c r="AA11" i="3"/>
  <c r="AA70" i="3" s="1"/>
  <c r="AA12" i="3"/>
  <c r="AA13" i="3"/>
  <c r="AA72" i="3" s="1"/>
  <c r="AA14" i="3"/>
  <c r="AA73" i="3" s="1"/>
  <c r="AA15" i="3"/>
  <c r="AA16" i="3"/>
  <c r="AA17" i="3"/>
  <c r="AA3" i="3"/>
  <c r="AB3" i="3"/>
  <c r="AC3" i="3"/>
  <c r="AC26" i="3" s="1"/>
  <c r="AD3" i="3"/>
  <c r="AD26" i="3" s="1"/>
  <c r="Z4" i="3"/>
  <c r="Z5" i="3"/>
  <c r="Z6" i="3"/>
  <c r="AA21" i="3" s="1"/>
  <c r="Z7" i="3"/>
  <c r="Z66" i="3" s="1"/>
  <c r="Z8" i="3"/>
  <c r="Z9" i="3"/>
  <c r="AA22" i="3" s="1"/>
  <c r="Z10" i="3"/>
  <c r="Z48" i="3" s="1"/>
  <c r="Z11" i="3"/>
  <c r="Z12" i="3"/>
  <c r="Z52" i="3" s="1"/>
  <c r="Z13" i="3"/>
  <c r="Z72" i="3" s="1"/>
  <c r="Z14" i="3"/>
  <c r="Z73" i="3" s="1"/>
  <c r="Z15" i="3"/>
  <c r="Z58" i="3" s="1"/>
  <c r="Z16" i="3"/>
  <c r="Z17" i="3"/>
  <c r="Z3" i="3"/>
  <c r="AB72" i="3"/>
  <c r="AC70" i="3"/>
  <c r="AB70" i="3"/>
  <c r="Z70" i="3"/>
  <c r="AD69" i="3"/>
  <c r="AC69" i="3"/>
  <c r="AA69" i="3"/>
  <c r="AD68" i="3"/>
  <c r="AB68" i="3"/>
  <c r="AD66" i="3"/>
  <c r="AC66" i="3"/>
  <c r="AB66" i="3"/>
  <c r="AA66" i="3"/>
  <c r="AC65" i="3"/>
  <c r="AB65" i="3"/>
  <c r="AA65" i="3"/>
  <c r="AC64" i="3"/>
  <c r="AB64" i="3"/>
  <c r="AA64" i="3"/>
  <c r="Z64" i="3"/>
  <c r="AD62" i="3"/>
  <c r="AC62" i="3"/>
  <c r="AB62" i="3"/>
  <c r="AA62" i="3"/>
  <c r="Z62" i="3"/>
  <c r="AD58" i="3"/>
  <c r="AA58" i="3"/>
  <c r="AD56" i="3"/>
  <c r="AB56" i="3"/>
  <c r="AC54" i="3"/>
  <c r="AC52" i="3"/>
  <c r="AA52" i="3"/>
  <c r="AC50" i="3"/>
  <c r="AB50" i="3"/>
  <c r="AA50" i="3"/>
  <c r="Z50" i="3"/>
  <c r="AD48" i="3"/>
  <c r="AB48" i="3"/>
  <c r="AD46" i="3"/>
  <c r="AC46" i="3"/>
  <c r="AD47" i="3" s="1"/>
  <c r="AB46" i="3"/>
  <c r="AA46" i="3"/>
  <c r="AD44" i="3"/>
  <c r="AC44" i="3"/>
  <c r="AA44" i="3"/>
  <c r="Z44" i="3"/>
  <c r="AC42" i="3"/>
  <c r="AB42" i="3"/>
  <c r="Z42" i="3"/>
  <c r="AD40" i="3"/>
  <c r="AC40" i="3"/>
  <c r="AB40" i="3"/>
  <c r="AA40" i="3"/>
  <c r="Z40" i="3"/>
  <c r="AD38" i="3"/>
  <c r="AC38" i="3"/>
  <c r="AD39" i="3" s="1"/>
  <c r="AB38" i="3"/>
  <c r="AA38" i="3"/>
  <c r="Z38" i="3"/>
  <c r="AD36" i="3"/>
  <c r="AC36" i="3"/>
  <c r="AB36" i="3"/>
  <c r="AA36" i="3"/>
  <c r="Z36" i="3"/>
  <c r="AD34" i="3"/>
  <c r="AC34" i="3"/>
  <c r="AB34" i="3"/>
  <c r="AA34" i="3"/>
  <c r="Z34" i="3"/>
  <c r="AB29" i="3"/>
  <c r="AD27" i="3"/>
  <c r="AC27" i="3"/>
  <c r="AA27" i="3"/>
  <c r="AB26" i="3"/>
  <c r="AD23" i="3"/>
  <c r="AA23" i="3"/>
  <c r="AD22" i="3"/>
  <c r="AC22" i="3"/>
  <c r="AC21" i="3"/>
  <c r="AB21" i="3"/>
  <c r="AA29" i="3"/>
  <c r="Z29" i="3"/>
  <c r="AC71" i="3"/>
  <c r="AB71" i="3"/>
  <c r="AA71" i="3"/>
  <c r="Z71" i="3"/>
  <c r="Z68" i="3"/>
  <c r="AD67" i="3"/>
  <c r="AB67" i="3"/>
  <c r="AA67" i="3"/>
  <c r="Z67" i="3"/>
  <c r="AA26" i="3"/>
  <c r="Z26" i="3"/>
  <c r="Z65" i="3"/>
  <c r="AD64" i="3"/>
  <c r="AD63" i="3"/>
  <c r="AC28" i="3"/>
  <c r="Z28" i="3"/>
  <c r="AD20" i="3"/>
  <c r="AC20" i="3"/>
  <c r="AB20" i="3"/>
  <c r="AA20" i="3"/>
  <c r="AE20" i="3" s="1"/>
  <c r="AT14" i="2"/>
  <c r="AU14" i="2"/>
  <c r="AV14" i="2"/>
  <c r="AW14" i="2"/>
  <c r="AS14" i="2"/>
  <c r="AT12" i="2"/>
  <c r="AU12" i="2"/>
  <c r="AV12" i="2"/>
  <c r="AW12" i="2"/>
  <c r="AS12" i="2"/>
  <c r="AT10" i="2"/>
  <c r="AU10" i="2"/>
  <c r="AV10" i="2"/>
  <c r="AW10" i="2"/>
  <c r="AT8" i="2"/>
  <c r="AU8" i="2"/>
  <c r="AV8" i="2"/>
  <c r="AW8" i="2"/>
  <c r="AS10" i="2"/>
  <c r="AS8" i="2"/>
  <c r="AS9" i="2" s="1"/>
  <c r="AT17" i="2"/>
  <c r="AU17" i="2"/>
  <c r="AV17" i="2"/>
  <c r="AW17" i="2"/>
  <c r="AT16" i="2"/>
  <c r="AU16" i="2"/>
  <c r="AV16" i="2"/>
  <c r="AW16" i="2"/>
  <c r="AS17" i="2"/>
  <c r="AS16" i="2"/>
  <c r="AT9" i="2"/>
  <c r="AT11" i="2" s="1"/>
  <c r="AT13" i="2" s="1"/>
  <c r="AT15" i="2" s="1"/>
  <c r="AU9" i="2"/>
  <c r="AU11" i="2" s="1"/>
  <c r="AU13" i="2" s="1"/>
  <c r="AU15" i="2" s="1"/>
  <c r="AV9" i="2"/>
  <c r="AV11" i="2" s="1"/>
  <c r="AV13" i="2" s="1"/>
  <c r="AV15" i="2" s="1"/>
  <c r="AW9" i="2"/>
  <c r="AW11" i="2" s="1"/>
  <c r="AW13" i="2" s="1"/>
  <c r="AW15" i="2" s="1"/>
  <c r="AT7" i="2"/>
  <c r="AU7" i="2"/>
  <c r="AV7" i="2"/>
  <c r="AW7" i="2"/>
  <c r="AS7" i="2"/>
  <c r="AT6" i="2"/>
  <c r="AU6" i="2"/>
  <c r="AV6" i="2"/>
  <c r="AW6" i="2"/>
  <c r="AS6" i="2"/>
  <c r="AT5" i="2"/>
  <c r="AU5" i="2"/>
  <c r="AV5" i="2"/>
  <c r="AW5" i="2"/>
  <c r="AT4" i="2"/>
  <c r="AU4" i="2"/>
  <c r="AV4" i="2"/>
  <c r="AW4" i="2"/>
  <c r="AT3" i="2"/>
  <c r="AU3" i="2"/>
  <c r="AV3" i="2"/>
  <c r="AW3" i="2"/>
  <c r="AS5" i="2"/>
  <c r="AS4" i="2"/>
  <c r="AS3" i="2"/>
  <c r="AE11" i="4"/>
  <c r="AF11" i="4"/>
  <c r="AG11" i="4"/>
  <c r="AH11" i="4"/>
  <c r="AD11" i="4"/>
  <c r="AE10" i="4"/>
  <c r="AF10" i="4"/>
  <c r="AG10" i="4"/>
  <c r="AH10" i="4"/>
  <c r="AD10" i="4"/>
  <c r="AE9" i="4"/>
  <c r="AF9" i="4"/>
  <c r="AG9" i="4"/>
  <c r="AH9" i="4"/>
  <c r="AD9" i="4"/>
  <c r="AE7" i="4"/>
  <c r="AF7" i="4"/>
  <c r="AG7" i="4"/>
  <c r="AH7" i="4"/>
  <c r="AD7" i="4"/>
  <c r="AF6" i="4"/>
  <c r="AG6" i="4"/>
  <c r="AH6" i="4"/>
  <c r="AE6" i="4"/>
  <c r="AF5" i="4"/>
  <c r="AG5" i="4"/>
  <c r="AH5" i="4"/>
  <c r="AE5" i="4"/>
  <c r="AE4" i="4"/>
  <c r="AF4" i="4"/>
  <c r="AG4" i="4"/>
  <c r="AH4" i="4"/>
  <c r="AD4" i="4"/>
  <c r="J17" i="4"/>
  <c r="K17" i="4"/>
  <c r="L17" i="4"/>
  <c r="M17" i="4"/>
  <c r="I17" i="4"/>
  <c r="J11" i="4"/>
  <c r="K11" i="4"/>
  <c r="L11" i="4"/>
  <c r="M11" i="4"/>
  <c r="I11" i="4"/>
  <c r="J10" i="4"/>
  <c r="K10" i="4"/>
  <c r="L10" i="4"/>
  <c r="M10" i="4"/>
  <c r="I10" i="4"/>
  <c r="J9" i="4"/>
  <c r="K9" i="4"/>
  <c r="L9" i="4"/>
  <c r="M9" i="4"/>
  <c r="I9" i="4"/>
  <c r="J7" i="4"/>
  <c r="K7" i="4"/>
  <c r="L7" i="4"/>
  <c r="M7" i="4"/>
  <c r="I7" i="4"/>
  <c r="K6" i="4"/>
  <c r="L6" i="4"/>
  <c r="M6" i="4"/>
  <c r="J6" i="4"/>
  <c r="K5" i="4"/>
  <c r="L5" i="4"/>
  <c r="M5" i="4"/>
  <c r="J5" i="4"/>
  <c r="J4" i="4"/>
  <c r="K4" i="4"/>
  <c r="L4" i="4"/>
  <c r="M4" i="4"/>
  <c r="I4" i="4"/>
  <c r="AA17" i="2"/>
  <c r="O17" i="3" s="1"/>
  <c r="AB17" i="2"/>
  <c r="P17" i="3" s="1"/>
  <c r="AC17" i="2"/>
  <c r="Q17" i="3" s="1"/>
  <c r="AD17" i="2"/>
  <c r="R17" i="3" s="1"/>
  <c r="Z17" i="2"/>
  <c r="N17" i="3" s="1"/>
  <c r="AA16" i="2"/>
  <c r="O16" i="3" s="1"/>
  <c r="AB16" i="2"/>
  <c r="P16" i="3" s="1"/>
  <c r="AC16" i="2"/>
  <c r="Q16" i="3" s="1"/>
  <c r="AD16" i="2"/>
  <c r="R16" i="3" s="1"/>
  <c r="Z16" i="2"/>
  <c r="N16" i="3" s="1"/>
  <c r="AA14" i="2"/>
  <c r="O14" i="3" s="1"/>
  <c r="AB14" i="2"/>
  <c r="P14" i="3" s="1"/>
  <c r="P73" i="3" s="1"/>
  <c r="AC14" i="2"/>
  <c r="Q14" i="3" s="1"/>
  <c r="Q56" i="3" s="1"/>
  <c r="AD14" i="2"/>
  <c r="R14" i="3" s="1"/>
  <c r="R56" i="3" s="1"/>
  <c r="Z14" i="2"/>
  <c r="N14" i="3" s="1"/>
  <c r="N73" i="3" s="1"/>
  <c r="AA12" i="2"/>
  <c r="O12" i="3" s="1"/>
  <c r="AB12" i="2"/>
  <c r="P12" i="3" s="1"/>
  <c r="AC12" i="2"/>
  <c r="Q12" i="3" s="1"/>
  <c r="AD12" i="2"/>
  <c r="R12" i="3" s="1"/>
  <c r="Z12" i="2"/>
  <c r="N12" i="3" s="1"/>
  <c r="AA10" i="2"/>
  <c r="O10" i="3" s="1"/>
  <c r="O69" i="3" s="1"/>
  <c r="AB10" i="2"/>
  <c r="P10" i="3" s="1"/>
  <c r="P69" i="3" s="1"/>
  <c r="AC10" i="2"/>
  <c r="Q10" i="3" s="1"/>
  <c r="Q69" i="3" s="1"/>
  <c r="AD10" i="2"/>
  <c r="R10" i="3" s="1"/>
  <c r="R69" i="3" s="1"/>
  <c r="Z10" i="2"/>
  <c r="N10" i="3" s="1"/>
  <c r="N69" i="3" s="1"/>
  <c r="AA8" i="2"/>
  <c r="O8" i="3" s="1"/>
  <c r="AB8" i="2"/>
  <c r="P8" i="3" s="1"/>
  <c r="AC8" i="2"/>
  <c r="Q8" i="3" s="1"/>
  <c r="Q67" i="3" s="1"/>
  <c r="AD8" i="2"/>
  <c r="R8" i="3" s="1"/>
  <c r="Z8" i="2"/>
  <c r="N8" i="3" s="1"/>
  <c r="N67" i="3" s="1"/>
  <c r="AA6" i="2"/>
  <c r="O6" i="3" s="1"/>
  <c r="AE18" i="4" s="1"/>
  <c r="AB6" i="2"/>
  <c r="P6" i="3" s="1"/>
  <c r="P40" i="3" s="1"/>
  <c r="AC6" i="2"/>
  <c r="Q6" i="3" s="1"/>
  <c r="AG13" i="4" s="1"/>
  <c r="AD6" i="2"/>
  <c r="R6" i="3" s="1"/>
  <c r="AH13" i="4" s="1"/>
  <c r="Z6" i="2"/>
  <c r="N6" i="3" s="1"/>
  <c r="N65" i="3" s="1"/>
  <c r="AA4" i="2"/>
  <c r="AB4" i="2"/>
  <c r="AC4" i="2"/>
  <c r="Q4" i="3" s="1"/>
  <c r="Q36" i="3" s="1"/>
  <c r="AD4" i="2"/>
  <c r="R4" i="3" s="1"/>
  <c r="R36" i="3" s="1"/>
  <c r="Z4" i="2"/>
  <c r="N4" i="3" s="1"/>
  <c r="N36" i="3" s="1"/>
  <c r="AA3" i="2"/>
  <c r="O3" i="3" s="1"/>
  <c r="AB3" i="2"/>
  <c r="P3" i="3" s="1"/>
  <c r="AC3" i="2"/>
  <c r="AD3" i="2"/>
  <c r="Z3" i="2"/>
  <c r="N3" i="3" s="1"/>
  <c r="Z5" i="2"/>
  <c r="N5" i="3" s="1"/>
  <c r="N64" i="3" s="1"/>
  <c r="K17" i="2"/>
  <c r="C17" i="3" s="1"/>
  <c r="L17" i="2"/>
  <c r="D17" i="3" s="1"/>
  <c r="M17" i="2"/>
  <c r="E17" i="3" s="1"/>
  <c r="N17" i="2"/>
  <c r="F17" i="3" s="1"/>
  <c r="K16" i="2"/>
  <c r="C16" i="3" s="1"/>
  <c r="L16" i="2"/>
  <c r="D16" i="3" s="1"/>
  <c r="M16" i="2"/>
  <c r="E16" i="3" s="1"/>
  <c r="N16" i="2"/>
  <c r="F16" i="3" s="1"/>
  <c r="K14" i="2"/>
  <c r="C14" i="3" s="1"/>
  <c r="C73" i="3" s="1"/>
  <c r="L14" i="2"/>
  <c r="D14" i="3" s="1"/>
  <c r="D56" i="3" s="1"/>
  <c r="M14" i="2"/>
  <c r="E14" i="3" s="1"/>
  <c r="E56" i="3" s="1"/>
  <c r="N14" i="2"/>
  <c r="F14" i="3" s="1"/>
  <c r="K12" i="2"/>
  <c r="C12" i="3" s="1"/>
  <c r="C71" i="3" s="1"/>
  <c r="L12" i="2"/>
  <c r="D12" i="3" s="1"/>
  <c r="D71" i="3" s="1"/>
  <c r="M12" i="2"/>
  <c r="E12" i="3" s="1"/>
  <c r="N12" i="2"/>
  <c r="F12" i="3" s="1"/>
  <c r="K10" i="2"/>
  <c r="C10" i="3" s="1"/>
  <c r="L10" i="2"/>
  <c r="D10" i="3" s="1"/>
  <c r="M10" i="2"/>
  <c r="E10" i="3" s="1"/>
  <c r="E48" i="3" s="1"/>
  <c r="N10" i="2"/>
  <c r="F10" i="3" s="1"/>
  <c r="F69" i="3" s="1"/>
  <c r="J17" i="2"/>
  <c r="B17" i="3" s="1"/>
  <c r="J16" i="2"/>
  <c r="B16" i="3" s="1"/>
  <c r="J14" i="2"/>
  <c r="B14" i="3" s="1"/>
  <c r="B56" i="3" s="1"/>
  <c r="J12" i="2"/>
  <c r="B12" i="3" s="1"/>
  <c r="J10" i="2"/>
  <c r="B10" i="3" s="1"/>
  <c r="K8" i="2"/>
  <c r="C8" i="3" s="1"/>
  <c r="C44" i="3" s="1"/>
  <c r="L8" i="2"/>
  <c r="D8" i="3" s="1"/>
  <c r="M8" i="2"/>
  <c r="E8" i="3" s="1"/>
  <c r="E44" i="3" s="1"/>
  <c r="N8" i="2"/>
  <c r="F8" i="3" s="1"/>
  <c r="F44" i="3" s="1"/>
  <c r="K6" i="2"/>
  <c r="C6" i="3" s="1"/>
  <c r="L6" i="2"/>
  <c r="D6" i="3" s="1"/>
  <c r="M6" i="2"/>
  <c r="E6" i="3" s="1"/>
  <c r="N6" i="2"/>
  <c r="F6" i="3" s="1"/>
  <c r="M18" i="4" s="1"/>
  <c r="J8" i="2"/>
  <c r="B8" i="3" s="1"/>
  <c r="J6" i="2"/>
  <c r="B6" i="3" s="1"/>
  <c r="I13" i="4" s="1"/>
  <c r="K4" i="2"/>
  <c r="C4" i="3" s="1"/>
  <c r="L4" i="2"/>
  <c r="D4" i="3" s="1"/>
  <c r="D36" i="3" s="1"/>
  <c r="M4" i="2"/>
  <c r="N4" i="2"/>
  <c r="F4" i="3" s="1"/>
  <c r="F36" i="3" s="1"/>
  <c r="J4" i="2"/>
  <c r="B4" i="3" s="1"/>
  <c r="K3" i="2"/>
  <c r="L3" i="2"/>
  <c r="D3" i="3" s="1"/>
  <c r="M3" i="2"/>
  <c r="E3" i="3" s="1"/>
  <c r="L16" i="4" s="1"/>
  <c r="N3" i="2"/>
  <c r="J3" i="2"/>
  <c r="B3" i="3" s="1"/>
  <c r="AD29" i="3" l="1"/>
  <c r="AD31" i="3"/>
  <c r="AD50" i="3"/>
  <c r="AD43" i="3"/>
  <c r="AD59" i="3"/>
  <c r="AD51" i="3"/>
  <c r="AD71" i="3"/>
  <c r="AE71" i="3" s="1"/>
  <c r="AD72" i="3"/>
  <c r="AD55" i="3"/>
  <c r="AD65" i="3"/>
  <c r="AE65" i="3" s="1"/>
  <c r="AD37" i="3"/>
  <c r="AD53" i="3"/>
  <c r="AD45" i="3"/>
  <c r="AC73" i="3"/>
  <c r="AC23" i="3"/>
  <c r="AC29" i="3"/>
  <c r="AD57" i="3"/>
  <c r="AC74" i="3"/>
  <c r="AD49" i="3"/>
  <c r="AD41" i="3"/>
  <c r="AC55" i="3"/>
  <c r="AC57" i="3"/>
  <c r="AC41" i="3"/>
  <c r="AB58" i="3"/>
  <c r="AB59" i="3" s="1"/>
  <c r="AC59" i="3"/>
  <c r="AC37" i="3"/>
  <c r="AE29" i="3"/>
  <c r="AC45" i="3"/>
  <c r="AC53" i="3"/>
  <c r="AB28" i="3"/>
  <c r="AB74" i="3"/>
  <c r="AB22" i="3"/>
  <c r="AE22" i="3" s="1"/>
  <c r="AC47" i="3"/>
  <c r="AC49" i="3"/>
  <c r="AC43" i="3"/>
  <c r="AC51" i="3"/>
  <c r="AB23" i="3"/>
  <c r="AE23" i="3" s="1"/>
  <c r="AC39" i="3"/>
  <c r="AB37" i="3"/>
  <c r="AA54" i="3"/>
  <c r="AB41" i="3"/>
  <c r="AB49" i="3"/>
  <c r="AA56" i="3"/>
  <c r="AA68" i="3"/>
  <c r="AB57" i="3"/>
  <c r="AB51" i="3"/>
  <c r="AB45" i="3"/>
  <c r="AB39" i="3"/>
  <c r="AB53" i="3"/>
  <c r="AE73" i="3"/>
  <c r="AB47" i="3"/>
  <c r="AB55" i="3"/>
  <c r="AA28" i="3"/>
  <c r="AE21" i="3"/>
  <c r="AB43" i="3"/>
  <c r="Z54" i="3"/>
  <c r="Z46" i="3"/>
  <c r="Z69" i="3"/>
  <c r="AE69" i="3" s="1"/>
  <c r="AA35" i="3"/>
  <c r="AE26" i="3"/>
  <c r="AC35" i="3"/>
  <c r="AD35" i="3"/>
  <c r="AB35" i="3"/>
  <c r="AE35" i="3" s="1"/>
  <c r="AA41" i="3"/>
  <c r="AA47" i="3"/>
  <c r="AA55" i="3"/>
  <c r="AA49" i="3"/>
  <c r="AA43" i="3"/>
  <c r="AA37" i="3"/>
  <c r="Z56" i="3"/>
  <c r="AA57" i="3"/>
  <c r="AA51" i="3"/>
  <c r="Z27" i="3"/>
  <c r="AA45" i="3"/>
  <c r="AA39" i="3"/>
  <c r="AA59" i="3"/>
  <c r="AA53" i="3"/>
  <c r="AE67" i="3"/>
  <c r="Z31" i="3"/>
  <c r="AA31" i="3"/>
  <c r="AB31" i="3"/>
  <c r="Z63" i="3"/>
  <c r="AC31" i="3"/>
  <c r="AA63" i="3"/>
  <c r="AE5" i="3"/>
  <c r="Z74" i="3"/>
  <c r="AD28" i="3"/>
  <c r="AA74" i="3"/>
  <c r="AB63" i="3"/>
  <c r="AC63" i="3"/>
  <c r="AS11" i="2"/>
  <c r="AS13" i="2" s="1"/>
  <c r="AS15" i="2" s="1"/>
  <c r="O40" i="3"/>
  <c r="AB5" i="2"/>
  <c r="AA5" i="2"/>
  <c r="N38" i="3"/>
  <c r="K5" i="2"/>
  <c r="K7" i="2" s="1"/>
  <c r="M5" i="2"/>
  <c r="AC5" i="2"/>
  <c r="B63" i="3"/>
  <c r="B36" i="3"/>
  <c r="D67" i="3"/>
  <c r="D44" i="3"/>
  <c r="E45" i="3" s="1"/>
  <c r="AB7" i="2"/>
  <c r="P5" i="3"/>
  <c r="K16" i="4"/>
  <c r="D34" i="3"/>
  <c r="O71" i="3"/>
  <c r="O52" i="3"/>
  <c r="P53" i="3" s="1"/>
  <c r="C63" i="3"/>
  <c r="C36" i="3"/>
  <c r="D37" i="3" s="1"/>
  <c r="F56" i="3"/>
  <c r="F57" i="3" s="1"/>
  <c r="F73" i="3"/>
  <c r="AA7" i="2"/>
  <c r="O5" i="3"/>
  <c r="F52" i="3"/>
  <c r="F71" i="3"/>
  <c r="E71" i="3"/>
  <c r="E52" i="3"/>
  <c r="C3" i="3"/>
  <c r="J16" i="4" s="1"/>
  <c r="L5" i="2"/>
  <c r="L7" i="2" s="1"/>
  <c r="E4" i="3"/>
  <c r="E36" i="3" s="1"/>
  <c r="F37" i="3" s="1"/>
  <c r="P4" i="3"/>
  <c r="P63" i="3" s="1"/>
  <c r="AF13" i="4"/>
  <c r="AE13" i="4"/>
  <c r="J5" i="2"/>
  <c r="B5" i="3" s="1"/>
  <c r="B38" i="3" s="1"/>
  <c r="E67" i="3"/>
  <c r="E62" i="3"/>
  <c r="AG18" i="4"/>
  <c r="E34" i="3"/>
  <c r="O4" i="3"/>
  <c r="O63" i="3" s="1"/>
  <c r="F67" i="3"/>
  <c r="AF18" i="4"/>
  <c r="N40" i="3"/>
  <c r="O41" i="3" s="1"/>
  <c r="L12" i="4"/>
  <c r="AC7" i="2"/>
  <c r="O65" i="3"/>
  <c r="N5" i="2"/>
  <c r="O73" i="3"/>
  <c r="O56" i="3"/>
  <c r="M7" i="2"/>
  <c r="E5" i="3"/>
  <c r="E38" i="3" s="1"/>
  <c r="D40" i="3"/>
  <c r="D41" i="3" s="1"/>
  <c r="K13" i="4"/>
  <c r="B52" i="3"/>
  <c r="B71" i="3"/>
  <c r="AE17" i="4"/>
  <c r="O62" i="3"/>
  <c r="AE16" i="4"/>
  <c r="O34" i="3"/>
  <c r="O20" i="3"/>
  <c r="B34" i="3"/>
  <c r="I16" i="4"/>
  <c r="Q5" i="3"/>
  <c r="O21" i="3"/>
  <c r="AD18" i="4"/>
  <c r="AD13" i="4"/>
  <c r="O44" i="3"/>
  <c r="O67" i="3"/>
  <c r="C48" i="3"/>
  <c r="C69" i="3"/>
  <c r="E65" i="3"/>
  <c r="L13" i="4"/>
  <c r="B69" i="3"/>
  <c r="B48" i="3"/>
  <c r="P62" i="3"/>
  <c r="AF17" i="4"/>
  <c r="P34" i="3"/>
  <c r="P35" i="3" s="1"/>
  <c r="AF16" i="4"/>
  <c r="C40" i="3"/>
  <c r="J18" i="4"/>
  <c r="J13" i="4"/>
  <c r="P20" i="3"/>
  <c r="AF12" i="4"/>
  <c r="AE12" i="4"/>
  <c r="K18" i="4"/>
  <c r="B44" i="3"/>
  <c r="C45" i="3" s="1"/>
  <c r="B67" i="3"/>
  <c r="F5" i="3"/>
  <c r="F38" i="3" s="1"/>
  <c r="F39" i="3" s="1"/>
  <c r="N7" i="2"/>
  <c r="D48" i="3"/>
  <c r="D49" i="3" s="1"/>
  <c r="D69" i="3"/>
  <c r="R52" i="3"/>
  <c r="R71" i="3"/>
  <c r="P65" i="3"/>
  <c r="P21" i="3"/>
  <c r="N52" i="3"/>
  <c r="N71" i="3"/>
  <c r="F3" i="3"/>
  <c r="F20" i="3" s="1"/>
  <c r="AD5" i="2"/>
  <c r="R3" i="3"/>
  <c r="R44" i="3"/>
  <c r="R67" i="3"/>
  <c r="F65" i="3"/>
  <c r="M13" i="4"/>
  <c r="AC9" i="2"/>
  <c r="Q7" i="3"/>
  <c r="Q42" i="3" s="1"/>
  <c r="P67" i="3"/>
  <c r="P44" i="3"/>
  <c r="P45" i="3" s="1"/>
  <c r="D5" i="3"/>
  <c r="D38" i="3" s="1"/>
  <c r="B40" i="3"/>
  <c r="I18" i="4"/>
  <c r="B65" i="3"/>
  <c r="L18" i="4"/>
  <c r="D62" i="3"/>
  <c r="R65" i="3"/>
  <c r="R21" i="3"/>
  <c r="I12" i="4"/>
  <c r="AH18" i="4"/>
  <c r="F63" i="3"/>
  <c r="Q65" i="3"/>
  <c r="Q21" i="3"/>
  <c r="Q40" i="3"/>
  <c r="Q41" i="3" s="1"/>
  <c r="Q71" i="3"/>
  <c r="Q52" i="3"/>
  <c r="K12" i="4"/>
  <c r="P71" i="3"/>
  <c r="P52" i="3"/>
  <c r="N63" i="3"/>
  <c r="Q63" i="3"/>
  <c r="AD17" i="4"/>
  <c r="N34" i="3"/>
  <c r="AD12" i="4"/>
  <c r="N62" i="3"/>
  <c r="AD16" i="4"/>
  <c r="R63" i="3"/>
  <c r="Q3" i="3"/>
  <c r="Q34" i="3" s="1"/>
  <c r="C52" i="3"/>
  <c r="D52" i="3"/>
  <c r="E53" i="3" s="1"/>
  <c r="D63" i="3"/>
  <c r="Q73" i="3"/>
  <c r="R40" i="3"/>
  <c r="D73" i="3"/>
  <c r="E20" i="3"/>
  <c r="C56" i="3"/>
  <c r="D57" i="3" s="1"/>
  <c r="C65" i="3"/>
  <c r="E73" i="3"/>
  <c r="Q44" i="3"/>
  <c r="N56" i="3"/>
  <c r="P56" i="3"/>
  <c r="Q57" i="3" s="1"/>
  <c r="R73" i="3"/>
  <c r="B73" i="3"/>
  <c r="N44" i="3"/>
  <c r="C20" i="3"/>
  <c r="D65" i="3"/>
  <c r="F48" i="3"/>
  <c r="F49" i="3" s="1"/>
  <c r="C21" i="3"/>
  <c r="P36" i="3"/>
  <c r="Q37" i="3" s="1"/>
  <c r="N48" i="3"/>
  <c r="D21" i="3"/>
  <c r="O48" i="3"/>
  <c r="O49" i="3" s="1"/>
  <c r="E21" i="3"/>
  <c r="E40" i="3"/>
  <c r="B62" i="3"/>
  <c r="C67" i="3"/>
  <c r="P48" i="3"/>
  <c r="Q48" i="3"/>
  <c r="Q49" i="3" s="1"/>
  <c r="R48" i="3"/>
  <c r="S69" i="3"/>
  <c r="E69" i="3"/>
  <c r="F21" i="3"/>
  <c r="F40" i="3"/>
  <c r="P41" i="3"/>
  <c r="R57" i="3"/>
  <c r="R37" i="3"/>
  <c r="E57" i="3"/>
  <c r="F45" i="3"/>
  <c r="Z7" i="2"/>
  <c r="AE28" i="3" l="1"/>
  <c r="AE7" i="3"/>
  <c r="AE9" i="3" s="1"/>
  <c r="AE27" i="3" s="1"/>
  <c r="AE63" i="3"/>
  <c r="AF5" i="3"/>
  <c r="AF7" i="3" s="1"/>
  <c r="AF9" i="3" s="1"/>
  <c r="AF11" i="3" s="1"/>
  <c r="AF13" i="3" s="1"/>
  <c r="AF15" i="3" s="1"/>
  <c r="C53" i="3"/>
  <c r="E63" i="3"/>
  <c r="B64" i="3"/>
  <c r="F53" i="3"/>
  <c r="O45" i="3"/>
  <c r="C49" i="3"/>
  <c r="O57" i="3"/>
  <c r="C34" i="3"/>
  <c r="D35" i="3" s="1"/>
  <c r="J12" i="4"/>
  <c r="C41" i="3"/>
  <c r="S21" i="3"/>
  <c r="O35" i="3"/>
  <c r="C5" i="3"/>
  <c r="C38" i="3" s="1"/>
  <c r="C39" i="3" s="1"/>
  <c r="S65" i="3"/>
  <c r="D45" i="3"/>
  <c r="E35" i="3"/>
  <c r="G63" i="3"/>
  <c r="R53" i="3"/>
  <c r="S63" i="3"/>
  <c r="C37" i="3"/>
  <c r="S67" i="3"/>
  <c r="E49" i="3"/>
  <c r="E41" i="3"/>
  <c r="C62" i="3"/>
  <c r="D20" i="3"/>
  <c r="G20" i="3" s="1"/>
  <c r="F34" i="3"/>
  <c r="F35" i="3" s="1"/>
  <c r="J7" i="2"/>
  <c r="B7" i="3" s="1"/>
  <c r="B42" i="3" s="1"/>
  <c r="O38" i="3"/>
  <c r="O39" i="3" s="1"/>
  <c r="O64" i="3"/>
  <c r="G71" i="3"/>
  <c r="P7" i="3"/>
  <c r="AB9" i="2"/>
  <c r="E39" i="3"/>
  <c r="P64" i="3"/>
  <c r="P38" i="3"/>
  <c r="E64" i="3"/>
  <c r="O53" i="3"/>
  <c r="Q53" i="3"/>
  <c r="Q35" i="3"/>
  <c r="O7" i="3"/>
  <c r="AA9" i="2"/>
  <c r="Q45" i="3"/>
  <c r="G65" i="3"/>
  <c r="O36" i="3"/>
  <c r="O37" i="3" s="1"/>
  <c r="E37" i="3"/>
  <c r="S71" i="3"/>
  <c r="C35" i="3"/>
  <c r="Q64" i="3"/>
  <c r="Q38" i="3"/>
  <c r="D7" i="3"/>
  <c r="L9" i="2"/>
  <c r="G69" i="3"/>
  <c r="Q26" i="3"/>
  <c r="D64" i="3"/>
  <c r="F64" i="3"/>
  <c r="S73" i="3"/>
  <c r="E7" i="3"/>
  <c r="M9" i="2"/>
  <c r="Z9" i="2"/>
  <c r="N7" i="3"/>
  <c r="Q62" i="3"/>
  <c r="AG12" i="4"/>
  <c r="AG16" i="4"/>
  <c r="AG17" i="4"/>
  <c r="Q20" i="3"/>
  <c r="R20" i="3"/>
  <c r="R45" i="3"/>
  <c r="F7" i="3"/>
  <c r="N9" i="2"/>
  <c r="Q66" i="3"/>
  <c r="R62" i="3"/>
  <c r="R34" i="3"/>
  <c r="R35" i="3" s="1"/>
  <c r="AH17" i="4"/>
  <c r="AH16" i="4"/>
  <c r="AH12" i="4"/>
  <c r="D53" i="3"/>
  <c r="AD7" i="2"/>
  <c r="R5" i="3"/>
  <c r="G67" i="3"/>
  <c r="M16" i="4"/>
  <c r="F62" i="3"/>
  <c r="M12" i="4"/>
  <c r="C7" i="3"/>
  <c r="K9" i="2"/>
  <c r="C57" i="3"/>
  <c r="AC11" i="2"/>
  <c r="Q9" i="3"/>
  <c r="Q27" i="3" s="1"/>
  <c r="R41" i="3"/>
  <c r="G73" i="3"/>
  <c r="P49" i="3"/>
  <c r="G21" i="3"/>
  <c r="P57" i="3"/>
  <c r="R49" i="3"/>
  <c r="F41" i="3"/>
  <c r="AE11" i="3" l="1"/>
  <c r="AE13" i="3" s="1"/>
  <c r="AE15" i="3" s="1"/>
  <c r="AG5" i="3"/>
  <c r="AG7" i="3" s="1"/>
  <c r="AG9" i="3" s="1"/>
  <c r="AG11" i="3" s="1"/>
  <c r="AG13" i="3" s="1"/>
  <c r="C64" i="3"/>
  <c r="D39" i="3"/>
  <c r="S35" i="3"/>
  <c r="S3" i="3" s="1"/>
  <c r="G35" i="3"/>
  <c r="G3" i="3" s="1"/>
  <c r="B26" i="3"/>
  <c r="B66" i="3"/>
  <c r="P37" i="3"/>
  <c r="J9" i="2"/>
  <c r="J11" i="2" s="1"/>
  <c r="B11" i="3" s="1"/>
  <c r="P39" i="3"/>
  <c r="AA11" i="2"/>
  <c r="O9" i="3"/>
  <c r="O26" i="3"/>
  <c r="O66" i="3"/>
  <c r="O42" i="3"/>
  <c r="B9" i="3"/>
  <c r="S20" i="3"/>
  <c r="P42" i="3"/>
  <c r="P26" i="3"/>
  <c r="P66" i="3"/>
  <c r="Q39" i="3"/>
  <c r="AB11" i="2"/>
  <c r="P9" i="3"/>
  <c r="S14" i="3"/>
  <c r="S6" i="3"/>
  <c r="S8" i="3"/>
  <c r="S4" i="3"/>
  <c r="S5" i="3" s="1"/>
  <c r="T3" i="3"/>
  <c r="S12" i="3"/>
  <c r="S10" i="3"/>
  <c r="N26" i="3"/>
  <c r="N42" i="3"/>
  <c r="N66" i="3"/>
  <c r="AC13" i="2"/>
  <c r="Q11" i="3"/>
  <c r="E42" i="3"/>
  <c r="E26" i="3"/>
  <c r="E66" i="3"/>
  <c r="K11" i="2"/>
  <c r="C9" i="3"/>
  <c r="N11" i="2"/>
  <c r="F9" i="3"/>
  <c r="G12" i="3"/>
  <c r="H3" i="3"/>
  <c r="G4" i="3"/>
  <c r="G5" i="3"/>
  <c r="G10" i="3"/>
  <c r="G14" i="3"/>
  <c r="G8" i="3"/>
  <c r="G6" i="3"/>
  <c r="E9" i="3"/>
  <c r="M11" i="2"/>
  <c r="L11" i="2"/>
  <c r="D9" i="3"/>
  <c r="D42" i="3"/>
  <c r="D66" i="3"/>
  <c r="D26" i="3"/>
  <c r="R64" i="3"/>
  <c r="R38" i="3"/>
  <c r="R39" i="3" s="1"/>
  <c r="Q46" i="3"/>
  <c r="Q68" i="3"/>
  <c r="Z11" i="2"/>
  <c r="N9" i="3"/>
  <c r="C26" i="3"/>
  <c r="C42" i="3"/>
  <c r="C43" i="3" s="1"/>
  <c r="C66" i="3"/>
  <c r="F66" i="3"/>
  <c r="F26" i="3"/>
  <c r="F42" i="3"/>
  <c r="B68" i="3"/>
  <c r="AD9" i="2"/>
  <c r="R7" i="3"/>
  <c r="AG15" i="3" l="1"/>
  <c r="AH5" i="3"/>
  <c r="AH7" i="3" s="1"/>
  <c r="AH9" i="3" s="1"/>
  <c r="AH11" i="3" s="1"/>
  <c r="AH13" i="3" s="1"/>
  <c r="AH15" i="3" s="1"/>
  <c r="J13" i="2"/>
  <c r="B28" i="3"/>
  <c r="B31" i="3"/>
  <c r="S7" i="3"/>
  <c r="S9" i="3" s="1"/>
  <c r="B70" i="3"/>
  <c r="P46" i="3"/>
  <c r="Q47" i="3" s="1"/>
  <c r="P27" i="3"/>
  <c r="P22" i="3"/>
  <c r="P68" i="3"/>
  <c r="Q43" i="3"/>
  <c r="P43" i="3"/>
  <c r="O43" i="3"/>
  <c r="O11" i="3"/>
  <c r="AA13" i="2"/>
  <c r="P11" i="3"/>
  <c r="AB13" i="2"/>
  <c r="E43" i="3"/>
  <c r="F43" i="3"/>
  <c r="B27" i="3"/>
  <c r="B46" i="3"/>
  <c r="G26" i="3"/>
  <c r="O68" i="3"/>
  <c r="O46" i="3"/>
  <c r="O27" i="3"/>
  <c r="Q22" i="3"/>
  <c r="R9" i="3"/>
  <c r="AD11" i="2"/>
  <c r="AG21" i="4"/>
  <c r="Q50" i="3"/>
  <c r="N27" i="3"/>
  <c r="O22" i="3"/>
  <c r="N68" i="3"/>
  <c r="N46" i="3"/>
  <c r="O47" i="3" s="1"/>
  <c r="G7" i="3"/>
  <c r="G9" i="3" s="1"/>
  <c r="G11" i="3" s="1"/>
  <c r="G13" i="3" s="1"/>
  <c r="G15" i="3" s="1"/>
  <c r="Q31" i="3"/>
  <c r="D11" i="3"/>
  <c r="L13" i="2"/>
  <c r="E11" i="3"/>
  <c r="M13" i="2"/>
  <c r="Z13" i="2"/>
  <c r="N11" i="3"/>
  <c r="H4" i="3"/>
  <c r="H5" i="3" s="1"/>
  <c r="I3" i="3"/>
  <c r="H8" i="3"/>
  <c r="H14" i="3"/>
  <c r="H12" i="3"/>
  <c r="H6" i="3"/>
  <c r="S11" i="3"/>
  <c r="S13" i="3" s="1"/>
  <c r="S15" i="3" s="1"/>
  <c r="I21" i="4"/>
  <c r="B50" i="3"/>
  <c r="Q70" i="3"/>
  <c r="F27" i="3"/>
  <c r="F22" i="3"/>
  <c r="F68" i="3"/>
  <c r="F46" i="3"/>
  <c r="R42" i="3"/>
  <c r="R43" i="3" s="1"/>
  <c r="R66" i="3"/>
  <c r="R26" i="3"/>
  <c r="S26" i="3" s="1"/>
  <c r="D46" i="3"/>
  <c r="D68" i="3"/>
  <c r="D22" i="3"/>
  <c r="D27" i="3"/>
  <c r="C22" i="3"/>
  <c r="C46" i="3"/>
  <c r="C27" i="3"/>
  <c r="C68" i="3"/>
  <c r="C11" i="3"/>
  <c r="K13" i="2"/>
  <c r="E46" i="3"/>
  <c r="E22" i="3"/>
  <c r="E27" i="3"/>
  <c r="E68" i="3"/>
  <c r="AC15" i="2"/>
  <c r="Q15" i="3" s="1"/>
  <c r="Q13" i="3"/>
  <c r="T4" i="3"/>
  <c r="T5" i="3" s="1"/>
  <c r="T14" i="3"/>
  <c r="U3" i="3"/>
  <c r="T6" i="3"/>
  <c r="T12" i="3"/>
  <c r="T8" i="3"/>
  <c r="T10" i="3"/>
  <c r="H10" i="3"/>
  <c r="J15" i="2"/>
  <c r="B15" i="3" s="1"/>
  <c r="I22" i="4" s="1"/>
  <c r="B13" i="3"/>
  <c r="S27" i="3"/>
  <c r="D43" i="3"/>
  <c r="F11" i="3"/>
  <c r="N13" i="2"/>
  <c r="F47" i="3" l="1"/>
  <c r="T7" i="3"/>
  <c r="T9" i="3" s="1"/>
  <c r="T11" i="3" s="1"/>
  <c r="T13" i="3" s="1"/>
  <c r="T15" i="3" s="1"/>
  <c r="AA15" i="2"/>
  <c r="O15" i="3" s="1"/>
  <c r="O13" i="3"/>
  <c r="AE21" i="4"/>
  <c r="O31" i="3"/>
  <c r="O50" i="3"/>
  <c r="O70" i="3"/>
  <c r="B58" i="3"/>
  <c r="B74" i="3"/>
  <c r="B29" i="3"/>
  <c r="H7" i="3"/>
  <c r="H9" i="3" s="1"/>
  <c r="H11" i="3" s="1"/>
  <c r="H13" i="3" s="1"/>
  <c r="H15" i="3" s="1"/>
  <c r="D47" i="3"/>
  <c r="P47" i="3"/>
  <c r="P13" i="3"/>
  <c r="AB15" i="2"/>
  <c r="P15" i="3" s="1"/>
  <c r="AF21" i="4"/>
  <c r="P50" i="3"/>
  <c r="P51" i="3" s="1"/>
  <c r="P31" i="3"/>
  <c r="P70" i="3"/>
  <c r="C47" i="3"/>
  <c r="L21" i="4"/>
  <c r="E31" i="3"/>
  <c r="E50" i="3"/>
  <c r="E70" i="3"/>
  <c r="AG22" i="4"/>
  <c r="Q29" i="3"/>
  <c r="Q74" i="3"/>
  <c r="Q58" i="3"/>
  <c r="K21" i="4"/>
  <c r="D70" i="3"/>
  <c r="D50" i="3"/>
  <c r="D51" i="3" s="1"/>
  <c r="D31" i="3"/>
  <c r="E47" i="3"/>
  <c r="C13" i="3"/>
  <c r="K15" i="2"/>
  <c r="C15" i="3" s="1"/>
  <c r="U8" i="3"/>
  <c r="U14" i="3"/>
  <c r="U4" i="3"/>
  <c r="V3" i="3"/>
  <c r="U12" i="3"/>
  <c r="U6" i="3"/>
  <c r="U10" i="3"/>
  <c r="U5" i="3"/>
  <c r="U7" i="3" s="1"/>
  <c r="Z15" i="2"/>
  <c r="N15" i="3" s="1"/>
  <c r="N13" i="3"/>
  <c r="N15" i="2"/>
  <c r="F15" i="3" s="1"/>
  <c r="M22" i="4" s="1"/>
  <c r="F13" i="3"/>
  <c r="M21" i="4"/>
  <c r="F50" i="3"/>
  <c r="F51" i="3" s="1"/>
  <c r="F31" i="3"/>
  <c r="F70" i="3"/>
  <c r="B30" i="3"/>
  <c r="B72" i="3"/>
  <c r="B54" i="3"/>
  <c r="J21" i="4"/>
  <c r="C70" i="3"/>
  <c r="C50" i="3"/>
  <c r="C51" i="3" s="1"/>
  <c r="C31" i="3"/>
  <c r="G22" i="3"/>
  <c r="AD13" i="2"/>
  <c r="R11" i="3"/>
  <c r="AD21" i="4"/>
  <c r="N28" i="3"/>
  <c r="N31" i="3"/>
  <c r="N70" i="3"/>
  <c r="N50" i="3"/>
  <c r="O51" i="3" s="1"/>
  <c r="M15" i="2"/>
  <c r="E15" i="3" s="1"/>
  <c r="E13" i="3"/>
  <c r="Q54" i="3"/>
  <c r="Q72" i="3"/>
  <c r="Q28" i="3"/>
  <c r="D13" i="3"/>
  <c r="L15" i="2"/>
  <c r="D15" i="3" s="1"/>
  <c r="G27" i="3"/>
  <c r="I4" i="3"/>
  <c r="I5" i="3" s="1"/>
  <c r="J3" i="3"/>
  <c r="I10" i="3"/>
  <c r="I8" i="3"/>
  <c r="I12" i="3"/>
  <c r="I6" i="3"/>
  <c r="I14" i="3"/>
  <c r="R46" i="3"/>
  <c r="R47" i="3" s="1"/>
  <c r="R68" i="3"/>
  <c r="R27" i="3"/>
  <c r="R22" i="3"/>
  <c r="S22" i="3" s="1"/>
  <c r="F58" i="3"/>
  <c r="U9" i="3" l="1"/>
  <c r="U11" i="3" s="1"/>
  <c r="U13" i="3" s="1"/>
  <c r="U15" i="3" s="1"/>
  <c r="AF22" i="4"/>
  <c r="P58" i="3"/>
  <c r="P74" i="3"/>
  <c r="P29" i="3"/>
  <c r="P23" i="3"/>
  <c r="Q23" i="3"/>
  <c r="O28" i="3"/>
  <c r="O54" i="3"/>
  <c r="O72" i="3"/>
  <c r="P54" i="3"/>
  <c r="P55" i="3" s="1"/>
  <c r="P72" i="3"/>
  <c r="P28" i="3"/>
  <c r="Q59" i="3"/>
  <c r="Q51" i="3"/>
  <c r="F29" i="3"/>
  <c r="AE22" i="4"/>
  <c r="O58" i="3"/>
  <c r="O29" i="3"/>
  <c r="O74" i="3"/>
  <c r="E30" i="3"/>
  <c r="E72" i="3"/>
  <c r="E54" i="3"/>
  <c r="E28" i="3"/>
  <c r="L22" i="4"/>
  <c r="E23" i="3"/>
  <c r="C30" i="3"/>
  <c r="C72" i="3"/>
  <c r="C54" i="3"/>
  <c r="C55" i="3" s="1"/>
  <c r="C28" i="3"/>
  <c r="F23" i="3"/>
  <c r="G23" i="3" s="1"/>
  <c r="F30" i="3"/>
  <c r="F28" i="3"/>
  <c r="F72" i="3"/>
  <c r="F54" i="3"/>
  <c r="F55" i="3" s="1"/>
  <c r="F59" i="3"/>
  <c r="AD22" i="4"/>
  <c r="N29" i="3"/>
  <c r="N58" i="3"/>
  <c r="N74" i="3"/>
  <c r="O23" i="3"/>
  <c r="E58" i="3"/>
  <c r="F74" i="3"/>
  <c r="AH21" i="4"/>
  <c r="R50" i="3"/>
  <c r="R51" i="3" s="1"/>
  <c r="R31" i="3"/>
  <c r="R70" i="3"/>
  <c r="N54" i="3"/>
  <c r="O55" i="3" s="1"/>
  <c r="N72" i="3"/>
  <c r="J4" i="3"/>
  <c r="J5" i="3" s="1"/>
  <c r="J10" i="3"/>
  <c r="J12" i="3"/>
  <c r="J6" i="3"/>
  <c r="J8" i="3"/>
  <c r="J14" i="3"/>
  <c r="R13" i="3"/>
  <c r="AD15" i="2"/>
  <c r="R15" i="3" s="1"/>
  <c r="E29" i="3"/>
  <c r="I7" i="3"/>
  <c r="I9" i="3" s="1"/>
  <c r="I11" i="3" s="1"/>
  <c r="I13" i="3" s="1"/>
  <c r="I15" i="3" s="1"/>
  <c r="E74" i="3"/>
  <c r="K22" i="4"/>
  <c r="D74" i="3"/>
  <c r="D58" i="3"/>
  <c r="D59" i="3" s="1"/>
  <c r="D29" i="3"/>
  <c r="D23" i="3"/>
  <c r="V6" i="3"/>
  <c r="V8" i="3"/>
  <c r="V14" i="3"/>
  <c r="V4" i="3"/>
  <c r="V10" i="3"/>
  <c r="V12" i="3"/>
  <c r="V5" i="3"/>
  <c r="V7" i="3" s="1"/>
  <c r="V9" i="3" s="1"/>
  <c r="V11" i="3" s="1"/>
  <c r="V13" i="3" s="1"/>
  <c r="V15" i="3" s="1"/>
  <c r="J22" i="4"/>
  <c r="C29" i="3"/>
  <c r="C74" i="3"/>
  <c r="C58" i="3"/>
  <c r="C59" i="3" s="1"/>
  <c r="C23" i="3"/>
  <c r="D30" i="3"/>
  <c r="D72" i="3"/>
  <c r="D54" i="3"/>
  <c r="D28" i="3"/>
  <c r="E51" i="3"/>
  <c r="G30" i="3" l="1"/>
  <c r="O59" i="3"/>
  <c r="P59" i="3"/>
  <c r="Q55" i="3"/>
  <c r="AH22" i="4"/>
  <c r="R29" i="3"/>
  <c r="S29" i="3" s="1"/>
  <c r="R74" i="3"/>
  <c r="R58" i="3"/>
  <c r="R59" i="3" s="1"/>
  <c r="R23" i="3"/>
  <c r="S23" i="3" s="1"/>
  <c r="J7" i="3"/>
  <c r="J9" i="3" s="1"/>
  <c r="J11" i="3" s="1"/>
  <c r="J13" i="3" s="1"/>
  <c r="J15" i="3" s="1"/>
  <c r="G28" i="3"/>
  <c r="D55" i="3"/>
  <c r="E59" i="3"/>
  <c r="E55" i="3"/>
  <c r="G29" i="3"/>
  <c r="R54" i="3"/>
  <c r="R55" i="3" s="1"/>
  <c r="R28" i="3"/>
  <c r="S28" i="3" s="1"/>
  <c r="R72" i="3"/>
</calcChain>
</file>

<file path=xl/sharedStrings.xml><?xml version="1.0" encoding="utf-8"?>
<sst xmlns="http://schemas.openxmlformats.org/spreadsheetml/2006/main" count="1182" uniqueCount="600">
  <si>
    <t>Company Overview</t>
  </si>
  <si>
    <t>ITC Limited</t>
  </si>
  <si>
    <t>Business Operations:</t>
  </si>
  <si>
    <t>Key Products/Services:</t>
  </si>
  <si>
    <r>
      <t>FMCG (Foods &amp; Personal Care):</t>
    </r>
    <r>
      <rPr>
        <sz val="11"/>
        <color theme="1"/>
        <rFont val="Calibri"/>
        <family val="2"/>
        <scheme val="minor"/>
      </rPr>
      <t xml:space="preserve"> Aashirvaad, Sunfeast, Bingo, Yippee, Fiama, Engage</t>
    </r>
  </si>
  <si>
    <r>
      <t>Tobacco:</t>
    </r>
    <r>
      <rPr>
        <sz val="11"/>
        <color theme="1"/>
        <rFont val="Calibri"/>
        <family val="2"/>
        <scheme val="minor"/>
      </rPr>
      <t xml:space="preserve"> Gold Flake, Classic, Navy Cut</t>
    </r>
  </si>
  <si>
    <r>
      <t>Agri-business &amp; Packaging:</t>
    </r>
    <r>
      <rPr>
        <sz val="11"/>
        <color theme="1"/>
        <rFont val="Calibri"/>
        <family val="2"/>
        <scheme val="minor"/>
      </rPr>
      <t xml:space="preserve"> Wheat, spices, premium packaging</t>
    </r>
  </si>
  <si>
    <r>
      <t>Hotels:</t>
    </r>
    <r>
      <rPr>
        <sz val="11"/>
        <color theme="1"/>
        <rFont val="Calibri"/>
        <family val="2"/>
        <scheme val="minor"/>
      </rPr>
      <t xml:space="preserve"> ITC Hotels, Welcomhotel</t>
    </r>
  </si>
  <si>
    <t>Market Position:</t>
  </si>
  <si>
    <r>
      <t>Second-largest</t>
    </r>
    <r>
      <rPr>
        <sz val="11"/>
        <color theme="1"/>
        <rFont val="Calibri"/>
        <family val="2"/>
        <scheme val="minor"/>
      </rPr>
      <t xml:space="preserve"> FMCG player in India, with a </t>
    </r>
    <r>
      <rPr>
        <b/>
        <sz val="11"/>
        <color theme="1"/>
        <rFont val="Calibri"/>
        <family val="2"/>
        <scheme val="minor"/>
      </rPr>
      <t>stronghold in packaged foods and personal care</t>
    </r>
    <r>
      <rPr>
        <sz val="11"/>
        <color theme="1"/>
        <rFont val="Calibri"/>
        <family val="2"/>
        <scheme val="minor"/>
      </rPr>
      <t>.</t>
    </r>
  </si>
  <si>
    <r>
      <t>Leader in cigarettes</t>
    </r>
    <r>
      <rPr>
        <sz val="11"/>
        <color theme="1"/>
        <rFont val="Calibri"/>
        <family val="2"/>
        <scheme val="minor"/>
      </rPr>
      <t xml:space="preserve"> with over </t>
    </r>
    <r>
      <rPr>
        <b/>
        <sz val="11"/>
        <color theme="1"/>
        <rFont val="Calibri"/>
        <family val="2"/>
        <scheme val="minor"/>
      </rPr>
      <t>75% market share</t>
    </r>
    <r>
      <rPr>
        <sz val="11"/>
        <color theme="1"/>
        <rFont val="Calibri"/>
        <family val="2"/>
        <scheme val="minor"/>
      </rPr>
      <t>.</t>
    </r>
  </si>
  <si>
    <r>
      <t xml:space="preserve">Expanding in </t>
    </r>
    <r>
      <rPr>
        <b/>
        <sz val="11"/>
        <color theme="1"/>
        <rFont val="Calibri"/>
        <family val="2"/>
        <scheme val="minor"/>
      </rPr>
      <t>premium packaged food and personal care segments</t>
    </r>
    <r>
      <rPr>
        <sz val="11"/>
        <color theme="1"/>
        <rFont val="Calibri"/>
        <family val="2"/>
        <scheme val="minor"/>
      </rPr>
      <t xml:space="preserve"> to compete with HUL.</t>
    </r>
  </si>
  <si>
    <t>Industry Trends:</t>
  </si>
  <si>
    <r>
      <t xml:space="preserve">Growth in </t>
    </r>
    <r>
      <rPr>
        <b/>
        <sz val="11"/>
        <color theme="1"/>
        <rFont val="Calibri"/>
        <family val="2"/>
        <scheme val="minor"/>
      </rPr>
      <t>premium and organic food</t>
    </r>
    <r>
      <rPr>
        <sz val="11"/>
        <color theme="1"/>
        <rFont val="Calibri"/>
        <family val="2"/>
        <scheme val="minor"/>
      </rPr>
      <t xml:space="preserve"> categories.</t>
    </r>
  </si>
  <si>
    <r>
      <t xml:space="preserve">Shift from tobacco to </t>
    </r>
    <r>
      <rPr>
        <b/>
        <sz val="11"/>
        <color theme="1"/>
        <rFont val="Calibri"/>
        <family val="2"/>
        <scheme val="minor"/>
      </rPr>
      <t>sustainable FMCG expansion</t>
    </r>
    <r>
      <rPr>
        <sz val="11"/>
        <color theme="1"/>
        <rFont val="Calibri"/>
        <family val="2"/>
        <scheme val="minor"/>
      </rPr>
      <t>.</t>
    </r>
  </si>
  <si>
    <r>
      <t xml:space="preserve">Increased </t>
    </r>
    <r>
      <rPr>
        <b/>
        <sz val="11"/>
        <color theme="1"/>
        <rFont val="Calibri"/>
        <family val="2"/>
        <scheme val="minor"/>
      </rPr>
      <t>digital marketing and direct-to-consumer (D2C) sales</t>
    </r>
    <r>
      <rPr>
        <sz val="11"/>
        <color theme="1"/>
        <rFont val="Calibri"/>
        <family val="2"/>
        <scheme val="minor"/>
      </rPr>
      <t>.</t>
    </r>
  </si>
  <si>
    <r>
      <t xml:space="preserve">ITC is a diversified conglomerate with </t>
    </r>
    <r>
      <rPr>
        <b/>
        <sz val="11"/>
        <color theme="1"/>
        <rFont val="Calibri"/>
        <family val="2"/>
        <scheme val="minor"/>
      </rPr>
      <t>FMCG, hotels, paperboards &amp; packaging, agri-business, and IT services</t>
    </r>
    <r>
      <rPr>
        <sz val="11"/>
        <color theme="1"/>
        <rFont val="Calibri"/>
        <family val="2"/>
        <scheme val="minor"/>
      </rPr>
      <t xml:space="preserve">. </t>
    </r>
  </si>
  <si>
    <t>The company is expanding its non-cigarette FMCG portfolio while leveraging its strong agricultural supply chain.</t>
  </si>
  <si>
    <t>Hindustan Unilever Limited (HUL)</t>
  </si>
  <si>
    <r>
      <t>Personal Care:</t>
    </r>
    <r>
      <rPr>
        <sz val="11"/>
        <color theme="1"/>
        <rFont val="Calibri"/>
        <family val="2"/>
        <scheme val="minor"/>
      </rPr>
      <t xml:space="preserve"> Dove, Lux, Pepsodent, Ponds, Vaseline</t>
    </r>
  </si>
  <si>
    <r>
      <t>Home Care:</t>
    </r>
    <r>
      <rPr>
        <sz val="11"/>
        <color theme="1"/>
        <rFont val="Calibri"/>
        <family val="2"/>
        <scheme val="minor"/>
      </rPr>
      <t xml:space="preserve"> Surf Excel, Rin, Vim</t>
    </r>
  </si>
  <si>
    <r>
      <t>Foods &amp; Beverages:</t>
    </r>
    <r>
      <rPr>
        <sz val="11"/>
        <color theme="1"/>
        <rFont val="Calibri"/>
        <family val="2"/>
        <scheme val="minor"/>
      </rPr>
      <t xml:space="preserve"> Lipton, Horlicks, Kissan, Kwality Wall’s</t>
    </r>
  </si>
  <si>
    <r>
      <t>Industry leader</t>
    </r>
    <r>
      <rPr>
        <sz val="11"/>
        <color theme="1"/>
        <rFont val="Calibri"/>
        <family val="2"/>
        <scheme val="minor"/>
      </rPr>
      <t xml:space="preserve"> in FMCG with a strong </t>
    </r>
    <r>
      <rPr>
        <b/>
        <sz val="11"/>
        <color theme="1"/>
        <rFont val="Calibri"/>
        <family val="2"/>
        <scheme val="minor"/>
      </rPr>
      <t>brand portfolio and market penetration</t>
    </r>
    <r>
      <rPr>
        <sz val="11"/>
        <color theme="1"/>
        <rFont val="Calibri"/>
        <family val="2"/>
        <scheme val="minor"/>
      </rPr>
      <t>.</t>
    </r>
  </si>
  <si>
    <r>
      <t xml:space="preserve">Commands a </t>
    </r>
    <r>
      <rPr>
        <b/>
        <sz val="11"/>
        <color theme="1"/>
        <rFont val="Calibri"/>
        <family val="2"/>
        <scheme val="minor"/>
      </rPr>
      <t>dominant market share</t>
    </r>
    <r>
      <rPr>
        <sz val="11"/>
        <color theme="1"/>
        <rFont val="Calibri"/>
        <family val="2"/>
        <scheme val="minor"/>
      </rPr>
      <t xml:space="preserve"> in categories like skincare, detergents, and packaged foods.</t>
    </r>
  </si>
  <si>
    <r>
      <t xml:space="preserve">Backed by </t>
    </r>
    <r>
      <rPr>
        <b/>
        <sz val="11"/>
        <color theme="1"/>
        <rFont val="Calibri"/>
        <family val="2"/>
        <scheme val="minor"/>
      </rPr>
      <t>Unilever’s global expertise</t>
    </r>
    <r>
      <rPr>
        <sz val="11"/>
        <color theme="1"/>
        <rFont val="Calibri"/>
        <family val="2"/>
        <scheme val="minor"/>
      </rPr>
      <t xml:space="preserve">, HUL continues to </t>
    </r>
    <r>
      <rPr>
        <b/>
        <sz val="11"/>
        <color theme="1"/>
        <rFont val="Calibri"/>
        <family val="2"/>
        <scheme val="minor"/>
      </rPr>
      <t>innovate and expand</t>
    </r>
    <r>
      <rPr>
        <sz val="11"/>
        <color theme="1"/>
        <rFont val="Calibri"/>
        <family val="2"/>
        <scheme val="minor"/>
      </rPr>
      <t>.</t>
    </r>
  </si>
  <si>
    <r>
      <t xml:space="preserve">Rising demand for </t>
    </r>
    <r>
      <rPr>
        <b/>
        <sz val="11"/>
        <color theme="1"/>
        <rFont val="Calibri"/>
        <family val="2"/>
        <scheme val="minor"/>
      </rPr>
      <t>health-conscious and sustainable products</t>
    </r>
    <r>
      <rPr>
        <sz val="11"/>
        <color theme="1"/>
        <rFont val="Calibri"/>
        <family val="2"/>
        <scheme val="minor"/>
      </rPr>
      <t>.</t>
    </r>
  </si>
  <si>
    <r>
      <t xml:space="preserve">Growth in </t>
    </r>
    <r>
      <rPr>
        <b/>
        <sz val="11"/>
        <color theme="1"/>
        <rFont val="Calibri"/>
        <family val="2"/>
        <scheme val="minor"/>
      </rPr>
      <t>e-commerce and digital engagement</t>
    </r>
    <r>
      <rPr>
        <sz val="11"/>
        <color theme="1"/>
        <rFont val="Calibri"/>
        <family val="2"/>
        <scheme val="minor"/>
      </rPr>
      <t xml:space="preserve"> in FMCG.</t>
    </r>
  </si>
  <si>
    <r>
      <t xml:space="preserve">Increasing competition from </t>
    </r>
    <r>
      <rPr>
        <b/>
        <sz val="11"/>
        <color theme="1"/>
        <rFont val="Calibri"/>
        <family val="2"/>
        <scheme val="minor"/>
      </rPr>
      <t>local and global players</t>
    </r>
    <r>
      <rPr>
        <sz val="11"/>
        <color theme="1"/>
        <rFont val="Calibri"/>
        <family val="2"/>
        <scheme val="minor"/>
      </rPr>
      <t>.</t>
    </r>
  </si>
  <si>
    <r>
      <t xml:space="preserve">HUL is one of India's largest FMCG companies, operating in </t>
    </r>
    <r>
      <rPr>
        <b/>
        <sz val="11"/>
        <color theme="1"/>
        <rFont val="Calibri"/>
        <family val="2"/>
        <scheme val="minor"/>
      </rPr>
      <t>home care, beauty &amp; personal care, and food &amp; refreshments</t>
    </r>
    <r>
      <rPr>
        <sz val="11"/>
        <color theme="1"/>
        <rFont val="Calibri"/>
        <family val="2"/>
        <scheme val="minor"/>
      </rPr>
      <t xml:space="preserve"> segments.</t>
    </r>
  </si>
  <si>
    <t xml:space="preserve"> It has an extensive distribution network, reaching urban and rural areas. The company focuses on sustainability, digital transformation, and premiumization to drive growth.</t>
  </si>
  <si>
    <t>Profit &amp; Loss account of ITC (in Rs. Cr.)</t>
  </si>
  <si>
    <t>12 mths</t>
  </si>
  <si>
    <t>INCOME</t>
  </si>
  <si>
    <t>Revenue From Operations [Gross]</t>
  </si>
  <si>
    <t>Less: Excise/Sevice Tax/Other Levies</t>
  </si>
  <si>
    <t>Revenue From Operations [Net]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</si>
  <si>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</si>
  <si>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</si>
  <si>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</si>
  <si>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</si>
  <si>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</si>
  <si>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</si>
  <si>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Operating And Direct Expenses</t>
  </si>
  <si>
    <t>Changes In Inventories Of FGWIP And Stock 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</si>
  <si>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</si>
  <si>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</si>
  <si>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</si>
  <si>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</si>
  <si>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</si>
  <si>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</si>
  <si>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</si>
  <si>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</si>
  <si>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</si>
  <si>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</si>
  <si>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</si>
  <si>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</si>
  <si>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Other Direct Taxes</t>
  </si>
  <si>
    <t>Total Tax Expenses</t>
  </si>
  <si>
    <t>Profit/Loss After Tax And Before ExtraOrdinary Items</t>
  </si>
  <si>
    <t>Profit/Loss From Continuing Operations</t>
  </si>
  <si>
    <t>Profit/Loss For The Period</t>
  </si>
  <si>
    <t>Minority Interest</t>
  </si>
  <si>
    <t>Consolidated Profit/Loss After MI And Associates</t>
  </si>
  <si>
    <t>OTHER ADDITIONAL INFORMATION</t>
  </si>
  <si>
    <t>EARNINGS PER SHARE</t>
  </si>
  <si>
    <t>Basic EPS (Rs.)</t>
  </si>
  <si>
    <t>Diluted EPS (Rs.)</t>
  </si>
  <si>
    <t>DIVIDEND AND DIVIDEND PERCENTAGE</t>
  </si>
  <si>
    <t>Equity Share Dividend</t>
  </si>
  <si>
    <t>Tax On Dividend</t>
  </si>
  <si>
    <t>Profit &amp; Loss account of Hindustan Unilever (in Rs. Cr.)</t>
  </si>
  <si>
    <t>Revenue from operation</t>
  </si>
  <si>
    <t>Other operations income</t>
  </si>
  <si>
    <t>COGS</t>
  </si>
  <si>
    <t>GROSS PROFIT</t>
  </si>
  <si>
    <t>SG&amp;A</t>
  </si>
  <si>
    <t>EBITDA</t>
  </si>
  <si>
    <t>D&amp;A</t>
  </si>
  <si>
    <t>EBIT</t>
  </si>
  <si>
    <t>INTERSET</t>
  </si>
  <si>
    <t>EBT</t>
  </si>
  <si>
    <t>TAX</t>
  </si>
  <si>
    <t>PAT</t>
  </si>
  <si>
    <t>BASIC EPS</t>
  </si>
  <si>
    <t>DILUTED EPS</t>
  </si>
  <si>
    <t>Income statement ITC</t>
  </si>
  <si>
    <t>Income statement Hindustan Unilever Ltd.</t>
  </si>
  <si>
    <t>Mar-20</t>
  </si>
  <si>
    <t>Mar-21</t>
  </si>
  <si>
    <t>Mar-22</t>
  </si>
  <si>
    <t>Mar-23</t>
  </si>
  <si>
    <t>Mar-24</t>
  </si>
  <si>
    <t>GROWTH RATES</t>
  </si>
  <si>
    <t>CURRENT/PREV-1</t>
  </si>
  <si>
    <t>AVERAGE</t>
  </si>
  <si>
    <t>SALES</t>
  </si>
  <si>
    <t>COGS GR</t>
  </si>
  <si>
    <t>EBITAGR</t>
  </si>
  <si>
    <t>NPMGR</t>
  </si>
  <si>
    <t>MARGINS</t>
  </si>
  <si>
    <t>/REV FROM OPE</t>
  </si>
  <si>
    <t>GPM</t>
  </si>
  <si>
    <t>EBITDM</t>
  </si>
  <si>
    <t>EBITM</t>
  </si>
  <si>
    <t>NPM</t>
  </si>
  <si>
    <t>COVERAGE RATIO</t>
  </si>
  <si>
    <t>EBIT/INTEREST</t>
  </si>
  <si>
    <t>HORIZONTAL ANALYSIS</t>
  </si>
  <si>
    <t>CUR/PREV-1</t>
  </si>
  <si>
    <t>ASSUMPTION</t>
  </si>
  <si>
    <t>Growth</t>
  </si>
  <si>
    <t>Other income</t>
  </si>
  <si>
    <t xml:space="preserve">Total income </t>
  </si>
  <si>
    <t xml:space="preserve">cogs </t>
  </si>
  <si>
    <t>Gross profit</t>
  </si>
  <si>
    <t xml:space="preserve">EBITDA </t>
  </si>
  <si>
    <t>DA</t>
  </si>
  <si>
    <t>Interst</t>
  </si>
  <si>
    <t>Vertical Analysis</t>
  </si>
  <si>
    <t>OPERATING PROFIT MARGIN</t>
  </si>
  <si>
    <t>Balance Sheet of ITC (in Rs. Cr.)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</si>
  <si>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</si>
  <si>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</si>
  <si>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</si>
  <si>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</si>
  <si>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</si>
  <si>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</si>
  <si>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</si>
  <si>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</si>
  <si>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</si>
  <si>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</si>
  <si>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</si>
  <si>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</si>
  <si>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</si>
  <si>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</si>
  <si>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</si>
  <si>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</si>
  <si>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</si>
  <si>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</si>
  <si>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</si>
  <si>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</si>
  <si>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</si>
  <si>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</si>
  <si>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</si>
  <si>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</si>
  <si>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</si>
  <si>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</si>
  <si>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</si>
  <si>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</si>
  <si>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</si>
  <si>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</si>
  <si>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</si>
  <si>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</si>
  <si>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</si>
  <si>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</si>
  <si>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</si>
  <si>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</si>
  <si>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</si>
  <si>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</si>
  <si>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</si>
  <si>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</si>
  <si>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</si>
  <si>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</si>
  <si>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</si>
  <si>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</si>
  <si>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</si>
  <si>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</si>
  <si>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</si>
  <si>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</si>
  <si>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</si>
  <si>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</si>
  <si>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Balance Sheet Analysis</t>
  </si>
  <si>
    <t>Mar 24</t>
  </si>
  <si>
    <t>Long Term Solvency Ratio</t>
  </si>
  <si>
    <t>Debt/Equity Ratio</t>
  </si>
  <si>
    <t>Total Non-Current Liabilities/Total Shareholders Funds</t>
  </si>
  <si>
    <t>ReservesGR %</t>
  </si>
  <si>
    <t xml:space="preserve"> current Total Reserves and Surplus/prev Total Reserves and Surplus-1</t>
  </si>
  <si>
    <t>Debt_GR Ration%</t>
  </si>
  <si>
    <t>curr Total Non-Current Liabilities / otal Non-Current Liabilities-1</t>
  </si>
  <si>
    <t>Reserves to Debt</t>
  </si>
  <si>
    <t>Reserves and Surplus / Total Non-Current Liabilities</t>
  </si>
  <si>
    <t>Short Term Solvency/Liquidity ratio</t>
  </si>
  <si>
    <t>Current ratio</t>
  </si>
  <si>
    <t>Total Current Assets / Total Current Liabilities</t>
  </si>
  <si>
    <t>Quick ratio</t>
  </si>
  <si>
    <t>(Total Current Assets-nventories)/Total Current Liabilities</t>
  </si>
  <si>
    <t>Working Capital</t>
  </si>
  <si>
    <t>Total Current Assets-Total Current Liabilities</t>
  </si>
  <si>
    <t>Days Recievables</t>
  </si>
  <si>
    <t>(trade recivable/revenue from op)*360</t>
  </si>
  <si>
    <t>Days Payable</t>
  </si>
  <si>
    <t>(trade payable/cogs)*360</t>
  </si>
  <si>
    <t>Turnover Ratios</t>
  </si>
  <si>
    <t>Assets Turnover</t>
  </si>
  <si>
    <t>revenue from op/total assets</t>
  </si>
  <si>
    <t>Debtors Turnover</t>
  </si>
  <si>
    <t>revenue from op/trade recivable</t>
  </si>
  <si>
    <t>Creditord turnover</t>
  </si>
  <si>
    <t>cogs/trade payable</t>
  </si>
  <si>
    <t>PERFORMANCE RATIO</t>
  </si>
  <si>
    <t>RETURN ON ASSETS</t>
  </si>
  <si>
    <t>ebit/total assets</t>
  </si>
  <si>
    <t>RETURN ON EQUITY</t>
  </si>
  <si>
    <t>pat/total share holder fiund</t>
  </si>
  <si>
    <t>Balance Sheet of Hindustan Unilever (in Rs. Cr.)</t>
  </si>
  <si>
    <t>Income statement HUL</t>
  </si>
  <si>
    <t>Dabur India Ltd</t>
  </si>
  <si>
    <r>
      <t>Dabur India Ltd.</t>
    </r>
    <r>
      <rPr>
        <sz val="11"/>
        <color theme="1"/>
        <rFont val="Calibri"/>
        <family val="2"/>
        <scheme val="minor"/>
      </rPr>
      <t xml:space="preserve"> is one of the leading </t>
    </r>
    <r>
      <rPr>
        <b/>
        <sz val="11"/>
        <color theme="1"/>
        <rFont val="Calibri"/>
        <family val="2"/>
        <scheme val="minor"/>
      </rPr>
      <t>FMCG (Fast-Moving Consumer Goods) companies</t>
    </r>
    <r>
      <rPr>
        <sz val="11"/>
        <color theme="1"/>
        <rFont val="Calibri"/>
        <family val="2"/>
        <scheme val="minor"/>
      </rPr>
      <t xml:space="preserve"> in India, specializing in </t>
    </r>
    <r>
      <rPr>
        <b/>
        <sz val="11"/>
        <color theme="1"/>
        <rFont val="Calibri"/>
        <family val="2"/>
        <scheme val="minor"/>
      </rPr>
      <t>Ayurvedic and natural healthcare products</t>
    </r>
    <r>
      <rPr>
        <sz val="11"/>
        <color theme="1"/>
        <rFont val="Calibri"/>
        <family val="2"/>
        <scheme val="minor"/>
      </rPr>
      <t>.</t>
    </r>
  </si>
  <si>
    <r>
      <t xml:space="preserve">The company operates across </t>
    </r>
    <r>
      <rPr>
        <b/>
        <sz val="11"/>
        <color theme="1"/>
        <rFont val="Calibri"/>
        <family val="2"/>
        <scheme val="minor"/>
      </rPr>
      <t>healthcare, personal care, home care, and food &amp; beverages</t>
    </r>
    <r>
      <rPr>
        <sz val="11"/>
        <color theme="1"/>
        <rFont val="Calibri"/>
        <family val="2"/>
        <scheme val="minor"/>
      </rPr>
      <t xml:space="preserve"> categories.</t>
    </r>
  </si>
  <si>
    <r>
      <t xml:space="preserve">Dabur has a </t>
    </r>
    <r>
      <rPr>
        <b/>
        <sz val="11"/>
        <color theme="1"/>
        <rFont val="Calibri"/>
        <family val="2"/>
        <scheme val="minor"/>
      </rPr>
      <t>strong presence in both urban and rural markets</t>
    </r>
    <r>
      <rPr>
        <sz val="11"/>
        <color theme="1"/>
        <rFont val="Calibri"/>
        <family val="2"/>
        <scheme val="minor"/>
      </rPr>
      <t xml:space="preserve"> and continues to expand its </t>
    </r>
    <r>
      <rPr>
        <b/>
        <sz val="11"/>
        <color theme="1"/>
        <rFont val="Calibri"/>
        <family val="2"/>
        <scheme val="minor"/>
      </rPr>
      <t>global footprint</t>
    </r>
    <r>
      <rPr>
        <sz val="11"/>
        <color theme="1"/>
        <rFont val="Calibri"/>
        <family val="2"/>
        <scheme val="minor"/>
      </rPr>
      <t>.</t>
    </r>
  </si>
  <si>
    <r>
      <t xml:space="preserve">✅ </t>
    </r>
    <r>
      <rPr>
        <b/>
        <sz val="11"/>
        <color theme="1"/>
        <rFont val="Calibri"/>
        <family val="2"/>
        <scheme val="minor"/>
      </rPr>
      <t>Healthcare:</t>
    </r>
    <r>
      <rPr>
        <sz val="11"/>
        <color theme="1"/>
        <rFont val="Calibri"/>
        <family val="2"/>
        <scheme val="minor"/>
      </rPr>
      <t xml:space="preserve"> Dabur Chyawanprash, Honitus, Pudin Hara, Hajmola</t>
    </r>
  </si>
  <si>
    <r>
      <t xml:space="preserve">✅ </t>
    </r>
    <r>
      <rPr>
        <b/>
        <sz val="11"/>
        <color theme="1"/>
        <rFont val="Calibri"/>
        <family val="2"/>
        <scheme val="minor"/>
      </rPr>
      <t>Personal Care:</t>
    </r>
    <r>
      <rPr>
        <sz val="11"/>
        <color theme="1"/>
        <rFont val="Calibri"/>
        <family val="2"/>
        <scheme val="minor"/>
      </rPr>
      <t xml:space="preserve"> Dabur Amla Hair Oil, Vatika, Red Toothpaste, Fem</t>
    </r>
  </si>
  <si>
    <r>
      <t xml:space="preserve">✅ </t>
    </r>
    <r>
      <rPr>
        <b/>
        <sz val="11"/>
        <color theme="1"/>
        <rFont val="Calibri"/>
        <family val="2"/>
        <scheme val="minor"/>
      </rPr>
      <t>Home Care:</t>
    </r>
    <r>
      <rPr>
        <sz val="11"/>
        <color theme="1"/>
        <rFont val="Calibri"/>
        <family val="2"/>
        <scheme val="minor"/>
      </rPr>
      <t xml:space="preserve"> Odonil, Odomos, Sanifresh</t>
    </r>
  </si>
  <si>
    <r>
      <t xml:space="preserve">✅ </t>
    </r>
    <r>
      <rPr>
        <b/>
        <sz val="11"/>
        <color theme="1"/>
        <rFont val="Calibri"/>
        <family val="2"/>
        <scheme val="minor"/>
      </rPr>
      <t>Food &amp; Beverages:</t>
    </r>
    <r>
      <rPr>
        <sz val="11"/>
        <color theme="1"/>
        <rFont val="Calibri"/>
        <family val="2"/>
        <scheme val="minor"/>
      </rPr>
      <t xml:space="preserve"> Real Fruit Juice, Dabur Honey, Glucose-D</t>
    </r>
  </si>
  <si>
    <t>Leader in the Ayurvedic and natural products segment.</t>
  </si>
  <si>
    <r>
      <t xml:space="preserve">Competes with </t>
    </r>
    <r>
      <rPr>
        <b/>
        <sz val="11"/>
        <color theme="1"/>
        <rFont val="Calibri"/>
        <family val="2"/>
        <scheme val="minor"/>
      </rPr>
      <t>Hindustan Unilever, ITC, and Patanjali</t>
    </r>
    <r>
      <rPr>
        <sz val="11"/>
        <color theme="1"/>
        <rFont val="Calibri"/>
        <family val="2"/>
        <scheme val="minor"/>
      </rPr>
      <t xml:space="preserve"> in personal and home care.</t>
    </r>
  </si>
  <si>
    <r>
      <t xml:space="preserve">Strong focus on </t>
    </r>
    <r>
      <rPr>
        <b/>
        <sz val="11"/>
        <color theme="1"/>
        <rFont val="Calibri"/>
        <family val="2"/>
        <scheme val="minor"/>
      </rPr>
      <t>R&amp;D for herbal and organic products</t>
    </r>
    <r>
      <rPr>
        <sz val="11"/>
        <color theme="1"/>
        <rFont val="Calibri"/>
        <family val="2"/>
        <scheme val="minor"/>
      </rPr>
      <t>.</t>
    </r>
  </si>
  <si>
    <r>
      <t>Global presence</t>
    </r>
    <r>
      <rPr>
        <sz val="11"/>
        <color theme="1"/>
        <rFont val="Calibri"/>
        <family val="2"/>
        <scheme val="minor"/>
      </rPr>
      <t xml:space="preserve"> in over </t>
    </r>
    <r>
      <rPr>
        <b/>
        <sz val="11"/>
        <color theme="1"/>
        <rFont val="Calibri"/>
        <family val="2"/>
        <scheme val="minor"/>
      </rPr>
      <t>100 countries</t>
    </r>
    <r>
      <rPr>
        <sz val="11"/>
        <color theme="1"/>
        <rFont val="Calibri"/>
        <family val="2"/>
        <scheme val="minor"/>
      </rPr>
      <t xml:space="preserve">, with major markets in </t>
    </r>
    <r>
      <rPr>
        <b/>
        <sz val="11"/>
        <color theme="1"/>
        <rFont val="Calibri"/>
        <family val="2"/>
        <scheme val="minor"/>
      </rPr>
      <t>Asia, Africa, and the Middle East</t>
    </r>
    <r>
      <rPr>
        <sz val="11"/>
        <color theme="1"/>
        <rFont val="Calibri"/>
        <family val="2"/>
        <scheme val="minor"/>
      </rPr>
      <t>.</t>
    </r>
  </si>
  <si>
    <r>
      <t xml:space="preserve">📌 </t>
    </r>
    <r>
      <rPr>
        <b/>
        <sz val="11"/>
        <color theme="1"/>
        <rFont val="Calibri"/>
        <family val="2"/>
        <scheme val="minor"/>
      </rPr>
      <t>Increasing consumer preference for Ayurvedic and organic products.</t>
    </r>
  </si>
  <si>
    <r>
      <t xml:space="preserve">📌 </t>
    </r>
    <r>
      <rPr>
        <b/>
        <sz val="11"/>
        <color theme="1"/>
        <rFont val="Calibri"/>
        <family val="2"/>
        <scheme val="minor"/>
      </rPr>
      <t>Growing health awareness driving demand for immunity-boosting products.</t>
    </r>
  </si>
  <si>
    <r>
      <t xml:space="preserve">📌 </t>
    </r>
    <r>
      <rPr>
        <b/>
        <sz val="11"/>
        <color theme="1"/>
        <rFont val="Calibri"/>
        <family val="2"/>
        <scheme val="minor"/>
      </rPr>
      <t>Expansion in e-commerce and digital engagement for FMCG brands.</t>
    </r>
  </si>
  <si>
    <r>
      <t xml:space="preserve">📌 </t>
    </r>
    <r>
      <rPr>
        <b/>
        <sz val="11"/>
        <color theme="1"/>
        <rFont val="Calibri"/>
        <family val="2"/>
        <scheme val="minor"/>
      </rPr>
      <t>Rising competition from domestic (Patanjali) and international brands.</t>
    </r>
  </si>
  <si>
    <t>Profit &amp; Loss account of Dabur India (in Rs. Cr.)</t>
  </si>
  <si>
    <t>Income statement Dabur India Ltd.</t>
  </si>
  <si>
    <t>Income statement Dabur</t>
  </si>
  <si>
    <t>Balance Sheet of Dabur India (in Rs. Cr.)</t>
  </si>
  <si>
    <t>s</t>
  </si>
  <si>
    <r>
      <t xml:space="preserve">The </t>
    </r>
    <r>
      <rPr>
        <b/>
        <sz val="11"/>
        <color theme="1"/>
        <rFont val="Calibri"/>
        <family val="2"/>
        <scheme val="minor"/>
      </rPr>
      <t>Indian FMCG industry</t>
    </r>
    <r>
      <rPr>
        <sz val="11"/>
        <color theme="1"/>
        <rFont val="Calibri"/>
        <family val="2"/>
        <scheme val="minor"/>
      </rPr>
      <t xml:space="preserve"> is one of the fastest-growing sectors in India, contributing </t>
    </r>
    <r>
      <rPr>
        <b/>
        <sz val="11"/>
        <color theme="1"/>
        <rFont val="Calibri"/>
        <family val="2"/>
        <scheme val="minor"/>
      </rPr>
      <t>nearly 10% to the GDP</t>
    </r>
    <r>
      <rPr>
        <sz val="11"/>
        <color theme="1"/>
        <rFont val="Calibri"/>
        <family val="2"/>
        <scheme val="minor"/>
      </rPr>
      <t xml:space="preserve"> and projected to grow at a </t>
    </r>
    <r>
      <rPr>
        <b/>
        <sz val="11"/>
        <color theme="1"/>
        <rFont val="Calibri"/>
        <family val="2"/>
        <scheme val="minor"/>
      </rPr>
      <t>CAGR of 8-10%</t>
    </r>
    <r>
      <rPr>
        <sz val="11"/>
        <color theme="1"/>
        <rFont val="Calibri"/>
        <family val="2"/>
        <scheme val="minor"/>
      </rPr>
      <t xml:space="preserve"> in the next five years. The industry is highly competitive, with dominant players </t>
    </r>
    <r>
      <rPr>
        <b/>
        <sz val="11"/>
        <color theme="1"/>
        <rFont val="Calibri"/>
        <family val="2"/>
        <scheme val="minor"/>
      </rPr>
      <t>HUL, ITC, Nestlé, Dabur, Britannia, and Patanjali</t>
    </r>
    <r>
      <rPr>
        <sz val="11"/>
        <color theme="1"/>
        <rFont val="Calibri"/>
        <family val="2"/>
        <scheme val="minor"/>
      </rPr>
      <t xml:space="preserve"> competing for market share.</t>
    </r>
  </si>
  <si>
    <r>
      <t xml:space="preserve">Each of these companies has distinct strengths based on </t>
    </r>
    <r>
      <rPr>
        <b/>
        <sz val="11"/>
        <color theme="1"/>
        <rFont val="Calibri"/>
        <family val="2"/>
        <scheme val="minor"/>
      </rPr>
      <t>product portfolio, brand reach, financial stability, and consumer preference</t>
    </r>
    <r>
      <rPr>
        <sz val="11"/>
        <color theme="1"/>
        <rFont val="Calibri"/>
        <family val="2"/>
        <scheme val="minor"/>
      </rPr>
      <t>. The three companies we are evaluating—</t>
    </r>
    <r>
      <rPr>
        <b/>
        <sz val="11"/>
        <color theme="1"/>
        <rFont val="Calibri"/>
        <family val="2"/>
        <scheme val="minor"/>
      </rPr>
      <t>ITC, HUL, and Dabur—occupy leading positions in different FMCG segments</t>
    </r>
    <r>
      <rPr>
        <sz val="11"/>
        <color theme="1"/>
        <rFont val="Calibri"/>
        <family val="2"/>
        <scheme val="minor"/>
      </rPr>
      <t>.</t>
    </r>
  </si>
  <si>
    <t>1️⃣ ITC Ltd. – A Diversified FMCG Giant Expanding Rapidly</t>
  </si>
  <si>
    <t>Market Position</t>
  </si>
  <si>
    <r>
      <t xml:space="preserve">📌 </t>
    </r>
    <r>
      <rPr>
        <b/>
        <sz val="11"/>
        <color theme="1"/>
        <rFont val="Calibri"/>
        <family val="2"/>
        <scheme val="minor"/>
      </rPr>
      <t>ITC is the 2nd largest FMCG company in India</t>
    </r>
    <r>
      <rPr>
        <sz val="11"/>
        <color theme="1"/>
        <rFont val="Calibri"/>
        <family val="2"/>
        <scheme val="minor"/>
      </rPr>
      <t xml:space="preserve"> after HUL.</t>
    </r>
  </si>
  <si>
    <r>
      <t xml:space="preserve">📌 </t>
    </r>
    <r>
      <rPr>
        <b/>
        <sz val="11"/>
        <color theme="1"/>
        <rFont val="Calibri"/>
        <family val="2"/>
        <scheme val="minor"/>
      </rPr>
      <t>Major revenue segments:</t>
    </r>
    <r>
      <rPr>
        <sz val="11"/>
        <color theme="1"/>
        <rFont val="Calibri"/>
        <family val="2"/>
        <scheme val="minor"/>
      </rPr>
      <t xml:space="preserve"> FMCG (Non-Tobacco), Tobacco (Cigarettes), Hotels, Agri-Business, and Paperboards.</t>
    </r>
  </si>
  <si>
    <r>
      <t xml:space="preserve">📌 </t>
    </r>
    <r>
      <rPr>
        <b/>
        <sz val="11"/>
        <color theme="1"/>
        <rFont val="Calibri"/>
        <family val="2"/>
        <scheme val="minor"/>
      </rPr>
      <t>Growth Focus:</t>
    </r>
    <r>
      <rPr>
        <sz val="11"/>
        <color theme="1"/>
        <rFont val="Calibri"/>
        <family val="2"/>
        <scheme val="minor"/>
      </rPr>
      <t xml:space="preserve"> ITC is aggressively expanding in </t>
    </r>
    <r>
      <rPr>
        <b/>
        <sz val="11"/>
        <color theme="1"/>
        <rFont val="Calibri"/>
        <family val="2"/>
        <scheme val="minor"/>
      </rPr>
      <t>FMCG (packaged foods, personal care)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reduce dependency on cigarettes</t>
    </r>
    <r>
      <rPr>
        <sz val="11"/>
        <color theme="1"/>
        <rFont val="Calibri"/>
        <family val="2"/>
        <scheme val="minor"/>
      </rPr>
      <t xml:space="preserve">, which still account for </t>
    </r>
    <r>
      <rPr>
        <b/>
        <sz val="11"/>
        <color theme="1"/>
        <rFont val="Calibri"/>
        <family val="2"/>
        <scheme val="minor"/>
      </rPr>
      <t>~40% of its revenue</t>
    </r>
    <r>
      <rPr>
        <sz val="11"/>
        <color theme="1"/>
        <rFont val="Calibri"/>
        <family val="2"/>
        <scheme val="minor"/>
      </rPr>
      <t>.</t>
    </r>
  </si>
  <si>
    <t>Competitive Positioning vs. HUL &amp; Dabur</t>
  </si>
  <si>
    <r>
      <t xml:space="preserve">✔️ </t>
    </r>
    <r>
      <rPr>
        <b/>
        <sz val="11"/>
        <color theme="1"/>
        <rFont val="Calibri"/>
        <family val="2"/>
        <scheme val="minor"/>
      </rPr>
      <t>ITC is stronger than HUL in profitability</t>
    </r>
    <r>
      <rPr>
        <sz val="11"/>
        <color theme="1"/>
        <rFont val="Calibri"/>
        <family val="2"/>
        <scheme val="minor"/>
      </rPr>
      <t xml:space="preserve"> with an </t>
    </r>
    <r>
      <rPr>
        <b/>
        <sz val="11"/>
        <color theme="1"/>
        <rFont val="Calibri"/>
        <family val="2"/>
        <scheme val="minor"/>
      </rPr>
      <t>EBITDA margin of 40%</t>
    </r>
    <r>
      <rPr>
        <sz val="11"/>
        <color theme="1"/>
        <rFont val="Calibri"/>
        <family val="2"/>
        <scheme val="minor"/>
      </rPr>
      <t xml:space="preserve">, much higher than HUL’s </t>
    </r>
    <r>
      <rPr>
        <b/>
        <sz val="11"/>
        <color theme="1"/>
        <rFont val="Calibri"/>
        <family val="2"/>
        <scheme val="minor"/>
      </rPr>
      <t>24%</t>
    </r>
    <r>
      <rPr>
        <sz val="11"/>
        <color theme="1"/>
        <rFont val="Calibri"/>
        <family val="2"/>
        <scheme val="minor"/>
      </rPr>
      <t>.</t>
    </r>
  </si>
  <si>
    <r>
      <t xml:space="preserve">✔️ </t>
    </r>
    <r>
      <rPr>
        <b/>
        <sz val="11"/>
        <color theme="1"/>
        <rFont val="Calibri"/>
        <family val="2"/>
        <scheme val="minor"/>
      </rPr>
      <t>ITC is challenging HUL in FMCG</t>
    </r>
    <r>
      <rPr>
        <sz val="11"/>
        <color theme="1"/>
        <rFont val="Calibri"/>
        <family val="2"/>
        <scheme val="minor"/>
      </rPr>
      <t xml:space="preserve"> by scaling its </t>
    </r>
    <r>
      <rPr>
        <b/>
        <sz val="11"/>
        <color theme="1"/>
        <rFont val="Calibri"/>
        <family val="2"/>
        <scheme val="minor"/>
      </rPr>
      <t>packaged foods (Aashirvaad, Bingo, Sunfeast) &amp; personal care (Fiama, Vivel)</t>
    </r>
    <r>
      <rPr>
        <sz val="11"/>
        <color theme="1"/>
        <rFont val="Calibri"/>
        <family val="2"/>
        <scheme val="minor"/>
      </rPr>
      <t>.</t>
    </r>
  </si>
  <si>
    <r>
      <t xml:space="preserve">✔️ </t>
    </r>
    <r>
      <rPr>
        <b/>
        <sz val="11"/>
        <color theme="1"/>
        <rFont val="Calibri"/>
        <family val="2"/>
        <scheme val="minor"/>
      </rPr>
      <t>ITC's cigarette segment is unmatched</t>
    </r>
    <r>
      <rPr>
        <sz val="11"/>
        <color theme="1"/>
        <rFont val="Calibri"/>
        <family val="2"/>
        <scheme val="minor"/>
      </rPr>
      <t xml:space="preserve">, but it faces </t>
    </r>
    <r>
      <rPr>
        <b/>
        <sz val="11"/>
        <color theme="1"/>
        <rFont val="Calibri"/>
        <family val="2"/>
        <scheme val="minor"/>
      </rPr>
      <t>regulatory risks</t>
    </r>
    <r>
      <rPr>
        <sz val="11"/>
        <color theme="1"/>
        <rFont val="Calibri"/>
        <family val="2"/>
        <scheme val="minor"/>
      </rPr>
      <t xml:space="preserve"> due to increasing taxation on tobacco products.</t>
    </r>
  </si>
  <si>
    <t>Key Competitors</t>
  </si>
  <si>
    <r>
      <t xml:space="preserve">🔹 </t>
    </r>
    <r>
      <rPr>
        <b/>
        <sz val="11"/>
        <color theme="1"/>
        <rFont val="Calibri"/>
        <family val="2"/>
        <scheme val="minor"/>
      </rPr>
      <t>HUL &amp; Nestlé</t>
    </r>
    <r>
      <rPr>
        <sz val="11"/>
        <color theme="1"/>
        <rFont val="Calibri"/>
        <family val="2"/>
        <scheme val="minor"/>
      </rPr>
      <t xml:space="preserve"> (in personal care, packaged foods).</t>
    </r>
  </si>
  <si>
    <r>
      <t xml:space="preserve">🔹 </t>
    </r>
    <r>
      <rPr>
        <b/>
        <sz val="11"/>
        <color theme="1"/>
        <rFont val="Calibri"/>
        <family val="2"/>
        <scheme val="minor"/>
      </rPr>
      <t>Dabur &amp; Patanjali</t>
    </r>
    <r>
      <rPr>
        <sz val="11"/>
        <color theme="1"/>
        <rFont val="Calibri"/>
        <family val="2"/>
        <scheme val="minor"/>
      </rPr>
      <t xml:space="preserve"> (in Ayurveda &amp; natural health).</t>
    </r>
  </si>
  <si>
    <t>Industry Rank (FMCG Market Share)</t>
  </si>
  <si>
    <r>
      <t xml:space="preserve">📌 </t>
    </r>
    <r>
      <rPr>
        <b/>
        <sz val="11"/>
        <color theme="1"/>
        <rFont val="Calibri"/>
        <family val="2"/>
        <scheme val="minor"/>
      </rPr>
      <t>ITC Market Share in FMCG (Non-Tobacco)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~9%</t>
    </r>
  </si>
  <si>
    <r>
      <t xml:space="preserve">📌 </t>
    </r>
    <r>
      <rPr>
        <b/>
        <sz val="11"/>
        <color theme="1"/>
        <rFont val="Calibri"/>
        <family val="2"/>
        <scheme val="minor"/>
      </rPr>
      <t>ITC Overall Revenue Share in FMCG Industry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~15%</t>
    </r>
  </si>
  <si>
    <r>
      <t xml:space="preserve">📌 </t>
    </r>
    <r>
      <rPr>
        <b/>
        <sz val="11"/>
        <color theme="1"/>
        <rFont val="Calibri"/>
        <family val="2"/>
        <scheme val="minor"/>
      </rPr>
      <t>Cigarette Market Share in India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~80%</t>
    </r>
  </si>
  <si>
    <r>
      <t xml:space="preserve">✅ </t>
    </r>
    <r>
      <rPr>
        <b/>
        <sz val="11"/>
        <color theme="1"/>
        <rFont val="Calibri"/>
        <family val="2"/>
        <scheme val="minor"/>
      </rPr>
      <t>ITC’s strength lies in its diversified business model</t>
    </r>
    <r>
      <rPr>
        <sz val="11"/>
        <color theme="1"/>
        <rFont val="Calibri"/>
        <family val="2"/>
        <scheme val="minor"/>
      </rPr>
      <t xml:space="preserve">, making it less dependent on any single category. However, its </t>
    </r>
    <r>
      <rPr>
        <b/>
        <sz val="11"/>
        <color theme="1"/>
        <rFont val="Calibri"/>
        <family val="2"/>
        <scheme val="minor"/>
      </rPr>
      <t>biggest challenge is to scale its FMCG segment fast enough to offset declining tobacco consumption</t>
    </r>
    <r>
      <rPr>
        <sz val="11"/>
        <color theme="1"/>
        <rFont val="Calibri"/>
        <family val="2"/>
        <scheme val="minor"/>
      </rPr>
      <t>.</t>
    </r>
  </si>
  <si>
    <t>2️⃣ Hindustan Unilever Ltd. (HUL) – The Market Leader in Indian FMCG</t>
  </si>
  <si>
    <r>
      <t xml:space="preserve">📌 </t>
    </r>
    <r>
      <rPr>
        <b/>
        <sz val="11"/>
        <color theme="1"/>
        <rFont val="Calibri"/>
        <family val="2"/>
        <scheme val="minor"/>
      </rPr>
      <t>HUL is the largest FMCG company in India</t>
    </r>
    <r>
      <rPr>
        <sz val="11"/>
        <color theme="1"/>
        <rFont val="Calibri"/>
        <family val="2"/>
        <scheme val="minor"/>
      </rPr>
      <t xml:space="preserve">, with </t>
    </r>
    <r>
      <rPr>
        <b/>
        <sz val="11"/>
        <color theme="1"/>
        <rFont val="Calibri"/>
        <family val="2"/>
        <scheme val="minor"/>
      </rPr>
      <t>over 50 brands across personal care, home care, and packaged foods</t>
    </r>
    <r>
      <rPr>
        <sz val="11"/>
        <color theme="1"/>
        <rFont val="Calibri"/>
        <family val="2"/>
        <scheme val="minor"/>
      </rPr>
      <t>.</t>
    </r>
  </si>
  <si>
    <r>
      <t xml:space="preserve">📌 </t>
    </r>
    <r>
      <rPr>
        <b/>
        <sz val="11"/>
        <color theme="1"/>
        <rFont val="Calibri"/>
        <family val="2"/>
        <scheme val="minor"/>
      </rPr>
      <t>Market leader in multiple categories: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Skincare (Dove, Ponds, Vaseline), Detergents (Surf Excel, Rin), Packaged Beverages (Lipton, Bru), and Nutrition (Horlicks, Boost)</t>
    </r>
    <r>
      <rPr>
        <sz val="11"/>
        <color theme="1"/>
        <rFont val="Calibri"/>
        <family val="2"/>
        <scheme val="minor"/>
      </rPr>
      <t>.</t>
    </r>
  </si>
  <si>
    <r>
      <t xml:space="preserve">📌 </t>
    </r>
    <r>
      <rPr>
        <b/>
        <sz val="11"/>
        <color theme="1"/>
        <rFont val="Calibri"/>
        <family val="2"/>
        <scheme val="minor"/>
      </rPr>
      <t>Consumer trust &amp; brand loyalty make HUL a defensive stock</t>
    </r>
    <r>
      <rPr>
        <sz val="11"/>
        <color theme="1"/>
        <rFont val="Calibri"/>
        <family val="2"/>
        <scheme val="minor"/>
      </rPr>
      <t xml:space="preserve">, ideal for </t>
    </r>
    <r>
      <rPr>
        <b/>
        <sz val="11"/>
        <color theme="1"/>
        <rFont val="Calibri"/>
        <family val="2"/>
        <scheme val="minor"/>
      </rPr>
      <t>long-term investors</t>
    </r>
    <r>
      <rPr>
        <sz val="11"/>
        <color theme="1"/>
        <rFont val="Calibri"/>
        <family val="2"/>
        <scheme val="minor"/>
      </rPr>
      <t>.</t>
    </r>
  </si>
  <si>
    <t>Competitive Positioning vs. ITC &amp; Dabur</t>
  </si>
  <si>
    <r>
      <t xml:space="preserve">✔️ </t>
    </r>
    <r>
      <rPr>
        <b/>
        <sz val="11"/>
        <color theme="1"/>
        <rFont val="Calibri"/>
        <family val="2"/>
        <scheme val="minor"/>
      </rPr>
      <t>HUL dominates personal care, home care &amp; packaged foods</t>
    </r>
    <r>
      <rPr>
        <sz val="11"/>
        <color theme="1"/>
        <rFont val="Calibri"/>
        <family val="2"/>
        <scheme val="minor"/>
      </rPr>
      <t xml:space="preserve"> (~18% industry market share).</t>
    </r>
  </si>
  <si>
    <r>
      <t xml:space="preserve">✔️ </t>
    </r>
    <r>
      <rPr>
        <b/>
        <sz val="11"/>
        <color theme="1"/>
        <rFont val="Calibri"/>
        <family val="2"/>
        <scheme val="minor"/>
      </rPr>
      <t>HUL’s strength is its distribution network</t>
    </r>
    <r>
      <rPr>
        <sz val="11"/>
        <color theme="1"/>
        <rFont val="Calibri"/>
        <family val="2"/>
        <scheme val="minor"/>
      </rPr>
      <t xml:space="preserve">, reaching </t>
    </r>
    <r>
      <rPr>
        <b/>
        <sz val="11"/>
        <color theme="1"/>
        <rFont val="Calibri"/>
        <family val="2"/>
        <scheme val="minor"/>
      </rPr>
      <t>9 million retail outlets across urban &amp; rural India</t>
    </r>
    <r>
      <rPr>
        <sz val="11"/>
        <color theme="1"/>
        <rFont val="Calibri"/>
        <family val="2"/>
        <scheme val="minor"/>
      </rPr>
      <t>—far ahead of ITC &amp; Dabur.</t>
    </r>
  </si>
  <si>
    <r>
      <t xml:space="preserve">✔️ </t>
    </r>
    <r>
      <rPr>
        <b/>
        <sz val="11"/>
        <color theme="1"/>
        <rFont val="Calibri"/>
        <family val="2"/>
        <scheme val="minor"/>
      </rPr>
      <t>HUL’s major challenge is competition from ITC &amp; Patanjali</t>
    </r>
    <r>
      <rPr>
        <sz val="11"/>
        <color theme="1"/>
        <rFont val="Calibri"/>
        <family val="2"/>
        <scheme val="minor"/>
      </rPr>
      <t xml:space="preserve">, which are </t>
    </r>
    <r>
      <rPr>
        <b/>
        <sz val="11"/>
        <color theme="1"/>
        <rFont val="Calibri"/>
        <family val="2"/>
        <scheme val="minor"/>
      </rPr>
      <t>aggressively expanding in FMCG</t>
    </r>
    <r>
      <rPr>
        <sz val="11"/>
        <color theme="1"/>
        <rFont val="Calibri"/>
        <family val="2"/>
        <scheme val="minor"/>
      </rPr>
      <t>.</t>
    </r>
  </si>
  <si>
    <r>
      <t xml:space="preserve">🔹 </t>
    </r>
    <r>
      <rPr>
        <b/>
        <sz val="11"/>
        <color theme="1"/>
        <rFont val="Calibri"/>
        <family val="2"/>
        <scheme val="minor"/>
      </rPr>
      <t>ITC</t>
    </r>
    <r>
      <rPr>
        <sz val="11"/>
        <color theme="1"/>
        <rFont val="Calibri"/>
        <family val="2"/>
        <scheme val="minor"/>
      </rPr>
      <t xml:space="preserve"> (in packaged foods &amp; personal care).</t>
    </r>
  </si>
  <si>
    <r>
      <t xml:space="preserve">🔹 </t>
    </r>
    <r>
      <rPr>
        <b/>
        <sz val="11"/>
        <color theme="1"/>
        <rFont val="Calibri"/>
        <family val="2"/>
        <scheme val="minor"/>
      </rPr>
      <t>Nestlé</t>
    </r>
    <r>
      <rPr>
        <sz val="11"/>
        <color theme="1"/>
        <rFont val="Calibri"/>
        <family val="2"/>
        <scheme val="minor"/>
      </rPr>
      <t xml:space="preserve"> (in dairy &amp; packaged foods).</t>
    </r>
  </si>
  <si>
    <r>
      <t xml:space="preserve">🔹 </t>
    </r>
    <r>
      <rPr>
        <b/>
        <sz val="11"/>
        <color theme="1"/>
        <rFont val="Calibri"/>
        <family val="2"/>
        <scheme val="minor"/>
      </rPr>
      <t>Dabur &amp; Patanjali</t>
    </r>
    <r>
      <rPr>
        <sz val="11"/>
        <color theme="1"/>
        <rFont val="Calibri"/>
        <family val="2"/>
        <scheme val="minor"/>
      </rPr>
      <t xml:space="preserve"> (in Ayurveda &amp; herbal products).</t>
    </r>
  </si>
  <si>
    <r>
      <t xml:space="preserve">📌 </t>
    </r>
    <r>
      <rPr>
        <b/>
        <sz val="11"/>
        <color theme="1"/>
        <rFont val="Calibri"/>
        <family val="2"/>
        <scheme val="minor"/>
      </rPr>
      <t>HUL FMCG Market Share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~18%</t>
    </r>
    <r>
      <rPr>
        <sz val="11"/>
        <color theme="1"/>
        <rFont val="Calibri"/>
        <family val="2"/>
        <scheme val="minor"/>
      </rPr>
      <t xml:space="preserve"> (Largest FMCG player in India).</t>
    </r>
  </si>
  <si>
    <r>
      <t xml:space="preserve">📌 </t>
    </r>
    <r>
      <rPr>
        <b/>
        <sz val="11"/>
        <color theme="1"/>
        <rFont val="Calibri"/>
        <family val="2"/>
        <scheme val="minor"/>
      </rPr>
      <t>HUL Personal Care Market Share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~35%</t>
    </r>
    <r>
      <rPr>
        <sz val="11"/>
        <color theme="1"/>
        <rFont val="Calibri"/>
        <family val="2"/>
        <scheme val="minor"/>
      </rPr>
      <t xml:space="preserve"> (Highest in India).</t>
    </r>
  </si>
  <si>
    <r>
      <t xml:space="preserve">✅ </t>
    </r>
    <r>
      <rPr>
        <b/>
        <sz val="11"/>
        <color theme="1"/>
        <rFont val="Calibri"/>
        <family val="2"/>
        <scheme val="minor"/>
      </rPr>
      <t>HUL’s strength lies in its massive distribution network &amp; strong brand positioning, making it difficult to displace from leadership</t>
    </r>
    <r>
      <rPr>
        <sz val="11"/>
        <color theme="1"/>
        <rFont val="Calibri"/>
        <family val="2"/>
        <scheme val="minor"/>
      </rPr>
      <t xml:space="preserve">. However, it is facing </t>
    </r>
    <r>
      <rPr>
        <b/>
        <sz val="11"/>
        <color theme="1"/>
        <rFont val="Calibri"/>
        <family val="2"/>
        <scheme val="minor"/>
      </rPr>
      <t>increasing competition from ITC in packaged foods &amp; Patanjali in herbal care</t>
    </r>
    <r>
      <rPr>
        <sz val="11"/>
        <color theme="1"/>
        <rFont val="Calibri"/>
        <family val="2"/>
        <scheme val="minor"/>
      </rPr>
      <t>.</t>
    </r>
  </si>
  <si>
    <t>3️⃣ Dabur India Ltd. – The Ayurveda &amp; Herbal Leader</t>
  </si>
  <si>
    <r>
      <t xml:space="preserve">📌 </t>
    </r>
    <r>
      <rPr>
        <b/>
        <sz val="11"/>
        <color theme="1"/>
        <rFont val="Calibri"/>
        <family val="2"/>
        <scheme val="minor"/>
      </rPr>
      <t>Dabur is India’s leading Ayurveda &amp; herbal wellness company</t>
    </r>
    <r>
      <rPr>
        <sz val="11"/>
        <color theme="1"/>
        <rFont val="Calibri"/>
        <family val="2"/>
        <scheme val="minor"/>
      </rPr>
      <t>, with a strong presence in personal care, health supplements, and home care.</t>
    </r>
  </si>
  <si>
    <r>
      <t xml:space="preserve">📌 </t>
    </r>
    <r>
      <rPr>
        <b/>
        <sz val="11"/>
        <color theme="1"/>
        <rFont val="Calibri"/>
        <family val="2"/>
        <scheme val="minor"/>
      </rPr>
      <t>Dabur generates ~30% of its revenue from international markets</t>
    </r>
    <r>
      <rPr>
        <sz val="11"/>
        <color theme="1"/>
        <rFont val="Calibri"/>
        <family val="2"/>
        <scheme val="minor"/>
      </rPr>
      <t xml:space="preserve">, making it a </t>
    </r>
    <r>
      <rPr>
        <b/>
        <sz val="11"/>
        <color theme="1"/>
        <rFont val="Calibri"/>
        <family val="2"/>
        <scheme val="minor"/>
      </rPr>
      <t>strong global player</t>
    </r>
    <r>
      <rPr>
        <sz val="11"/>
        <color theme="1"/>
        <rFont val="Calibri"/>
        <family val="2"/>
        <scheme val="minor"/>
      </rPr>
      <t xml:space="preserve"> compared to ITC &amp; HUL.</t>
    </r>
  </si>
  <si>
    <r>
      <t xml:space="preserve">📌 </t>
    </r>
    <r>
      <rPr>
        <b/>
        <sz val="11"/>
        <color theme="1"/>
        <rFont val="Calibri"/>
        <family val="2"/>
        <scheme val="minor"/>
      </rPr>
      <t>Focused on Ayurvedic &amp; herbal wellness</t>
    </r>
    <r>
      <rPr>
        <sz val="11"/>
        <color theme="1"/>
        <rFont val="Calibri"/>
        <family val="2"/>
        <scheme val="minor"/>
      </rPr>
      <t xml:space="preserve">, Dabur has an </t>
    </r>
    <r>
      <rPr>
        <b/>
        <sz val="11"/>
        <color theme="1"/>
        <rFont val="Calibri"/>
        <family val="2"/>
        <scheme val="minor"/>
      </rPr>
      <t>edge over HUL &amp; ITC in the natural products segment</t>
    </r>
    <r>
      <rPr>
        <sz val="11"/>
        <color theme="1"/>
        <rFont val="Calibri"/>
        <family val="2"/>
        <scheme val="minor"/>
      </rPr>
      <t>.</t>
    </r>
  </si>
  <si>
    <t>Competitive Positioning vs. ITC &amp; HUL</t>
  </si>
  <si>
    <r>
      <t xml:space="preserve">✔️ </t>
    </r>
    <r>
      <rPr>
        <b/>
        <sz val="11"/>
        <color theme="1"/>
        <rFont val="Calibri"/>
        <family val="2"/>
        <scheme val="minor"/>
      </rPr>
      <t>Dabur dominates in Ayurveda-based personal care</t>
    </r>
    <r>
      <rPr>
        <sz val="11"/>
        <color theme="1"/>
        <rFont val="Calibri"/>
        <family val="2"/>
        <scheme val="minor"/>
      </rPr>
      <t xml:space="preserve"> with brands like Dabur Honey, Chyawanprash, and Vatika Hair Oil.</t>
    </r>
  </si>
  <si>
    <r>
      <t xml:space="preserve">✔️ </t>
    </r>
    <r>
      <rPr>
        <b/>
        <sz val="11"/>
        <color theme="1"/>
        <rFont val="Calibri"/>
        <family val="2"/>
        <scheme val="minor"/>
      </rPr>
      <t>Dabur has a strong presence in global markets</t>
    </r>
    <r>
      <rPr>
        <sz val="11"/>
        <color theme="1"/>
        <rFont val="Calibri"/>
        <family val="2"/>
        <scheme val="minor"/>
      </rPr>
      <t>, unlike ITC, which is still largely India-focused.</t>
    </r>
  </si>
  <si>
    <r>
      <t xml:space="preserve">✔️ </t>
    </r>
    <r>
      <rPr>
        <b/>
        <sz val="11"/>
        <color theme="1"/>
        <rFont val="Calibri"/>
        <family val="2"/>
        <scheme val="minor"/>
      </rPr>
      <t>Faces intense competition from Patanjali</t>
    </r>
    <r>
      <rPr>
        <sz val="11"/>
        <color theme="1"/>
        <rFont val="Calibri"/>
        <family val="2"/>
        <scheme val="minor"/>
      </rPr>
      <t>, which is aggressively expanding in Ayurveda-based FMCG.</t>
    </r>
  </si>
  <si>
    <r>
      <t xml:space="preserve">🔹 </t>
    </r>
    <r>
      <rPr>
        <b/>
        <sz val="11"/>
        <color theme="1"/>
        <rFont val="Calibri"/>
        <family val="2"/>
        <scheme val="minor"/>
      </rPr>
      <t>HUL &amp; ITC</t>
    </r>
    <r>
      <rPr>
        <sz val="11"/>
        <color theme="1"/>
        <rFont val="Calibri"/>
        <family val="2"/>
        <scheme val="minor"/>
      </rPr>
      <t xml:space="preserve"> (in packaged foods, personal care).</t>
    </r>
  </si>
  <si>
    <r>
      <t xml:space="preserve">🔹 </t>
    </r>
    <r>
      <rPr>
        <b/>
        <sz val="11"/>
        <color theme="1"/>
        <rFont val="Calibri"/>
        <family val="2"/>
        <scheme val="minor"/>
      </rPr>
      <t>Patanjali</t>
    </r>
    <r>
      <rPr>
        <sz val="11"/>
        <color theme="1"/>
        <rFont val="Calibri"/>
        <family val="2"/>
        <scheme val="minor"/>
      </rPr>
      <t xml:space="preserve"> (biggest rival in Ayurveda &amp; herbal).</t>
    </r>
  </si>
  <si>
    <t>Industry Rank (Ayurvedic FMCG Market Share)</t>
  </si>
  <si>
    <r>
      <t xml:space="preserve">📌 </t>
    </r>
    <r>
      <rPr>
        <b/>
        <sz val="11"/>
        <color theme="1"/>
        <rFont val="Calibri"/>
        <family val="2"/>
        <scheme val="minor"/>
      </rPr>
      <t>Dabur Herbal &amp; Ayurveda Market Share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~50%</t>
    </r>
    <r>
      <rPr>
        <sz val="11"/>
        <color theme="1"/>
        <rFont val="Calibri"/>
        <family val="2"/>
        <scheme val="minor"/>
      </rPr>
      <t xml:space="preserve"> (Strongest in India).</t>
    </r>
  </si>
  <si>
    <r>
      <t xml:space="preserve">📌 </t>
    </r>
    <r>
      <rPr>
        <b/>
        <sz val="11"/>
        <color theme="1"/>
        <rFont val="Calibri"/>
        <family val="2"/>
        <scheme val="minor"/>
      </rPr>
      <t>Dabur International Market Share (Herbal Products)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~30%</t>
    </r>
    <r>
      <rPr>
        <sz val="11"/>
        <color theme="1"/>
        <rFont val="Calibri"/>
        <family val="2"/>
        <scheme val="minor"/>
      </rPr>
      <t>.</t>
    </r>
  </si>
  <si>
    <r>
      <t xml:space="preserve">✅ </t>
    </r>
    <r>
      <rPr>
        <b/>
        <sz val="11"/>
        <color theme="1"/>
        <rFont val="Calibri"/>
        <family val="2"/>
        <scheme val="minor"/>
      </rPr>
      <t>Dabur’s advantage lies in its specialization in Ayurveda &amp; natural wellness</t>
    </r>
    <r>
      <rPr>
        <sz val="11"/>
        <color theme="1"/>
        <rFont val="Calibri"/>
        <family val="2"/>
        <scheme val="minor"/>
      </rPr>
      <t xml:space="preserve">, but it faces </t>
    </r>
    <r>
      <rPr>
        <b/>
        <sz val="11"/>
        <color theme="1"/>
        <rFont val="Calibri"/>
        <family val="2"/>
        <scheme val="minor"/>
      </rPr>
      <t>high competition from Patanjali &amp; HUL in the herbal segment</t>
    </r>
    <r>
      <rPr>
        <sz val="11"/>
        <color theme="1"/>
        <rFont val="Calibri"/>
        <family val="2"/>
        <scheme val="minor"/>
      </rPr>
      <t>.</t>
    </r>
  </si>
  <si>
    <t>📌 Industry-Wide Competitive Challenges &amp; Future Market Trends</t>
  </si>
  <si>
    <t>Despite their strengths, ITC, HUL, and Dabur face common industry-wide challenges, including:</t>
  </si>
  <si>
    <r>
      <t xml:space="preserve">🔹 </t>
    </r>
    <r>
      <rPr>
        <b/>
        <sz val="11"/>
        <color theme="1"/>
        <rFont val="Calibri"/>
        <family val="2"/>
        <scheme val="minor"/>
      </rPr>
      <t>Inflation &amp; Raw Material Cost Pressures</t>
    </r>
    <r>
      <rPr>
        <sz val="11"/>
        <color theme="1"/>
        <rFont val="Calibri"/>
        <family val="2"/>
        <scheme val="minor"/>
      </rPr>
      <t xml:space="preserve"> – Rising input costs (palm oil, wheat, dairy) are impacting margins.</t>
    </r>
  </si>
  <si>
    <r>
      <t xml:space="preserve">🔹 </t>
    </r>
    <r>
      <rPr>
        <b/>
        <sz val="11"/>
        <color theme="1"/>
        <rFont val="Calibri"/>
        <family val="2"/>
        <scheme val="minor"/>
      </rPr>
      <t>Changing Consumer Preferences</t>
    </r>
    <r>
      <rPr>
        <sz val="11"/>
        <color theme="1"/>
        <rFont val="Calibri"/>
        <family val="2"/>
        <scheme val="minor"/>
      </rPr>
      <t xml:space="preserve"> – Demand for </t>
    </r>
    <r>
      <rPr>
        <b/>
        <sz val="11"/>
        <color theme="1"/>
        <rFont val="Calibri"/>
        <family val="2"/>
        <scheme val="minor"/>
      </rPr>
      <t>organic, natural, and chemical-free</t>
    </r>
    <r>
      <rPr>
        <sz val="11"/>
        <color theme="1"/>
        <rFont val="Calibri"/>
        <family val="2"/>
        <scheme val="minor"/>
      </rPr>
      <t xml:space="preserve"> products is shifting the market, benefiting companies like </t>
    </r>
    <r>
      <rPr>
        <b/>
        <sz val="11"/>
        <color theme="1"/>
        <rFont val="Calibri"/>
        <family val="2"/>
        <scheme val="minor"/>
      </rPr>
      <t>Dabur &amp; Patanjali</t>
    </r>
    <r>
      <rPr>
        <sz val="11"/>
        <color theme="1"/>
        <rFont val="Calibri"/>
        <family val="2"/>
        <scheme val="minor"/>
      </rPr>
      <t>.</t>
    </r>
  </si>
  <si>
    <r>
      <t xml:space="preserve">🔹 </t>
    </r>
    <r>
      <rPr>
        <b/>
        <sz val="11"/>
        <color theme="1"/>
        <rFont val="Calibri"/>
        <family val="2"/>
        <scheme val="minor"/>
      </rPr>
      <t>E-commerce &amp; Quick Commerce Boom</t>
    </r>
    <r>
      <rPr>
        <sz val="11"/>
        <color theme="1"/>
        <rFont val="Calibri"/>
        <family val="2"/>
        <scheme val="minor"/>
      </rPr>
      <t xml:space="preserve"> – </t>
    </r>
    <r>
      <rPr>
        <b/>
        <sz val="11"/>
        <color theme="1"/>
        <rFont val="Calibri"/>
        <family val="2"/>
        <scheme val="minor"/>
      </rPr>
      <t>ITC &amp; HUL are adapting to online sales models</t>
    </r>
    <r>
      <rPr>
        <sz val="11"/>
        <color theme="1"/>
        <rFont val="Calibri"/>
        <family val="2"/>
        <scheme val="minor"/>
      </rPr>
      <t>, while Dabur is expanding its digital presence.</t>
    </r>
  </si>
  <si>
    <r>
      <t xml:space="preserve">🔹 </t>
    </r>
    <r>
      <rPr>
        <b/>
        <sz val="11"/>
        <color theme="1"/>
        <rFont val="Calibri"/>
        <family val="2"/>
        <scheme val="minor"/>
      </rPr>
      <t>Government Regulations</t>
    </r>
    <r>
      <rPr>
        <sz val="11"/>
        <color theme="1"/>
        <rFont val="Calibri"/>
        <family val="2"/>
        <scheme val="minor"/>
      </rPr>
      <t xml:space="preserve"> – Stricter advertising &amp; labeling laws for FMCG products may impact </t>
    </r>
    <r>
      <rPr>
        <b/>
        <sz val="11"/>
        <color theme="1"/>
        <rFont val="Calibri"/>
        <family val="2"/>
        <scheme val="minor"/>
      </rPr>
      <t>marketing strategies</t>
    </r>
    <r>
      <rPr>
        <sz val="11"/>
        <color theme="1"/>
        <rFont val="Calibri"/>
        <family val="2"/>
        <scheme val="minor"/>
      </rPr>
      <t>.</t>
    </r>
  </si>
  <si>
    <t>📌 Final Conclusion on Competitive Positioning</t>
  </si>
  <si>
    <t>Company</t>
  </si>
  <si>
    <t>Competitive Strength</t>
  </si>
  <si>
    <t>Biggest Risk</t>
  </si>
  <si>
    <t>Industry Rank</t>
  </si>
  <si>
    <t>ITC</t>
  </si>
  <si>
    <t>2nd Largest FMCG Player</t>
  </si>
  <si>
    <t>High profitability, strong liquidity, expanding in FMCG</t>
  </si>
  <si>
    <t>Regulatory risks on cigarettes</t>
  </si>
  <si>
    <t>#2 in FMCG, #1 in Tobacco</t>
  </si>
  <si>
    <t>HUL</t>
  </si>
  <si>
    <t>Largest FMCG Company</t>
  </si>
  <si>
    <t>Massive distribution, strongest brands</t>
  </si>
  <si>
    <t>Lower margins, rising competition from ITC &amp; Patanjali</t>
  </si>
  <si>
    <t>#1 in FMCG</t>
  </si>
  <si>
    <t>Dabur</t>
  </si>
  <si>
    <t>Leader in Ayurveda &amp; Natural FMCG</t>
  </si>
  <si>
    <t>Strong herbal &amp; global presence</t>
  </si>
  <si>
    <t>High competition from Patanjali &amp; HUL</t>
  </si>
  <si>
    <t>#1 in Ayurveda FMCG</t>
  </si>
  <si>
    <t>🔹 Key Takeaway:</t>
  </si>
  <si>
    <r>
      <t>HUL is the dominant player but faces rising competition from ITC &amp; Patanjali</t>
    </r>
    <r>
      <rPr>
        <sz val="11"/>
        <color theme="1"/>
        <rFont val="Calibri"/>
        <family val="2"/>
        <scheme val="minor"/>
      </rPr>
      <t>.</t>
    </r>
  </si>
  <si>
    <r>
      <t>ITC is the strongest financially and is expanding fast in FMCG</t>
    </r>
    <r>
      <rPr>
        <sz val="11"/>
        <color theme="1"/>
        <rFont val="Calibri"/>
        <family val="2"/>
        <scheme val="minor"/>
      </rPr>
      <t>.</t>
    </r>
  </si>
  <si>
    <r>
      <t>Dabur is a niche player with strong international growth but faces intense competition in Ayurveda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</si>
  <si>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Indian FMCG sector</t>
    </r>
    <r>
      <rPr>
        <sz val="11"/>
        <color theme="1"/>
        <rFont val="Calibri"/>
        <family val="2"/>
        <scheme val="minor"/>
      </rPr>
      <t xml:space="preserve"> is one of the fastest-growing industries, with companies competing based on </t>
    </r>
    <r>
      <rPr>
        <b/>
        <sz val="11"/>
        <color theme="1"/>
        <rFont val="Calibri"/>
        <family val="2"/>
        <scheme val="minor"/>
      </rPr>
      <t>market reach, profitability, brand loyalty, and financial strength</t>
    </r>
    <r>
      <rPr>
        <sz val="11"/>
        <color theme="1"/>
        <rFont val="Calibri"/>
        <family val="2"/>
        <scheme val="minor"/>
      </rPr>
      <t xml:space="preserve">. Here’s how </t>
    </r>
    <r>
      <rPr>
        <b/>
        <sz val="11"/>
        <color theme="1"/>
        <rFont val="Calibri"/>
        <family val="2"/>
        <scheme val="minor"/>
      </rPr>
      <t>ITC, HUL, and Dabur</t>
    </r>
    <r>
      <rPr>
        <sz val="11"/>
        <color theme="1"/>
        <rFont val="Calibri"/>
        <family val="2"/>
        <scheme val="minor"/>
      </rPr>
      <t xml:space="preserve"> have performed from </t>
    </r>
    <r>
      <rPr>
        <b/>
        <sz val="11"/>
        <color theme="1"/>
        <rFont val="Calibri"/>
        <family val="2"/>
        <scheme val="minor"/>
      </rPr>
      <t>2021 to 2024</t>
    </r>
    <r>
      <rPr>
        <sz val="11"/>
        <color theme="1"/>
        <rFont val="Calibri"/>
        <family val="2"/>
        <scheme val="minor"/>
      </rPr>
      <t xml:space="preserve">, showcasing their </t>
    </r>
    <r>
      <rPr>
        <b/>
        <sz val="11"/>
        <color theme="1"/>
        <rFont val="Calibri"/>
        <family val="2"/>
        <scheme val="minor"/>
      </rPr>
      <t>growth trends, profitability, and financial efficiency.</t>
    </r>
  </si>
  <si>
    <t>1️⃣ Revenue Growth &amp; Market Share Trends (2021-2024)</t>
  </si>
  <si>
    <t>🔹 Revenue Comparison (₹ Cr)</t>
  </si>
  <si>
    <t>Year</t>
  </si>
  <si>
    <t>₹48,952.81</t>
  </si>
  <si>
    <t>₹46,321.00</t>
  </si>
  <si>
    <t>₹9,492.76</t>
  </si>
  <si>
    <t>₹60,081.36</t>
  </si>
  <si>
    <t>₹51,548.00</t>
  </si>
  <si>
    <t>₹10,808.03</t>
  </si>
  <si>
    <t>₹70,245.22</t>
  </si>
  <si>
    <t>₹59,549.00</t>
  </si>
  <si>
    <t>₹11,426.51</t>
  </si>
  <si>
    <t>₹70,315.49</t>
  </si>
  <si>
    <t>₹60,966.00</t>
  </si>
  <si>
    <t>₹12,261.65</t>
  </si>
  <si>
    <t>🔹 Revenue Growth (%)</t>
  </si>
  <si>
    <t>-</t>
  </si>
  <si>
    <r>
      <t>🔍 </t>
    </r>
    <r>
      <rPr>
        <sz val="7"/>
        <color rgb="FF0D0D0D"/>
        <rFont val="Segoe UI Variable Text"/>
      </rPr>
      <t>Insights:</t>
    </r>
  </si>
  <si>
    <r>
      <t>🔍 </t>
    </r>
    <r>
      <rPr>
        <sz val="10"/>
        <color rgb="FF0D0D0D"/>
        <rFont val="Segoe UI Variable Text"/>
      </rPr>
      <t>Insights:</t>
    </r>
  </si>
  <si>
    <r>
      <t>ITC</t>
    </r>
    <r>
      <rPr>
        <sz val="10"/>
        <color rgb="FF0D0D0D"/>
        <rFont val="Segoe UI Variable Text"/>
      </rPr>
      <t> saw the highest </t>
    </r>
    <r>
      <rPr>
        <sz val="10"/>
        <color rgb="FF0D0D0D"/>
        <rFont val="Segoe UI Variable Text"/>
      </rPr>
      <t>revenue growth in 2022 (+22.6%) and 2023 (+16.9%)</t>
    </r>
    <r>
      <rPr>
        <sz val="10"/>
        <color rgb="FF0D0D0D"/>
        <rFont val="Segoe UI Variable Text"/>
      </rPr>
      <t>, driven by </t>
    </r>
    <r>
      <rPr>
        <sz val="10"/>
        <color rgb="FF0D0D0D"/>
        <rFont val="Segoe UI Variable Text"/>
      </rPr>
      <t>FMCG &amp; Agri-business expansion</t>
    </r>
    <r>
      <rPr>
        <sz val="10"/>
        <color rgb="FF0D0D0D"/>
        <rFont val="Segoe UI Variable Text"/>
      </rPr>
      <t>.</t>
    </r>
  </si>
  <si>
    <r>
      <t>HUL's revenue growth peaked in 2023 (+15.5%)</t>
    </r>
    <r>
      <rPr>
        <sz val="10"/>
        <color rgb="FF0D0D0D"/>
        <rFont val="Segoe UI Variable Text"/>
      </rPr>
      <t> but slowed down in 2024 due to inflation and rising competition.</t>
    </r>
  </si>
  <si>
    <r>
      <t>Dabur’s revenue growth is steady (~7-14%)</t>
    </r>
    <r>
      <rPr>
        <sz val="10"/>
        <color rgb="FF0D0D0D"/>
        <rFont val="Segoe UI Variable Text"/>
      </rPr>
      <t>, but it remains </t>
    </r>
    <r>
      <rPr>
        <sz val="10"/>
        <color rgb="FF0D0D0D"/>
        <rFont val="Segoe UI Variable Text"/>
      </rPr>
      <t>significantly smaller than ITC &amp; HUL</t>
    </r>
    <r>
      <rPr>
        <sz val="10"/>
        <color rgb="FF0D0D0D"/>
        <rFont val="Segoe UI Variable Text"/>
      </rPr>
      <t>.</t>
    </r>
  </si>
  <si>
    <r>
      <t>📌 </t>
    </r>
    <r>
      <rPr>
        <sz val="10"/>
        <color rgb="FF0D0D0D"/>
        <rFont val="Segoe UI Variable Text"/>
      </rPr>
      <t>Conclusion: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ITC is aggressively growing in FMCG, while HUL is stabilizing as a market leader. Dabur is expanding in Ayurveda but remains a niche player.</t>
    </r>
  </si>
  <si>
    <t>2️⃣ Profitability &amp; Margins: Who’s More Profitable?</t>
  </si>
  <si>
    <t>🔹 EBITDA Comparison (₹ Cr)</t>
  </si>
  <si>
    <t>₹19,315.29</t>
  </si>
  <si>
    <t>₹11,329.00</t>
  </si>
  <si>
    <t>₹2,274.13</t>
  </si>
  <si>
    <t>₹21,908.03</t>
  </si>
  <si>
    <t>₹12,217.00</t>
  </si>
  <si>
    <t>₹2,566.32</t>
  </si>
  <si>
    <t>₹26,953.79</t>
  </si>
  <si>
    <t>₹13,630.00</t>
  </si>
  <si>
    <t>₹2,506.13</t>
  </si>
  <si>
    <t>₹28,416.68</t>
  </si>
  <si>
    <t>₹14,544.00</t>
  </si>
  <si>
    <t>₹2,740.28</t>
  </si>
  <si>
    <t>🔹 EBITDA Margins (%)</t>
  </si>
  <si>
    <r>
      <t>ITC has the highest EBITDA margin (~40%)</t>
    </r>
    <r>
      <rPr>
        <sz val="7"/>
        <color rgb="FF0D0D0D"/>
        <rFont val="Segoe UI Variable Text"/>
      </rPr>
      <t>, meaning it earns </t>
    </r>
    <r>
      <rPr>
        <sz val="7"/>
        <color rgb="FF0D0D0D"/>
        <rFont val="Segoe UI Variable Text"/>
      </rPr>
      <t>more profit per rupee of revenue</t>
    </r>
    <r>
      <rPr>
        <sz val="7"/>
        <color rgb="FF0D0D0D"/>
        <rFont val="Segoe UI Variable Text"/>
      </rPr>
      <t> compared to HUL &amp; Dabur.</t>
    </r>
  </si>
  <si>
    <r>
      <t>HUL’s EBITDA margin (~23-24%) is stable</t>
    </r>
    <r>
      <rPr>
        <sz val="7"/>
        <color rgb="FF0D0D0D"/>
        <rFont val="Segoe UI Variable Text"/>
      </rPr>
      <t>, but </t>
    </r>
    <r>
      <rPr>
        <sz val="7"/>
        <color rgb="FF0D0D0D"/>
        <rFont val="Segoe UI Variable Text"/>
      </rPr>
      <t>lower than ITC</t>
    </r>
    <r>
      <rPr>
        <sz val="7"/>
        <color rgb="FF0D0D0D"/>
        <rFont val="Segoe UI Variable Text"/>
      </rPr>
      <t> due to </t>
    </r>
    <r>
      <rPr>
        <sz val="7"/>
        <color rgb="FF0D0D0D"/>
        <rFont val="Segoe UI Variable Text"/>
      </rPr>
      <t>higher operating expenses</t>
    </r>
    <r>
      <rPr>
        <sz val="7"/>
        <color rgb="FF0D0D0D"/>
        <rFont val="Segoe UI Variable Text"/>
      </rPr>
      <t>.</t>
    </r>
  </si>
  <si>
    <r>
      <t>Dabur’s EBITDA margin is around 22-23%</t>
    </r>
    <r>
      <rPr>
        <sz val="7"/>
        <color rgb="FF0D0D0D"/>
        <rFont val="Segoe UI Variable Text"/>
      </rPr>
      <t>, slightly lower than HUL but still competitive.</t>
    </r>
  </si>
  <si>
    <r>
      <t>📌 </t>
    </r>
    <r>
      <rPr>
        <sz val="7"/>
        <color rgb="FF0D0D0D"/>
        <rFont val="Segoe UI Variable Text"/>
      </rPr>
      <t>Conclusion:</t>
    </r>
    <r>
      <rPr>
        <sz val="7"/>
        <color rgb="FF0D0D0D"/>
        <rFont val="Segoe UI Variable Text"/>
      </rPr>
      <t> </t>
    </r>
    <r>
      <rPr>
        <sz val="7"/>
        <color rgb="FF0D0D0D"/>
        <rFont val="Segoe UI Variable Text"/>
      </rPr>
      <t>ITC is the most profitable company, while HUL is stable. Dabur has lower margins due to niche product focus.</t>
    </r>
  </si>
  <si>
    <t>3️⃣ Net Profit (PAT) &amp; Shareholder Returns</t>
  </si>
  <si>
    <t>🔹 Net Profit (₹ Cr)</t>
  </si>
  <si>
    <t>₹13,069.83</t>
  </si>
  <si>
    <t>₹7,532.00</t>
  </si>
  <si>
    <t>₹1,642.12</t>
  </si>
  <si>
    <t>₹14,898.92</t>
  </si>
  <si>
    <t>₹8,033.00</t>
  </si>
  <si>
    <t>₹1,748.45</t>
  </si>
  <si>
    <t>₹18,663.18</t>
  </si>
  <si>
    <t>₹9,178.00</t>
  </si>
  <si>
    <t>₹1,599.58</t>
  </si>
  <si>
    <t>₹20,165.81</t>
  </si>
  <si>
    <t>₹9,350.00</t>
  </si>
  <si>
    <t>₹1,669.46</t>
  </si>
  <si>
    <t>🔹 Net Profit Margins (%)</t>
  </si>
  <si>
    <r>
      <t>ITC has the highest profit margin (28.7%)</t>
    </r>
    <r>
      <rPr>
        <sz val="7"/>
        <color rgb="FF0D0D0D"/>
        <rFont val="Segoe UI Variable Text"/>
      </rPr>
      <t>, making it the most </t>
    </r>
    <r>
      <rPr>
        <sz val="7"/>
        <color rgb="FF0D0D0D"/>
        <rFont val="Segoe UI Variable Text"/>
      </rPr>
      <t>cash-generating</t>
    </r>
    <r>
      <rPr>
        <sz val="7"/>
        <color rgb="FF0D0D0D"/>
        <rFont val="Segoe UI Variable Text"/>
      </rPr>
      <t> among the three.</t>
    </r>
  </si>
  <si>
    <r>
      <t>HUL’s margins (15%) are stable</t>
    </r>
    <r>
      <rPr>
        <sz val="7"/>
        <color rgb="FF0D0D0D"/>
        <rFont val="Segoe UI Variable Text"/>
      </rPr>
      <t> but </t>
    </r>
    <r>
      <rPr>
        <sz val="7"/>
        <color rgb="FF0D0D0D"/>
        <rFont val="Segoe UI Variable Text"/>
      </rPr>
      <t>significantly lower than ITC</t>
    </r>
    <r>
      <rPr>
        <sz val="7"/>
        <color rgb="FF0D0D0D"/>
        <rFont val="Segoe UI Variable Text"/>
      </rPr>
      <t> due to higher competition.</t>
    </r>
  </si>
  <si>
    <r>
      <t>Dabur has the lowest profitability (~15%)</t>
    </r>
    <r>
      <rPr>
        <sz val="7"/>
        <color rgb="FF0D0D0D"/>
        <rFont val="Segoe UI Variable Text"/>
      </rPr>
      <t>, indicating </t>
    </r>
    <r>
      <rPr>
        <sz val="7"/>
        <color rgb="FF0D0D0D"/>
        <rFont val="Segoe UI Variable Text"/>
      </rPr>
      <t>lower operational efficiency</t>
    </r>
    <r>
      <rPr>
        <sz val="7"/>
        <color rgb="FF0D0D0D"/>
        <rFont val="Segoe UI Variable Text"/>
      </rPr>
      <t>.</t>
    </r>
  </si>
  <si>
    <r>
      <t>📌 </t>
    </r>
    <r>
      <rPr>
        <sz val="7"/>
        <color rgb="FF0D0D0D"/>
        <rFont val="Segoe UI Variable Text"/>
      </rPr>
      <t>Conclusion:</t>
    </r>
    <r>
      <rPr>
        <sz val="7"/>
        <color rgb="FF0D0D0D"/>
        <rFont val="Segoe UI Variable Text"/>
      </rPr>
      <t> </t>
    </r>
    <r>
      <rPr>
        <sz val="7"/>
        <color rgb="FF0D0D0D"/>
        <rFont val="Segoe UI Variable Text"/>
      </rPr>
      <t>ITC generates the highest profits, while HUL remains stable. Dabur has weaker margins due to competition.</t>
    </r>
  </si>
  <si>
    <t>4️⃣ Financial Efficiency &amp; Debt Levels</t>
  </si>
  <si>
    <t>🔹 Return on Equity (ROE)</t>
  </si>
  <si>
    <t>🔹 Debt/Equity Ratio</t>
  </si>
  <si>
    <r>
      <t>ITC has the highest ROE (27%)</t>
    </r>
    <r>
      <rPr>
        <sz val="7"/>
        <color rgb="FF0D0D0D"/>
        <rFont val="Segoe UI Variable Text"/>
      </rPr>
      <t>, meaning it </t>
    </r>
    <r>
      <rPr>
        <sz val="7"/>
        <color rgb="FF0D0D0D"/>
        <rFont val="Segoe UI Variable Text"/>
      </rPr>
      <t>provides the best shareholder returns</t>
    </r>
    <r>
      <rPr>
        <sz val="7"/>
        <color rgb="FF0D0D0D"/>
        <rFont val="Segoe UI Variable Text"/>
      </rPr>
      <t>.</t>
    </r>
  </si>
  <si>
    <r>
      <t>HUL’s ROE (18%) is steady</t>
    </r>
    <r>
      <rPr>
        <sz val="7"/>
        <color rgb="FF0D0D0D"/>
        <rFont val="Segoe UI Variable Text"/>
      </rPr>
      <t>, but </t>
    </r>
    <r>
      <rPr>
        <sz val="7"/>
        <color rgb="FF0D0D0D"/>
        <rFont val="Segoe UI Variable Text"/>
      </rPr>
      <t>lower than ITC due to higher debt.</t>
    </r>
  </si>
  <si>
    <r>
      <t>Dabur’s ROE is declining (~17%)</t>
    </r>
    <r>
      <rPr>
        <sz val="7"/>
        <color rgb="FF0D0D0D"/>
        <rFont val="Segoe UI Variable Text"/>
      </rPr>
      <t>, showing a slowdown in profitability.</t>
    </r>
  </si>
  <si>
    <t>ITC has the lowest debt (D/E: 0.0436), while HUL has the highest debt (D/E: 0.2772).</t>
  </si>
  <si>
    <r>
      <t>📌 </t>
    </r>
    <r>
      <rPr>
        <sz val="7"/>
        <color rgb="FF0D0D0D"/>
        <rFont val="Segoe UI Variable Text"/>
      </rPr>
      <t>Conclusion:</t>
    </r>
    <r>
      <rPr>
        <sz val="7"/>
        <color rgb="FF0D0D0D"/>
        <rFont val="Segoe UI Variable Text"/>
      </rPr>
      <t> </t>
    </r>
    <r>
      <rPr>
        <sz val="7"/>
        <color rgb="FF0D0D0D"/>
        <rFont val="Segoe UI Variable Text"/>
      </rPr>
      <t>ITC is the most efficient in returns &amp; debt management, HUL is stable, and Dabur is riskier.</t>
    </r>
  </si>
  <si>
    <t>📌 Final Competitive Positioning Verdict</t>
  </si>
  <si>
    <t>Profitability</t>
  </si>
  <si>
    <t>Efficiency</t>
  </si>
  <si>
    <t>Risk Level</t>
  </si>
  <si>
    <t>🚀 High</t>
  </si>
  <si>
    <t>💰 Best Margins</t>
  </si>
  <si>
    <t>✅ High ROE, Low Debt</t>
  </si>
  <si>
    <t>🟢 Low Risk</t>
  </si>
  <si>
    <t>📉 Slowing</t>
  </si>
  <si>
    <t>⚖️ Moderate</t>
  </si>
  <si>
    <t>✅ Stable ROE, Higher Debt</t>
  </si>
  <si>
    <t>🟡 Medium Risk</t>
  </si>
  <si>
    <t>📈 Steady</t>
  </si>
  <si>
    <t>⚠️ Weak Margins</t>
  </si>
  <si>
    <t>❌ Declining ROE</t>
  </si>
  <si>
    <t>🔴 Higher Risk</t>
  </si>
  <si>
    <t>1️⃣ Current Industry Landscape: Where Does FMCG Stand Today?</t>
  </si>
  <si>
    <t>2️⃣ Key Industry Trends Shaping FMCG in India</t>
  </si>
  <si>
    <t>🔹 1. Rise of Digital &amp; E-Commerce-Driven FMCG Sales</t>
  </si>
  <si>
    <t>🔹 2. Premiumization &amp; Shift Towards Health-Conscious Consumption</t>
  </si>
  <si>
    <t>🔹 3. Sustainability &amp; ESG Compliance Becomes a Competitive Advantage</t>
  </si>
  <si>
    <t>🔹 4. Rural Market Expansion – Key to FMCG Growth</t>
  </si>
  <si>
    <t>🔹 5. Competitive Pressure from Local &amp; Global Players</t>
  </si>
  <si>
    <t>3️⃣ Government Regulations &amp; Policy Impact on FMCG</t>
  </si>
  <si>
    <t>🔹 Taxation &amp; Compliance Challenges</t>
  </si>
  <si>
    <t>🔹 Impact of Inflation &amp; Supply Chain Disruptions</t>
  </si>
  <si>
    <t>4️⃣ Future Outlook: Where is the FMCG Industry Heading?</t>
  </si>
  <si>
    <t>🔹 2025-2030 FMCG Growth Projections</t>
  </si>
  <si>
    <t>📌 Conclusion: Industry Winners &amp; Strategic Recommendations</t>
  </si>
  <si>
    <t>Industry Strengths</t>
  </si>
  <si>
    <t>Challenges</t>
  </si>
  <si>
    <t>Future Outlook</t>
  </si>
  <si>
    <t>Strongest profitability, expanding FMCG, low debt</t>
  </si>
  <si>
    <t>Regulatory risk in tobacco, slower rural growth</t>
  </si>
  <si>
    <t>High growth potential if FMCG expansion continues</t>
  </si>
  <si>
    <t>Largest FMCG leader, strongest distribution, sustainability-focused</t>
  </si>
  <si>
    <t>Slower growth, lower margins than ITC</t>
  </si>
  <si>
    <t>Stable long-term leader, needs premiumization</t>
  </si>
  <si>
    <t>Ayurveda &amp; herbal dominance, global presence</t>
  </si>
  <si>
    <t>High competition from Patanjali, lower financial stability</t>
  </si>
  <si>
    <t>Niche growth, strong but faces intense competition</t>
  </si>
  <si>
    <t>Dabur is a niche player with growth potential but faces high competition &amp; margin pressure.</t>
  </si>
  <si>
    <r>
      <t>The </t>
    </r>
    <r>
      <rPr>
        <sz val="10"/>
        <color rgb="FF0D0D0D"/>
        <rFont val="Segoe UI Variable Text"/>
      </rPr>
      <t>Fast-Moving Consumer Goods (FMCG) industry in India</t>
    </r>
    <r>
      <rPr>
        <sz val="10"/>
        <color rgb="FF0D0D0D"/>
        <rFont val="Segoe UI Variable Text"/>
      </rPr>
      <t> is </t>
    </r>
    <r>
      <rPr>
        <sz val="10"/>
        <color rgb="FF0D0D0D"/>
        <rFont val="Segoe UI Variable Text"/>
      </rPr>
      <t>one of the fastest-growing sectors</t>
    </r>
    <r>
      <rPr>
        <sz val="10"/>
        <color rgb="FF0D0D0D"/>
        <rFont val="Segoe UI Variable Text"/>
      </rPr>
      <t>, contributing </t>
    </r>
    <r>
      <rPr>
        <sz val="10"/>
        <color rgb="FF0D0D0D"/>
        <rFont val="Segoe UI Variable Text"/>
      </rPr>
      <t>~10% of India’s GDP</t>
    </r>
    <r>
      <rPr>
        <sz val="10"/>
        <color rgb="FF0D0D0D"/>
        <rFont val="Segoe UI Variable Text"/>
      </rPr>
      <t>. With changing consumer preferences, digital transformation, and global economic shifts, </t>
    </r>
    <r>
      <rPr>
        <sz val="10"/>
        <color rgb="FF0D0D0D"/>
        <rFont val="Segoe UI Variable Text"/>
      </rPr>
      <t>ITC, HUL, and Dabur</t>
    </r>
    <r>
      <rPr>
        <sz val="10"/>
        <color rgb="FF0D0D0D"/>
        <rFont val="Segoe UI Variable Text"/>
      </rPr>
      <t> are navigating a highly dynamic environment.</t>
    </r>
  </si>
  <si>
    <r>
      <t>Market Size (2024)</t>
    </r>
    <r>
      <rPr>
        <sz val="10"/>
        <color rgb="FF0D0D0D"/>
        <rFont val="Segoe UI Variable Text"/>
      </rPr>
      <t>: The </t>
    </r>
    <r>
      <rPr>
        <sz val="10"/>
        <color rgb="FF0D0D0D"/>
        <rFont val="Segoe UI Variable Text"/>
      </rPr>
      <t>Indian FMCG market is valued at ~$110 billion</t>
    </r>
    <r>
      <rPr>
        <sz val="10"/>
        <color rgb="FF0D0D0D"/>
        <rFont val="Segoe UI Variable Text"/>
      </rPr>
      <t> and is projected to </t>
    </r>
    <r>
      <rPr>
        <sz val="10"/>
        <color rgb="FF0D0D0D"/>
        <rFont val="Segoe UI Variable Text"/>
      </rPr>
      <t>reach ~$220 billion by 2028</t>
    </r>
    <r>
      <rPr>
        <sz val="10"/>
        <color rgb="FF0D0D0D"/>
        <rFont val="Segoe UI Variable Text"/>
      </rPr>
      <t>.</t>
    </r>
  </si>
  <si>
    <r>
      <t>Industry Growth Rate</t>
    </r>
    <r>
      <rPr>
        <sz val="10"/>
        <color rgb="FF0D0D0D"/>
        <rFont val="Segoe UI Variable Text"/>
      </rPr>
      <t>: FMCG is </t>
    </r>
    <r>
      <rPr>
        <sz val="10"/>
        <color rgb="FF0D0D0D"/>
        <rFont val="Segoe UI Variable Text"/>
      </rPr>
      <t>growing at ~8-10% CAGR</t>
    </r>
    <r>
      <rPr>
        <sz val="10"/>
        <color rgb="FF0D0D0D"/>
        <rFont val="Segoe UI Variable Text"/>
      </rPr>
      <t>, driven by </t>
    </r>
    <r>
      <rPr>
        <sz val="10"/>
        <color rgb="FF0D0D0D"/>
        <rFont val="Segoe UI Variable Text"/>
      </rPr>
      <t>urbanization, digital commerce, and premiumization</t>
    </r>
    <r>
      <rPr>
        <sz val="10"/>
        <color rgb="FF0D0D0D"/>
        <rFont val="Segoe UI Variable Text"/>
      </rPr>
      <t>.</t>
    </r>
  </si>
  <si>
    <r>
      <t>Major Players</t>
    </r>
    <r>
      <rPr>
        <sz val="10"/>
        <color rgb="FF0D0D0D"/>
        <rFont val="Segoe UI Variable Text"/>
      </rPr>
      <t>: </t>
    </r>
    <r>
      <rPr>
        <sz val="10"/>
        <color rgb="FF0D0D0D"/>
        <rFont val="Segoe UI Variable Text"/>
      </rPr>
      <t>HUL, ITC, Nestlé, Dabur, Britannia, Patanjali</t>
    </r>
    <r>
      <rPr>
        <sz val="10"/>
        <color rgb="FF0D0D0D"/>
        <rFont val="Segoe UI Variable Text"/>
      </rPr>
      <t>, and </t>
    </r>
    <r>
      <rPr>
        <sz val="10"/>
        <color rgb="FF0D0D0D"/>
        <rFont val="Segoe UI Variable Text"/>
      </rPr>
      <t>Colgate-Palmolive</t>
    </r>
    <r>
      <rPr>
        <sz val="10"/>
        <color rgb="FF0D0D0D"/>
        <rFont val="Segoe UI Variable Text"/>
      </rPr>
      <t> dominate the market.</t>
    </r>
  </si>
  <si>
    <r>
      <t>Consumer Behavior Shift</t>
    </r>
    <r>
      <rPr>
        <sz val="10"/>
        <color rgb="FF0D0D0D"/>
        <rFont val="Segoe UI Variable Text"/>
      </rPr>
      <t>: Increasing preference for </t>
    </r>
    <r>
      <rPr>
        <sz val="10"/>
        <color rgb="FF0D0D0D"/>
        <rFont val="Segoe UI Variable Text"/>
      </rPr>
      <t>organic, sustainable, and health-focused</t>
    </r>
    <r>
      <rPr>
        <sz val="10"/>
        <color rgb="FF0D0D0D"/>
        <rFont val="Segoe UI Variable Text"/>
      </rPr>
      <t> products.</t>
    </r>
  </si>
  <si>
    <r>
      <t>📌 </t>
    </r>
    <r>
      <rPr>
        <sz val="10"/>
        <color rgb="FF0D0D0D"/>
        <rFont val="Segoe UI Variable Text"/>
      </rPr>
      <t>FMCG e-commerce sales are growing at ~30% YoY</t>
    </r>
    <r>
      <rPr>
        <sz val="10"/>
        <color rgb="FF0D0D0D"/>
        <rFont val="Segoe UI Variable Text"/>
      </rPr>
      <t>, far exceeding offline retail growth.</t>
    </r>
  </si>
  <si>
    <r>
      <t>📌 </t>
    </r>
    <r>
      <rPr>
        <sz val="10"/>
        <color rgb="FF0D0D0D"/>
        <rFont val="Segoe UI Variable Text"/>
      </rPr>
      <t>Quick commerce platforms (Blinkit, Zepto, Swiggy Instamart)</t>
    </r>
    <r>
      <rPr>
        <sz val="10"/>
        <color rgb="FF0D0D0D"/>
        <rFont val="Segoe UI Variable Text"/>
      </rPr>
      <t> are disrupting traditional retail.</t>
    </r>
  </si>
  <si>
    <r>
      <t>📌 </t>
    </r>
    <r>
      <rPr>
        <sz val="10"/>
        <color rgb="FF0D0D0D"/>
        <rFont val="Segoe UI Variable Text"/>
      </rPr>
      <t>ITC &amp; HUL are investing in Direct-to-Consumer (D2C) brands</t>
    </r>
    <r>
      <rPr>
        <sz val="10"/>
        <color rgb="FF0D0D0D"/>
        <rFont val="Segoe UI Variable Text"/>
      </rPr>
      <t> to strengthen their digital presence.</t>
    </r>
  </si>
  <si>
    <r>
      <t>✅ </t>
    </r>
    <r>
      <rPr>
        <sz val="10"/>
        <color rgb="FF0D0D0D"/>
        <rFont val="Segoe UI Variable Text"/>
      </rPr>
      <t>Winners: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ITC, HUL</t>
    </r>
    <r>
      <rPr>
        <sz val="10"/>
        <color rgb="FF0D0D0D"/>
        <rFont val="Segoe UI Variable Text"/>
      </rPr>
      <t> (expanding online reach).</t>
    </r>
  </si>
  <si>
    <r>
      <t>⚠️ </t>
    </r>
    <r>
      <rPr>
        <sz val="10"/>
        <color rgb="FF0D0D0D"/>
        <rFont val="Segoe UI Variable Text"/>
      </rPr>
      <t>Risk for Dabur:</t>
    </r>
    <r>
      <rPr>
        <sz val="10"/>
        <color rgb="FF0D0D0D"/>
        <rFont val="Segoe UI Variable Text"/>
      </rPr>
      <t> Struggles with D2C penetration.</t>
    </r>
  </si>
  <si>
    <r>
      <t>📌 </t>
    </r>
    <r>
      <rPr>
        <sz val="10"/>
        <color rgb="FF0D0D0D"/>
        <rFont val="Segoe UI Variable Text"/>
      </rPr>
      <t>Demand for premium, organic, and functional foods is increasing</t>
    </r>
    <r>
      <rPr>
        <sz val="10"/>
        <color rgb="FF0D0D0D"/>
        <rFont val="Segoe UI Variable Text"/>
      </rPr>
      <t> as Indian consumers become health-conscious.</t>
    </r>
  </si>
  <si>
    <r>
      <t>📌 </t>
    </r>
    <r>
      <rPr>
        <sz val="10"/>
        <color rgb="FF0D0D0D"/>
        <rFont val="Segoe UI Variable Text"/>
      </rPr>
      <t>Dabur benefits the most, as Ayurveda &amp; herbal FMCG are in high demand</t>
    </r>
    <r>
      <rPr>
        <sz val="10"/>
        <color rgb="FF0D0D0D"/>
        <rFont val="Segoe UI Variable Text"/>
      </rPr>
      <t>.</t>
    </r>
  </si>
  <si>
    <r>
      <t>📌 </t>
    </r>
    <r>
      <rPr>
        <sz val="10"/>
        <color rgb="FF0D0D0D"/>
        <rFont val="Segoe UI Variable Text"/>
      </rPr>
      <t>HUL &amp; ITC are expanding their premium personal care &amp; food portfolios (Dove, Aashirvaad, Vivel).</t>
    </r>
  </si>
  <si>
    <r>
      <t>✅ </t>
    </r>
    <r>
      <rPr>
        <sz val="10"/>
        <color rgb="FF0D0D0D"/>
        <rFont val="Segoe UI Variable Text"/>
      </rPr>
      <t>Winners: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Dabur, HUL</t>
    </r>
    <r>
      <rPr>
        <sz val="10"/>
        <color rgb="FF0D0D0D"/>
        <rFont val="Segoe UI Variable Text"/>
      </rPr>
      <t> (health &amp; premiumization).</t>
    </r>
  </si>
  <si>
    <r>
      <t>⚠️ </t>
    </r>
    <r>
      <rPr>
        <sz val="10"/>
        <color rgb="FF0D0D0D"/>
        <rFont val="Segoe UI Variable Text"/>
      </rPr>
      <t>ITC's Challenge:</t>
    </r>
    <r>
      <rPr>
        <sz val="10"/>
        <color rgb="FF0D0D0D"/>
        <rFont val="Segoe UI Variable Text"/>
      </rPr>
      <t> Needs stronger premium branding to compete with HUL.</t>
    </r>
  </si>
  <si>
    <r>
      <t>📌 </t>
    </r>
    <r>
      <rPr>
        <sz val="10"/>
        <color rgb="FF0D0D0D"/>
        <rFont val="Segoe UI Variable Text"/>
      </rPr>
      <t>Consumers are demanding sustainable, eco-friendly products</t>
    </r>
    <r>
      <rPr>
        <sz val="10"/>
        <color rgb="FF0D0D0D"/>
        <rFont val="Segoe UI Variable Text"/>
      </rPr>
      <t>.</t>
    </r>
  </si>
  <si>
    <r>
      <t>📌 </t>
    </r>
    <r>
      <rPr>
        <sz val="10"/>
        <color rgb="FF0D0D0D"/>
        <rFont val="Segoe UI Variable Text"/>
      </rPr>
      <t>Plastic-free packaging, sustainable sourcing, and cruelty-free certifications</t>
    </r>
    <r>
      <rPr>
        <sz val="10"/>
        <color rgb="FF0D0D0D"/>
        <rFont val="Segoe UI Variable Text"/>
      </rPr>
      <t> are becoming key selling points.</t>
    </r>
  </si>
  <si>
    <r>
      <t>📌 </t>
    </r>
    <r>
      <rPr>
        <sz val="10"/>
        <color rgb="FF0D0D0D"/>
        <rFont val="Segoe UI Variable Text"/>
      </rPr>
      <t>HUL is leading in ESG</t>
    </r>
    <r>
      <rPr>
        <sz val="10"/>
        <color rgb="FF0D0D0D"/>
        <rFont val="Segoe UI Variable Text"/>
      </rPr>
      <t>, with </t>
    </r>
    <r>
      <rPr>
        <sz val="10"/>
        <color rgb="FF0D0D0D"/>
        <rFont val="Segoe UI Variable Text"/>
      </rPr>
      <t>Dabur &amp; ITC catching up</t>
    </r>
    <r>
      <rPr>
        <sz val="10"/>
        <color rgb="FF0D0D0D"/>
        <rFont val="Segoe UI Variable Text"/>
      </rPr>
      <t> with sustainability initiatives.</t>
    </r>
  </si>
  <si>
    <r>
      <t>✅ </t>
    </r>
    <r>
      <rPr>
        <sz val="10"/>
        <color rgb="FF0D0D0D"/>
        <rFont val="Segoe UI Variable Text"/>
      </rPr>
      <t>Winners: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HUL</t>
    </r>
    <r>
      <rPr>
        <sz val="10"/>
        <color rgb="FF0D0D0D"/>
        <rFont val="Segoe UI Variable Text"/>
      </rPr>
      <t> (strongest sustainability focus).</t>
    </r>
  </si>
  <si>
    <r>
      <t>⚠️ </t>
    </r>
    <r>
      <rPr>
        <sz val="10"/>
        <color rgb="FF0D0D0D"/>
        <rFont val="Segoe UI Variable Text"/>
      </rPr>
      <t>ITC &amp; Dabur need faster ESG adoption.</t>
    </r>
  </si>
  <si>
    <r>
      <t>📌 </t>
    </r>
    <r>
      <rPr>
        <sz val="10"/>
        <color rgb="FF0D0D0D"/>
        <rFont val="Segoe UI Variable Text"/>
      </rPr>
      <t>Rural FMCG demand is growing at ~11-12% CAGR</t>
    </r>
    <r>
      <rPr>
        <sz val="10"/>
        <color rgb="FF0D0D0D"/>
        <rFont val="Segoe UI Variable Text"/>
      </rPr>
      <t>, faster than urban growth (~8-9%).</t>
    </r>
  </si>
  <si>
    <r>
      <t>📌 </t>
    </r>
    <r>
      <rPr>
        <sz val="10"/>
        <color rgb="FF0D0D0D"/>
        <rFont val="Segoe UI Variable Text"/>
      </rPr>
      <t>HUL has the best rural penetration</t>
    </r>
    <r>
      <rPr>
        <sz val="10"/>
        <color rgb="FF0D0D0D"/>
        <rFont val="Segoe UI Variable Text"/>
      </rPr>
      <t>, reaching </t>
    </r>
    <r>
      <rPr>
        <sz val="10"/>
        <color rgb="FF0D0D0D"/>
        <rFont val="Segoe UI Variable Text"/>
      </rPr>
      <t>9 million+ retail outlets across India</t>
    </r>
    <r>
      <rPr>
        <sz val="10"/>
        <color rgb="FF0D0D0D"/>
        <rFont val="Segoe UI Variable Text"/>
      </rPr>
      <t>.</t>
    </r>
  </si>
  <si>
    <r>
      <t>📌 </t>
    </r>
    <r>
      <rPr>
        <sz val="10"/>
        <color rgb="FF0D0D0D"/>
        <rFont val="Segoe UI Variable Text"/>
      </rPr>
      <t>ITC &amp; Dabur are aggressively expanding their rural distribution.</t>
    </r>
  </si>
  <si>
    <r>
      <t>✅ </t>
    </r>
    <r>
      <rPr>
        <sz val="10"/>
        <color rgb="FF0D0D0D"/>
        <rFont val="Segoe UI Variable Text"/>
      </rPr>
      <t>Winners: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HUL</t>
    </r>
    <r>
      <rPr>
        <sz val="10"/>
        <color rgb="FF0D0D0D"/>
        <rFont val="Segoe UI Variable Text"/>
      </rPr>
      <t> (strongest rural network).</t>
    </r>
  </si>
  <si>
    <r>
      <t>⚠️ </t>
    </r>
    <r>
      <rPr>
        <sz val="10"/>
        <color rgb="FF0D0D0D"/>
        <rFont val="Segoe UI Variable Text"/>
      </rPr>
      <t>ITC &amp; Dabur are catching up but need deeper rural reach.</t>
    </r>
  </si>
  <si>
    <r>
      <t>📌 </t>
    </r>
    <r>
      <rPr>
        <sz val="10"/>
        <color rgb="FF0D0D0D"/>
        <rFont val="Segoe UI Variable Text"/>
      </rPr>
      <t>Patanjali &amp; Reliance Retail are aggressively expanding in FMCG</t>
    </r>
    <r>
      <rPr>
        <sz val="10"/>
        <color rgb="FF0D0D0D"/>
        <rFont val="Segoe UI Variable Text"/>
      </rPr>
      <t>, impacting </t>
    </r>
    <r>
      <rPr>
        <sz val="10"/>
        <color rgb="FF0D0D0D"/>
        <rFont val="Segoe UI Variable Text"/>
      </rPr>
      <t>HUL, Dabur, and ITC</t>
    </r>
    <r>
      <rPr>
        <sz val="10"/>
        <color rgb="FF0D0D0D"/>
        <rFont val="Segoe UI Variable Text"/>
      </rPr>
      <t>.</t>
    </r>
  </si>
  <si>
    <r>
      <t>📌 </t>
    </r>
    <r>
      <rPr>
        <sz val="10"/>
        <color rgb="FF0D0D0D"/>
        <rFont val="Segoe UI Variable Text"/>
      </rPr>
      <t>Nestlé, Britannia, and Colgate-Palmolive remain strong competitors in dairy, food, and personal care.</t>
    </r>
  </si>
  <si>
    <r>
      <t>📌 </t>
    </r>
    <r>
      <rPr>
        <sz val="10"/>
        <color rgb="FF0D0D0D"/>
        <rFont val="Segoe UI Variable Text"/>
      </rPr>
      <t>Global brands (Procter &amp; Gamble, Unilever, L’Oréal) are expanding in India.</t>
    </r>
  </si>
  <si>
    <r>
      <t>✅ </t>
    </r>
    <r>
      <rPr>
        <sz val="10"/>
        <color rgb="FF0D0D0D"/>
        <rFont val="Segoe UI Variable Text"/>
      </rPr>
      <t>Winners: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Companies that innovate &amp; diversify (HUL, ITC).</t>
    </r>
  </si>
  <si>
    <r>
      <t>⚠️ </t>
    </r>
    <r>
      <rPr>
        <sz val="10"/>
        <color rgb="FF0D0D0D"/>
        <rFont val="Segoe UI Variable Text"/>
      </rPr>
      <t>Losers: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Firms that fail to differentiate (Dabur faces strong Patanjali competition).</t>
    </r>
  </si>
  <si>
    <r>
      <t>📌 </t>
    </r>
    <r>
      <rPr>
        <sz val="10"/>
        <color rgb="FF0D0D0D"/>
        <rFont val="Segoe UI Variable Text"/>
      </rPr>
      <t>GST on FMCG products (5%-18%) affects pricing strategies.</t>
    </r>
  </si>
  <si>
    <r>
      <t>📌 </t>
    </r>
    <r>
      <rPr>
        <sz val="10"/>
        <color rgb="FF0D0D0D"/>
        <rFont val="Segoe UI Variable Text"/>
      </rPr>
      <t>ITC’s cigarette business faces heavy taxation (~28% GST + Cess), a key risk.</t>
    </r>
  </si>
  <si>
    <r>
      <t>📌 </t>
    </r>
    <r>
      <rPr>
        <sz val="10"/>
        <color rgb="FF0D0D0D"/>
        <rFont val="Segoe UI Variable Text"/>
      </rPr>
      <t>New FSSAI (Food Safety and Standards Authority of India) regulations impact packaged food labeling &amp; ingredients.</t>
    </r>
  </si>
  <si>
    <r>
      <t>✅ </t>
    </r>
    <r>
      <rPr>
        <sz val="10"/>
        <color rgb="FF0D0D0D"/>
        <rFont val="Segoe UI Variable Text"/>
      </rPr>
      <t>Winners: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HUL &amp; Dabur (diverse portfolio, less taxation issues).</t>
    </r>
  </si>
  <si>
    <r>
      <t>⚠️ </t>
    </r>
    <r>
      <rPr>
        <sz val="10"/>
        <color rgb="FF0D0D0D"/>
        <rFont val="Segoe UI Variable Text"/>
      </rPr>
      <t>ITC faces higher regulatory risks due to tobacco taxation.</t>
    </r>
  </si>
  <si>
    <r>
      <t>📌 </t>
    </r>
    <r>
      <rPr>
        <sz val="10"/>
        <color rgb="FF0D0D0D"/>
        <rFont val="Segoe UI Variable Text"/>
      </rPr>
      <t>Global commodity price volatility (palm oil, wheat, dairy) impacts FMCG margins.</t>
    </r>
  </si>
  <si>
    <r>
      <t>📌 </t>
    </r>
    <r>
      <rPr>
        <sz val="10"/>
        <color rgb="FF0D0D0D"/>
        <rFont val="Segoe UI Variable Text"/>
      </rPr>
      <t>HUL, ITC, and Dabur have faced margin pressures due to rising input costs.</t>
    </r>
  </si>
  <si>
    <r>
      <t>📌 </t>
    </r>
    <r>
      <rPr>
        <sz val="10"/>
        <color rgb="FF0D0D0D"/>
        <rFont val="Segoe UI Variable Text"/>
      </rPr>
      <t>Localized sourcing &amp; supply chain optimization are critical to reducing costs.</t>
    </r>
  </si>
  <si>
    <r>
      <t>✅ </t>
    </r>
    <r>
      <rPr>
        <sz val="10"/>
        <color rgb="FF0D0D0D"/>
        <rFont val="Segoe UI Variable Text"/>
      </rPr>
      <t>Winners: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Firms with cost-efficient supply chains (HUL, ITC).</t>
    </r>
  </si>
  <si>
    <r>
      <t>⚠️ </t>
    </r>
    <r>
      <rPr>
        <sz val="10"/>
        <color rgb="FF0D0D0D"/>
        <rFont val="Segoe UI Variable Text"/>
      </rPr>
      <t>Losers: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Companies with weaker cost control (Dabur faces high input cost risks).</t>
    </r>
  </si>
  <si>
    <r>
      <t>📌 </t>
    </r>
    <r>
      <rPr>
        <sz val="10"/>
        <color rgb="FF0D0D0D"/>
        <rFont val="Segoe UI Variable Text"/>
      </rPr>
      <t>Indian FMCG industry is projected to reach ₹220 billion by 2028</t>
    </r>
    <r>
      <rPr>
        <sz val="10"/>
        <color rgb="FF0D0D0D"/>
        <rFont val="Segoe UI Variable Text"/>
      </rPr>
      <t>.</t>
    </r>
  </si>
  <si>
    <r>
      <t>📌 </t>
    </r>
    <r>
      <rPr>
        <sz val="10"/>
        <color rgb="FF0D0D0D"/>
        <rFont val="Segoe UI Variable Text"/>
      </rPr>
      <t>E-commerce &amp; digital FMCG sales to grow at ~25-30% CAGR</t>
    </r>
    <r>
      <rPr>
        <sz val="10"/>
        <color rgb="FF0D0D0D"/>
        <rFont val="Segoe UI Variable Text"/>
      </rPr>
      <t>.</t>
    </r>
  </si>
  <si>
    <r>
      <t>📌 </t>
    </r>
    <r>
      <rPr>
        <sz val="10"/>
        <color rgb="FF0D0D0D"/>
        <rFont val="Segoe UI Variable Text"/>
      </rPr>
      <t>Health &amp; organic FMCG market to grow 15-20% YoY</t>
    </r>
    <r>
      <rPr>
        <sz val="10"/>
        <color rgb="FF0D0D0D"/>
        <rFont val="Segoe UI Variable Text"/>
      </rPr>
      <t>.</t>
    </r>
  </si>
  <si>
    <r>
      <t>📌 </t>
    </r>
    <r>
      <rPr>
        <sz val="10"/>
        <color rgb="FF0D0D0D"/>
        <rFont val="Segoe UI Variable Text"/>
      </rPr>
      <t>Rural demand expected to drive 50%+ of total FMCG growth</t>
    </r>
    <r>
      <rPr>
        <sz val="10"/>
        <color rgb="FF0D0D0D"/>
        <rFont val="Segoe UI Variable Text"/>
      </rPr>
      <t>.</t>
    </r>
  </si>
  <si>
    <r>
      <t>✅ </t>
    </r>
    <r>
      <rPr>
        <sz val="10"/>
        <color rgb="FF0D0D0D"/>
        <rFont val="Segoe UI Variable Text"/>
      </rPr>
      <t>ITC, HUL, and Dabur are well-positioned to benefit, but they must adapt to digital disruption.</t>
    </r>
  </si>
  <si>
    <r>
      <t>📌 </t>
    </r>
    <r>
      <rPr>
        <sz val="10"/>
        <color rgb="FF0D0D0D"/>
        <rFont val="Segoe UI Variable Text"/>
      </rPr>
      <t>Final Takeaway:</t>
    </r>
  </si>
  <si>
    <r>
      <t>ITC is positioned for high profitability &amp; expansion, making it a strong investment pick</t>
    </r>
    <r>
      <rPr>
        <sz val="10"/>
        <color rgb="FF0D0D0D"/>
        <rFont val="Segoe UI Variable Text"/>
      </rPr>
      <t>.</t>
    </r>
  </si>
  <si>
    <r>
      <t>HUL is the safest bet for long-term stability but needs stronger premium growth</t>
    </r>
    <r>
      <rPr>
        <sz val="10"/>
        <color rgb="FF0D0D0D"/>
        <rFont val="Segoe UI Variable Text"/>
      </rPr>
      <t>.</t>
    </r>
  </si>
  <si>
    <t>1️⃣ ITC Ltd. – Strong Growth &amp; Profitability Play 💰</t>
  </si>
  <si>
    <t>🔹 Why Invest in ITC?</t>
  </si>
  <si>
    <t>🚨 Risks to Consider</t>
  </si>
  <si>
    <t>📌 Investment Verdict:</t>
  </si>
  <si>
    <t>2️⃣ Hindustan Unilever Ltd. (HUL) – The Safe FMCG Market Leader 🏆</t>
  </si>
  <si>
    <t>🔹 Why Invest in HUL?</t>
  </si>
  <si>
    <t>3️⃣ Dabur India Ltd. – High-Growth, High-Risk Ayurveda Play 🚀</t>
  </si>
  <si>
    <t>🔹 Why Invest in Dabur?</t>
  </si>
  <si>
    <t>📌 Final Investment Strategy Based on Risk Appetite</t>
  </si>
  <si>
    <t>Investor Type</t>
  </si>
  <si>
    <t>Best Pick</t>
  </si>
  <si>
    <t>Investment Strategy</t>
  </si>
  <si>
    <t>Expected CAGR Returns</t>
  </si>
  <si>
    <t>Low-Risk, Defensive Investor</t>
  </si>
  <si>
    <t>Steady long-term investment</t>
  </si>
  <si>
    <t>~10-12% CAGR</t>
  </si>
  <si>
    <t>Medium-Risk, Growth-Oriented Investor</t>
  </si>
  <si>
    <t>High profitability, stable dividends, FMCG expansion</t>
  </si>
  <si>
    <t>~15-20% CAGR</t>
  </si>
  <si>
    <t>High-Risk, High-Reward Investor</t>
  </si>
  <si>
    <t>Ayurveda &amp; herbal growth potential, strong exports</t>
  </si>
  <si>
    <t>~8-12% CAGR</t>
  </si>
  <si>
    <t>Dabur is a niche player with good prospects, but it faces high competition &amp; risks.</t>
  </si>
  <si>
    <r>
      <t>After analyzing the </t>
    </r>
    <r>
      <rPr>
        <sz val="10"/>
        <color rgb="FF0D0D0D"/>
        <rFont val="Segoe UI Variable Text"/>
      </rPr>
      <t>competitive positioning, industry trends, financial performance (2021-2024), and future growth potential</t>
    </r>
    <r>
      <rPr>
        <sz val="10"/>
        <color rgb="FF0D0D0D"/>
        <rFont val="Segoe UI Variable Text"/>
      </rPr>
      <t>, here’s a </t>
    </r>
    <r>
      <rPr>
        <sz val="10"/>
        <color rgb="FF0D0D0D"/>
        <rFont val="Segoe UI Variable Text"/>
      </rPr>
      <t>detailed investment recommendation</t>
    </r>
    <r>
      <rPr>
        <sz val="10"/>
        <color rgb="FF0D0D0D"/>
        <rFont val="Segoe UI Variable Text"/>
      </rPr>
      <t> based on risk profiles and return expectations.</t>
    </r>
  </si>
  <si>
    <r>
      <t>✅ </t>
    </r>
    <r>
      <rPr>
        <sz val="10"/>
        <color rgb="FF0D0D0D"/>
        <rFont val="Segoe UI Variable Text"/>
      </rPr>
      <t>Investment Rating: STRONG BUY</t>
    </r>
  </si>
  <si>
    <r>
      <t>✅ </t>
    </r>
    <r>
      <rPr>
        <sz val="10"/>
        <color rgb="FF0D0D0D"/>
        <rFont val="Segoe UI Variable Text"/>
      </rPr>
      <t>Ideal for:</t>
    </r>
    <r>
      <rPr>
        <sz val="10"/>
        <color rgb="FF0D0D0D"/>
        <rFont val="Segoe UI Variable Text"/>
      </rPr>
      <t> Investors looking for </t>
    </r>
    <r>
      <rPr>
        <sz val="10"/>
        <color rgb="FF0D0D0D"/>
        <rFont val="Segoe UI Variable Text"/>
      </rPr>
      <t>high growth, strong profitability, and low financial risk</t>
    </r>
    <r>
      <rPr>
        <sz val="10"/>
        <color rgb="FF0D0D0D"/>
        <rFont val="Segoe UI Variable Text"/>
      </rPr>
      <t>.</t>
    </r>
  </si>
  <si>
    <r>
      <t>✅ </t>
    </r>
    <r>
      <rPr>
        <sz val="10"/>
        <color rgb="FF0D0D0D"/>
        <rFont val="Segoe UI Variable Text"/>
      </rPr>
      <t>Investment Horizon: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Medium to Long-Term (3-5 years+)</t>
    </r>
  </si>
  <si>
    <r>
      <t>✔️ </t>
    </r>
    <r>
      <rPr>
        <sz val="10"/>
        <color rgb="FF0D0D0D"/>
        <rFont val="Segoe UI Variable Text"/>
      </rPr>
      <t>Highest EBITDA &amp; Profitability: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EBITDA margins (~40%) and Net Profit Margin (~28.7%)</t>
    </r>
    <r>
      <rPr>
        <sz val="10"/>
        <color rgb="FF0D0D0D"/>
        <rFont val="Segoe UI Variable Text"/>
      </rPr>
      <t> are the best in the industry.</t>
    </r>
  </si>
  <si>
    <r>
      <t>✔️ </t>
    </r>
    <r>
      <rPr>
        <sz val="10"/>
        <color rgb="FF0D0D0D"/>
        <rFont val="Segoe UI Variable Text"/>
      </rPr>
      <t>Strong Financials: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Highest ROE (27%)</t>
    </r>
    <r>
      <rPr>
        <sz val="10"/>
        <color rgb="FF0D0D0D"/>
        <rFont val="Segoe UI Variable Text"/>
      </rPr>
      <t> and </t>
    </r>
    <r>
      <rPr>
        <sz val="10"/>
        <color rgb="FF0D0D0D"/>
        <rFont val="Segoe UI Variable Text"/>
      </rPr>
      <t>lowest Debt-to-Equity ratio (0.0436)</t>
    </r>
    <r>
      <rPr>
        <sz val="10"/>
        <color rgb="FF0D0D0D"/>
        <rFont val="Segoe UI Variable Text"/>
      </rPr>
      <t> among peers.</t>
    </r>
  </si>
  <si>
    <r>
      <t>✔️ </t>
    </r>
    <r>
      <rPr>
        <sz val="10"/>
        <color rgb="FF0D0D0D"/>
        <rFont val="Segoe UI Variable Text"/>
      </rPr>
      <t>Diversification Beyond Cigarettes:</t>
    </r>
    <r>
      <rPr>
        <sz val="10"/>
        <color rgb="FF0D0D0D"/>
        <rFont val="Segoe UI Variable Text"/>
      </rPr>
      <t> FMCG (Aashirvaad, Bingo, Sunfeast, Fiama) growing at </t>
    </r>
    <r>
      <rPr>
        <sz val="10"/>
        <color rgb="FF0D0D0D"/>
        <rFont val="Segoe UI Variable Text"/>
      </rPr>
      <t>14% YoY</t>
    </r>
    <r>
      <rPr>
        <sz val="10"/>
        <color rgb="FF0D0D0D"/>
        <rFont val="Segoe UI Variable Text"/>
      </rPr>
      <t>.</t>
    </r>
  </si>
  <si>
    <r>
      <t>✔️ </t>
    </r>
    <r>
      <rPr>
        <sz val="10"/>
        <color rgb="FF0D0D0D"/>
        <rFont val="Segoe UI Variable Text"/>
      </rPr>
      <t>Strongest Liquidity Position: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Current Ratio (2.99) &amp; Quick Ratio (1.95)</t>
    </r>
    <r>
      <rPr>
        <sz val="10"/>
        <color rgb="FF0D0D0D"/>
        <rFont val="Segoe UI Variable Text"/>
      </rPr>
      <t> ensure </t>
    </r>
    <r>
      <rPr>
        <sz val="10"/>
        <color rgb="FF0D0D0D"/>
        <rFont val="Segoe UI Variable Text"/>
      </rPr>
      <t>financial flexibility</t>
    </r>
    <r>
      <rPr>
        <sz val="10"/>
        <color rgb="FF0D0D0D"/>
        <rFont val="Segoe UI Variable Text"/>
      </rPr>
      <t>.</t>
    </r>
  </si>
  <si>
    <r>
      <t>✔️ </t>
    </r>
    <r>
      <rPr>
        <sz val="10"/>
        <color rgb="FF0D0D0D"/>
        <rFont val="Segoe UI Variable Text"/>
      </rPr>
      <t>Potential FMCG Market Leader:</t>
    </r>
    <r>
      <rPr>
        <sz val="10"/>
        <color rgb="FF0D0D0D"/>
        <rFont val="Segoe UI Variable Text"/>
      </rPr>
      <t> ITC is aggressively expanding in </t>
    </r>
    <r>
      <rPr>
        <sz val="10"/>
        <color rgb="FF0D0D0D"/>
        <rFont val="Segoe UI Variable Text"/>
      </rPr>
      <t>packaged foods, personal care, and dairy</t>
    </r>
    <r>
      <rPr>
        <sz val="10"/>
        <color rgb="FF0D0D0D"/>
        <rFont val="Segoe UI Variable Text"/>
      </rPr>
      <t>, directly competing with HUL.</t>
    </r>
  </si>
  <si>
    <r>
      <t>⚠️ </t>
    </r>
    <r>
      <rPr>
        <sz val="10"/>
        <color rgb="FF0D0D0D"/>
        <rFont val="Segoe UI Variable Text"/>
      </rPr>
      <t>Cigarette dependency (~40% of revenue):</t>
    </r>
    <r>
      <rPr>
        <sz val="10"/>
        <color rgb="FF0D0D0D"/>
        <rFont val="Segoe UI Variable Text"/>
      </rPr>
      <t> ITC still relies on tobacco, which faces </t>
    </r>
    <r>
      <rPr>
        <sz val="10"/>
        <color rgb="FF0D0D0D"/>
        <rFont val="Segoe UI Variable Text"/>
      </rPr>
      <t>higher taxation &amp; regulatory risks</t>
    </r>
    <r>
      <rPr>
        <sz val="10"/>
        <color rgb="FF0D0D0D"/>
        <rFont val="Segoe UI Variable Text"/>
      </rPr>
      <t>.</t>
    </r>
  </si>
  <si>
    <r>
      <t>⚠️ </t>
    </r>
    <r>
      <rPr>
        <sz val="10"/>
        <color rgb="FF0D0D0D"/>
        <rFont val="Segoe UI Variable Text"/>
      </rPr>
      <t>Slow rural market penetration:</t>
    </r>
    <r>
      <rPr>
        <sz val="10"/>
        <color rgb="FF0D0D0D"/>
        <rFont val="Segoe UI Variable Text"/>
      </rPr>
      <t> Needs to </t>
    </r>
    <r>
      <rPr>
        <sz val="10"/>
        <color rgb="FF0D0D0D"/>
        <rFont val="Segoe UI Variable Text"/>
      </rPr>
      <t>expand faster in Tier-3 &amp; rural markets to compete with HUL.</t>
    </r>
  </si>
  <si>
    <r>
      <t>💡 </t>
    </r>
    <r>
      <rPr>
        <sz val="10"/>
        <color rgb="FF0D0D0D"/>
        <rFont val="Segoe UI Variable Text"/>
      </rPr>
      <t>ITC is the best pick for investors seeking stable, high-profit growth.</t>
    </r>
  </si>
  <si>
    <r>
      <t>💡 </t>
    </r>
    <r>
      <rPr>
        <sz val="10"/>
        <color rgb="FF0D0D0D"/>
        <rFont val="Segoe UI Variable Text"/>
      </rPr>
      <t>It offers a strong mix of dividends and capital appreciation.</t>
    </r>
  </si>
  <si>
    <r>
      <t>📊 </t>
    </r>
    <r>
      <rPr>
        <sz val="10"/>
        <color rgb="FF0D0D0D"/>
        <rFont val="Segoe UI Variable Text"/>
      </rPr>
      <t>Price Target (Next 12-24 Months): ₹500 - ₹550</t>
    </r>
  </si>
  <si>
    <r>
      <t>📈 </t>
    </r>
    <r>
      <rPr>
        <sz val="10"/>
        <color rgb="FF0D0D0D"/>
        <rFont val="Segoe UI Variable Text"/>
      </rPr>
      <t>Expected Return: ~15-20% CAGR</t>
    </r>
  </si>
  <si>
    <r>
      <t>✅ </t>
    </r>
    <r>
      <rPr>
        <sz val="10"/>
        <color rgb="FF0D0D0D"/>
        <rFont val="Segoe UI Variable Text"/>
      </rPr>
      <t>Investment Rating: BUY</t>
    </r>
  </si>
  <si>
    <r>
      <t>✅ </t>
    </r>
    <r>
      <rPr>
        <sz val="10"/>
        <color rgb="FF0D0D0D"/>
        <rFont val="Segoe UI Variable Text"/>
      </rPr>
      <t>Ideal for:</t>
    </r>
    <r>
      <rPr>
        <sz val="10"/>
        <color rgb="FF0D0D0D"/>
        <rFont val="Segoe UI Variable Text"/>
      </rPr>
      <t> Conservative investors looking for </t>
    </r>
    <r>
      <rPr>
        <sz val="10"/>
        <color rgb="FF0D0D0D"/>
        <rFont val="Segoe UI Variable Text"/>
      </rPr>
      <t>low-risk, long-term stable returns</t>
    </r>
    <r>
      <rPr>
        <sz val="10"/>
        <color rgb="FF0D0D0D"/>
        <rFont val="Segoe UI Variable Text"/>
      </rPr>
      <t>.</t>
    </r>
  </si>
  <si>
    <r>
      <t>✅ </t>
    </r>
    <r>
      <rPr>
        <sz val="10"/>
        <color rgb="FF0D0D0D"/>
        <rFont val="Segoe UI Variable Text"/>
      </rPr>
      <t>Investment Horizon: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Long-Term (5+ years)</t>
    </r>
  </si>
  <si>
    <r>
      <t>✔️ </t>
    </r>
    <r>
      <rPr>
        <sz val="10"/>
        <color rgb="FF0D0D0D"/>
        <rFont val="Segoe UI Variable Text"/>
      </rPr>
      <t>Largest FMCG Market Share (~18%)</t>
    </r>
    <r>
      <rPr>
        <sz val="10"/>
        <color rgb="FF0D0D0D"/>
        <rFont val="Segoe UI Variable Text"/>
      </rPr>
      <t>: </t>
    </r>
    <r>
      <rPr>
        <sz val="10"/>
        <color rgb="FF0D0D0D"/>
        <rFont val="Segoe UI Variable Text"/>
      </rPr>
      <t>HUL is India's most trusted FMCG brand</t>
    </r>
    <r>
      <rPr>
        <sz val="10"/>
        <color rgb="FF0D0D0D"/>
        <rFont val="Segoe UI Variable Text"/>
      </rPr>
      <t>.</t>
    </r>
  </si>
  <si>
    <r>
      <t>✔️ </t>
    </r>
    <r>
      <rPr>
        <sz val="10"/>
        <color rgb="FF0D0D0D"/>
        <rFont val="Segoe UI Variable Text"/>
      </rPr>
      <t>Strong Distribution Network: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9 million+ retail outlets</t>
    </r>
    <r>
      <rPr>
        <sz val="10"/>
        <color rgb="FF0D0D0D"/>
        <rFont val="Segoe UI Variable Text"/>
      </rPr>
      <t>, dominating both urban &amp; rural markets.</t>
    </r>
  </si>
  <si>
    <r>
      <t>✔️ </t>
    </r>
    <r>
      <rPr>
        <sz val="10"/>
        <color rgb="FF0D0D0D"/>
        <rFont val="Segoe UI Variable Text"/>
      </rPr>
      <t>Premiumization &amp; Sustainable Brands:</t>
    </r>
    <r>
      <rPr>
        <sz val="10"/>
        <color rgb="FF0D0D0D"/>
        <rFont val="Segoe UI Variable Text"/>
      </rPr>
      <t> Investing in </t>
    </r>
    <r>
      <rPr>
        <sz val="10"/>
        <color rgb="FF0D0D0D"/>
        <rFont val="Segoe UI Variable Text"/>
      </rPr>
      <t>D2C &amp; ESG-friendly products</t>
    </r>
    <r>
      <rPr>
        <sz val="10"/>
        <color rgb="FF0D0D0D"/>
        <rFont val="Segoe UI Variable Text"/>
      </rPr>
      <t>.</t>
    </r>
  </si>
  <si>
    <r>
      <t>✔️ </t>
    </r>
    <r>
      <rPr>
        <sz val="10"/>
        <color rgb="FF0D0D0D"/>
        <rFont val="Segoe UI Variable Text"/>
      </rPr>
      <t>Consistent Growth (~10-12% CAGR)</t>
    </r>
    <r>
      <rPr>
        <sz val="10"/>
        <color rgb="FF0D0D0D"/>
        <rFont val="Segoe UI Variable Text"/>
      </rPr>
      <t>: Revenue &amp; profit growth has been </t>
    </r>
    <r>
      <rPr>
        <sz val="10"/>
        <color rgb="FF0D0D0D"/>
        <rFont val="Segoe UI Variable Text"/>
      </rPr>
      <t>stable over 4 years</t>
    </r>
    <r>
      <rPr>
        <sz val="10"/>
        <color rgb="FF0D0D0D"/>
        <rFont val="Segoe UI Variable Text"/>
      </rPr>
      <t>.</t>
    </r>
  </si>
  <si>
    <r>
      <t>⚠️ </t>
    </r>
    <r>
      <rPr>
        <sz val="10"/>
        <color rgb="FF0D0D0D"/>
        <rFont val="Segoe UI Variable Text"/>
      </rPr>
      <t>Lower Margins than ITC:</t>
    </r>
    <r>
      <rPr>
        <sz val="10"/>
        <color rgb="FF0D0D0D"/>
        <rFont val="Segoe UI Variable Text"/>
      </rPr>
      <t> </t>
    </r>
    <r>
      <rPr>
        <sz val="10"/>
        <color rgb="FF0D0D0D"/>
        <rFont val="Segoe UI Variable Text"/>
      </rPr>
      <t>EBITDA (24%) &amp; Net Profit Margins (15%)</t>
    </r>
    <r>
      <rPr>
        <sz val="10"/>
        <color rgb="FF0D0D0D"/>
        <rFont val="Segoe UI Variable Text"/>
      </rPr>
      <t> are </t>
    </r>
    <r>
      <rPr>
        <sz val="10"/>
        <color rgb="FF0D0D0D"/>
        <rFont val="Segoe UI Variable Text"/>
      </rPr>
      <t>significantly lower</t>
    </r>
    <r>
      <rPr>
        <sz val="10"/>
        <color rgb="FF0D0D0D"/>
        <rFont val="Segoe UI Variable Text"/>
      </rPr>
      <t>.</t>
    </r>
  </si>
  <si>
    <r>
      <t>⚠️ </t>
    </r>
    <r>
      <rPr>
        <sz val="10"/>
        <color rgb="FF0D0D0D"/>
        <rFont val="Segoe UI Variable Text"/>
      </rPr>
      <t>High Competition from ITC &amp; Patanjali:</t>
    </r>
    <r>
      <rPr>
        <sz val="10"/>
        <color rgb="FF0D0D0D"/>
        <rFont val="Segoe UI Variable Text"/>
      </rPr>
      <t> ITC is expanding aggressively in </t>
    </r>
    <r>
      <rPr>
        <sz val="10"/>
        <color rgb="FF0D0D0D"/>
        <rFont val="Segoe UI Variable Text"/>
      </rPr>
      <t>personal care &amp; packaged foods</t>
    </r>
    <r>
      <rPr>
        <sz val="10"/>
        <color rgb="FF0D0D0D"/>
        <rFont val="Segoe UI Variable Text"/>
      </rPr>
      <t>.</t>
    </r>
  </si>
  <si>
    <r>
      <t>💡 </t>
    </r>
    <r>
      <rPr>
        <sz val="10"/>
        <color rgb="FF0D0D0D"/>
        <rFont val="Segoe UI Variable Text"/>
      </rPr>
      <t>HUL is the safest long-term investment choice in FMCG.</t>
    </r>
  </si>
  <si>
    <r>
      <t>💡 </t>
    </r>
    <r>
      <rPr>
        <sz val="10"/>
        <color rgb="FF0D0D0D"/>
        <rFont val="Segoe UI Variable Text"/>
      </rPr>
      <t>Best for defensive investors seeking steady compounding returns.</t>
    </r>
  </si>
  <si>
    <r>
      <t>📊 </t>
    </r>
    <r>
      <rPr>
        <sz val="10"/>
        <color rgb="FF0D0D0D"/>
        <rFont val="Segoe UI Variable Text"/>
      </rPr>
      <t>Price Target (Next 12-24 Months): ₹3,200 - ₹3,500</t>
    </r>
  </si>
  <si>
    <r>
      <t>📈 </t>
    </r>
    <r>
      <rPr>
        <sz val="10"/>
        <color rgb="FF0D0D0D"/>
        <rFont val="Segoe UI Variable Text"/>
      </rPr>
      <t>Expected Return: ~10-12% CAGR</t>
    </r>
  </si>
  <si>
    <r>
      <t>✅ </t>
    </r>
    <r>
      <rPr>
        <sz val="10"/>
        <color rgb="FF0D0D0D"/>
        <rFont val="Segoe UI Variable Text"/>
      </rPr>
      <t>Investment Rating: HOLD / BUY ON DIPS</t>
    </r>
  </si>
  <si>
    <r>
      <t>✅ </t>
    </r>
    <r>
      <rPr>
        <sz val="10"/>
        <color rgb="FF0D0D0D"/>
        <rFont val="Segoe UI Variable Text"/>
      </rPr>
      <t>Ideal for:</t>
    </r>
    <r>
      <rPr>
        <sz val="10"/>
        <color rgb="FF0D0D0D"/>
        <rFont val="Segoe UI Variable Text"/>
      </rPr>
      <t> Investors seeking </t>
    </r>
    <r>
      <rPr>
        <sz val="10"/>
        <color rgb="FF0D0D0D"/>
        <rFont val="Segoe UI Variable Text"/>
      </rPr>
      <t>Ayurveda-focused high-growth opportunities with higher risk</t>
    </r>
    <r>
      <rPr>
        <sz val="10"/>
        <color rgb="FF0D0D0D"/>
        <rFont val="Segoe UI Variable Text"/>
      </rPr>
      <t>.</t>
    </r>
  </si>
  <si>
    <r>
      <t>✔️ </t>
    </r>
    <r>
      <rPr>
        <sz val="10"/>
        <color rgb="FF0D0D0D"/>
        <rFont val="Segoe UI Variable Text"/>
      </rPr>
      <t>Leader in Ayurveda &amp; Herbal FMCG (~50% Market Share):</t>
    </r>
    <r>
      <rPr>
        <sz val="10"/>
        <color rgb="FF0D0D0D"/>
        <rFont val="Segoe UI Variable Text"/>
      </rPr>
      <t> Dabur dominates the </t>
    </r>
    <r>
      <rPr>
        <sz val="10"/>
        <color rgb="FF0D0D0D"/>
        <rFont val="Segoe UI Variable Text"/>
      </rPr>
      <t>natural health &amp; wellness</t>
    </r>
    <r>
      <rPr>
        <sz val="10"/>
        <color rgb="FF0D0D0D"/>
        <rFont val="Segoe UI Variable Text"/>
      </rPr>
      <t> category.</t>
    </r>
  </si>
  <si>
    <r>
      <t>✔️ </t>
    </r>
    <r>
      <rPr>
        <sz val="10"/>
        <color rgb="FF0D0D0D"/>
        <rFont val="Segoe UI Variable Text"/>
      </rPr>
      <t>International Growth Potential (~30% Revenue from Exports):</t>
    </r>
    <r>
      <rPr>
        <sz val="10"/>
        <color rgb="FF0D0D0D"/>
        <rFont val="Segoe UI Variable Text"/>
      </rPr>
      <t> Expanding in </t>
    </r>
    <r>
      <rPr>
        <sz val="10"/>
        <color rgb="FF0D0D0D"/>
        <rFont val="Segoe UI Variable Text"/>
      </rPr>
      <t>Middle East, Africa, and U.S.</t>
    </r>
    <r>
      <rPr>
        <sz val="10"/>
        <color rgb="FF0D0D0D"/>
        <rFont val="Segoe UI Variable Text"/>
      </rPr>
      <t> markets.</t>
    </r>
  </si>
  <si>
    <r>
      <t>✔️ </t>
    </r>
    <r>
      <rPr>
        <sz val="10"/>
        <color rgb="FF0D0D0D"/>
        <rFont val="Segoe UI Variable Text"/>
      </rPr>
      <t>Strong Brand Loyalty:</t>
    </r>
    <r>
      <rPr>
        <sz val="10"/>
        <color rgb="FF0D0D0D"/>
        <rFont val="Segoe UI Variable Text"/>
      </rPr>
      <t> Dabur Honey, Chyawanprash, and Vatika Hair Oil have </t>
    </r>
    <r>
      <rPr>
        <sz val="10"/>
        <color rgb="FF0D0D0D"/>
        <rFont val="Segoe UI Variable Text"/>
      </rPr>
      <t>high repeat customer value</t>
    </r>
    <r>
      <rPr>
        <sz val="10"/>
        <color rgb="FF0D0D0D"/>
        <rFont val="Segoe UI Variable Text"/>
      </rPr>
      <t>.</t>
    </r>
  </si>
  <si>
    <r>
      <t>⚠️ </t>
    </r>
    <r>
      <rPr>
        <sz val="10"/>
        <color rgb="FF0D0D0D"/>
        <rFont val="Segoe UI Variable Text"/>
      </rPr>
      <t>High Competition from Patanjali &amp; HUL:</t>
    </r>
    <r>
      <rPr>
        <sz val="10"/>
        <color rgb="FF0D0D0D"/>
        <rFont val="Segoe UI Variable Text"/>
      </rPr>
      <t> Dabur is </t>
    </r>
    <r>
      <rPr>
        <sz val="10"/>
        <color rgb="FF0D0D0D"/>
        <rFont val="Segoe UI Variable Text"/>
      </rPr>
      <t>losing market share in Ayurveda</t>
    </r>
    <r>
      <rPr>
        <sz val="10"/>
        <color rgb="FF0D0D0D"/>
        <rFont val="Segoe UI Variable Text"/>
      </rPr>
      <t> to </t>
    </r>
    <r>
      <rPr>
        <sz val="10"/>
        <color rgb="FF0D0D0D"/>
        <rFont val="Segoe UI Variable Text"/>
      </rPr>
      <t>Patanjali &amp; other herbal brands</t>
    </r>
    <r>
      <rPr>
        <sz val="10"/>
        <color rgb="FF0D0D0D"/>
        <rFont val="Segoe UI Variable Text"/>
      </rPr>
      <t>.</t>
    </r>
  </si>
  <si>
    <r>
      <t>⚠️ </t>
    </r>
    <r>
      <rPr>
        <sz val="10"/>
        <color rgb="FF0D0D0D"/>
        <rFont val="Segoe UI Variable Text"/>
      </rPr>
      <t>Lower Profitability vs. ITC &amp; HUL:</t>
    </r>
    <r>
      <rPr>
        <sz val="10"/>
        <color rgb="FF0D0D0D"/>
        <rFont val="Segoe UI Variable Text"/>
      </rPr>
      <t> EBITDA Margin (~22.3%) &amp; ROE (~17%) are lower.</t>
    </r>
  </si>
  <si>
    <r>
      <t>💡 </t>
    </r>
    <r>
      <rPr>
        <sz val="10"/>
        <color rgb="FF0D0D0D"/>
        <rFont val="Segoe UI Variable Text"/>
      </rPr>
      <t>Dabur is a good long-term play, but valuations should be monitored.</t>
    </r>
  </si>
  <si>
    <r>
      <t>💡 </t>
    </r>
    <r>
      <rPr>
        <sz val="10"/>
        <color rgb="FF0D0D0D"/>
        <rFont val="Segoe UI Variable Text"/>
      </rPr>
      <t>Investors should buy on corrections (~₹500-₹525 range).</t>
    </r>
  </si>
  <si>
    <r>
      <t>📊 </t>
    </r>
    <r>
      <rPr>
        <sz val="10"/>
        <color rgb="FF0D0D0D"/>
        <rFont val="Segoe UI Variable Text"/>
      </rPr>
      <t>Price Target (Next 12-24 Months): ₹600 - ₹650</t>
    </r>
  </si>
  <si>
    <r>
      <t>📈 </t>
    </r>
    <r>
      <rPr>
        <sz val="10"/>
        <color rgb="FF0D0D0D"/>
        <rFont val="Segoe UI Variable Text"/>
      </rPr>
      <t>Expected Return: ~8-12% CAGR</t>
    </r>
  </si>
  <si>
    <r>
      <t>ITC is the best pick for high profitability, strong financials, and long-term growth</t>
    </r>
    <r>
      <rPr>
        <sz val="10"/>
        <color rgb="FF0D0D0D"/>
        <rFont val="Segoe UI Variable Text"/>
      </rPr>
      <t>.</t>
    </r>
  </si>
  <si>
    <r>
      <t>HUL is the safest long-term FMCG bet</t>
    </r>
    <r>
      <rPr>
        <sz val="10"/>
        <color rgb="FF0D0D0D"/>
        <rFont val="Segoe UI Variable Text"/>
      </rPr>
      <t> for investors wanting stability.</t>
    </r>
  </si>
  <si>
    <t>Investment Rating</t>
  </si>
  <si>
    <t>Best For</t>
  </si>
  <si>
    <t>ITC Ltd.</t>
  </si>
  <si>
    <r>
      <t>STRONG BUY</t>
    </r>
    <r>
      <rPr>
        <sz val="9.6"/>
        <color theme="1"/>
        <rFont val="Segoe UI Variable Text"/>
      </rPr>
      <t> ✅</t>
    </r>
  </si>
  <si>
    <t>Growth + Stability</t>
  </si>
  <si>
    <t>Low</t>
  </si>
  <si>
    <t>Long-term gains, High profits, Low risk</t>
  </si>
  <si>
    <t>HUL Ltd.</t>
  </si>
  <si>
    <r>
      <t>BUY</t>
    </r>
    <r>
      <rPr>
        <sz val="9.6"/>
        <color theme="1"/>
        <rFont val="Segoe UI Variable Text"/>
      </rPr>
      <t> ✅</t>
    </r>
  </si>
  <si>
    <t>Conservative + Long-Term</t>
  </si>
  <si>
    <t>Medium</t>
  </si>
  <si>
    <t>Safe FMCG stock, Brand loyalty, Consistent growth</t>
  </si>
  <si>
    <t>Dabur Ltd.</t>
  </si>
  <si>
    <r>
      <t>HOLD/BUY ON DIPS</t>
    </r>
    <r>
      <rPr>
        <sz val="9.6"/>
        <color theme="1"/>
        <rFont val="Segoe UI Variable Text"/>
      </rPr>
      <t> ⏳</t>
    </r>
  </si>
  <si>
    <t>High-Growth Investors</t>
  </si>
  <si>
    <t>High</t>
  </si>
  <si>
    <t>Ayurveda sector, International expansion, Higher risk</t>
  </si>
  <si>
    <t>company</t>
  </si>
  <si>
    <t>📌 SWOT Analysis of ITC Ltd.</t>
  </si>
  <si>
    <t>Strengths (✔️)</t>
  </si>
  <si>
    <t>Weaknesses (❌)</t>
  </si>
  <si>
    <t>Opportunities (🚀)</t>
  </si>
  <si>
    <t>Threats (⚠️)</t>
  </si>
  <si>
    <t>📌 SWOT Analysis of Hindustan Unilever Ltd. (HUL)</t>
  </si>
  <si>
    <t>📌 SWOT Analysis of Dabur India Ltd.</t>
  </si>
  <si>
    <t>📊 Conclusion &amp; Investment Insights</t>
  </si>
  <si>
    <r>
      <t>✅ </t>
    </r>
    <r>
      <rPr>
        <sz val="14"/>
        <color rgb="FF0D0D0D"/>
        <rFont val="Segoe UI Variable Text"/>
      </rPr>
      <t>Diversified Business Model</t>
    </r>
    <r>
      <rPr>
        <sz val="14"/>
        <color rgb="FF0D0D0D"/>
        <rFont val="Segoe UI Variable Text"/>
      </rPr>
      <t>: ITC operates across FMCG, Hotels, Paperboards, Packaging, and Agri-Business.</t>
    </r>
  </si>
  <si>
    <r>
      <t>✅ </t>
    </r>
    <r>
      <rPr>
        <sz val="14"/>
        <color rgb="FF0D0D0D"/>
        <rFont val="Segoe UI Variable Text"/>
      </rPr>
      <t>Strong Revenue &amp; Profit Growth</t>
    </r>
    <r>
      <rPr>
        <sz val="14"/>
        <color rgb="FF0D0D0D"/>
        <rFont val="Segoe UI Variable Text"/>
      </rPr>
      <t>: Revenue grew from ₹48,952 Cr (2021) to ₹70,315 Cr (2024), with PAT rising to ₹20,165 Cr.</t>
    </r>
  </si>
  <si>
    <r>
      <t>✅ </t>
    </r>
    <r>
      <rPr>
        <sz val="14"/>
        <color rgb="FF0D0D0D"/>
        <rFont val="Segoe UI Variable Text"/>
      </rPr>
      <t>Best Liquidity Position</t>
    </r>
    <r>
      <rPr>
        <sz val="14"/>
        <color rgb="FF0D0D0D"/>
        <rFont val="Segoe UI Variable Text"/>
      </rPr>
      <t>: Highest </t>
    </r>
    <r>
      <rPr>
        <sz val="14"/>
        <color rgb="FF0D0D0D"/>
        <rFont val="Segoe UI Variable Text"/>
      </rPr>
      <t>current ratio (2.99)</t>
    </r>
    <r>
      <rPr>
        <sz val="14"/>
        <color rgb="FF0D0D0D"/>
        <rFont val="Segoe UI Variable Text"/>
      </rPr>
      <t> and </t>
    </r>
    <r>
      <rPr>
        <sz val="14"/>
        <color rgb="FF0D0D0D"/>
        <rFont val="Segoe UI Variable Text"/>
      </rPr>
      <t>quick ratio (1.95)</t>
    </r>
    <r>
      <rPr>
        <sz val="14"/>
        <color rgb="FF0D0D0D"/>
        <rFont val="Segoe UI Variable Text"/>
      </rPr>
      <t> among peers, ensuring strong short-term solvency.</t>
    </r>
  </si>
  <si>
    <r>
      <t>✅ </t>
    </r>
    <r>
      <rPr>
        <sz val="14"/>
        <color rgb="FF0D0D0D"/>
        <rFont val="Segoe UI Variable Text"/>
      </rPr>
      <t>Lower Debt Levels</t>
    </r>
    <r>
      <rPr>
        <sz val="14"/>
        <color rgb="FF0D0D0D"/>
        <rFont val="Segoe UI Variable Text"/>
      </rPr>
      <t>: </t>
    </r>
    <r>
      <rPr>
        <sz val="14"/>
        <color rgb="FF0D0D0D"/>
        <rFont val="Segoe UI Variable Text"/>
      </rPr>
      <t>Debt-to-equity ratio of 0.0436</t>
    </r>
    <r>
      <rPr>
        <sz val="14"/>
        <color rgb="FF0D0D0D"/>
        <rFont val="Segoe UI Variable Text"/>
      </rPr>
      <t> (2024) is the lowest among competitors, reducing financial risk.</t>
    </r>
  </si>
  <si>
    <r>
      <t>✅ </t>
    </r>
    <r>
      <rPr>
        <sz val="14"/>
        <color rgb="FF0D0D0D"/>
        <rFont val="Segoe UI Variable Text"/>
      </rPr>
      <t>High Profitability &amp; Returns</t>
    </r>
    <r>
      <rPr>
        <sz val="14"/>
        <color rgb="FF0D0D0D"/>
        <rFont val="Segoe UI Variable Text"/>
      </rPr>
      <t>: </t>
    </r>
    <r>
      <rPr>
        <sz val="14"/>
        <color rgb="FF0D0D0D"/>
        <rFont val="Segoe UI Variable Text"/>
      </rPr>
      <t>ROA (29%)</t>
    </r>
    <r>
      <rPr>
        <sz val="14"/>
        <color rgb="FF0D0D0D"/>
        <rFont val="Segoe UI Variable Text"/>
      </rPr>
      <t> and </t>
    </r>
    <r>
      <rPr>
        <sz val="14"/>
        <color rgb="FF0D0D0D"/>
        <rFont val="Segoe UI Variable Text"/>
      </rPr>
      <t>ROE (27%)</t>
    </r>
    <r>
      <rPr>
        <sz val="14"/>
        <color rgb="FF0D0D0D"/>
        <rFont val="Segoe UI Variable Text"/>
      </rPr>
      <t> are superior to HUL and Dabur, making it an investor-friendly company.</t>
    </r>
  </si>
  <si>
    <r>
      <t>✅ </t>
    </r>
    <r>
      <rPr>
        <sz val="14"/>
        <color rgb="FF0D0D0D"/>
        <rFont val="Segoe UI Variable Text"/>
      </rPr>
      <t>Best Efficiency in Collections</t>
    </r>
    <r>
      <rPr>
        <sz val="14"/>
        <color rgb="FF0D0D0D"/>
        <rFont val="Segoe UI Variable Text"/>
      </rPr>
      <t>: </t>
    </r>
    <r>
      <rPr>
        <sz val="14"/>
        <color rgb="FF0D0D0D"/>
        <rFont val="Segoe UI Variable Text"/>
      </rPr>
      <t>Debtor Turnover of 4,025.82</t>
    </r>
    <r>
      <rPr>
        <sz val="14"/>
        <color rgb="FF0D0D0D"/>
        <rFont val="Segoe UI Variable Text"/>
      </rPr>
      <t>, meaning it collects payments much faster than competitors.</t>
    </r>
  </si>
  <si>
    <r>
      <t>❌ </t>
    </r>
    <r>
      <rPr>
        <sz val="14"/>
        <color rgb="FF0D0D0D"/>
        <rFont val="Segoe UI Variable Text"/>
      </rPr>
      <t>Tobacco Dependence</t>
    </r>
    <r>
      <rPr>
        <sz val="14"/>
        <color rgb="FF0D0D0D"/>
        <rFont val="Segoe UI Variable Text"/>
      </rPr>
      <t>: ~40% of revenue still comes from cigarettes, which is subject to </t>
    </r>
    <r>
      <rPr>
        <sz val="14"/>
        <color rgb="FF0D0D0D"/>
        <rFont val="Segoe UI Variable Text"/>
      </rPr>
      <t>regulatory risks and taxation policies</t>
    </r>
    <r>
      <rPr>
        <sz val="14"/>
        <color rgb="FF0D0D0D"/>
        <rFont val="Segoe UI Variable Text"/>
      </rPr>
      <t>.</t>
    </r>
  </si>
  <si>
    <r>
      <t>❌ </t>
    </r>
    <r>
      <rPr>
        <sz val="14"/>
        <color rgb="FF0D0D0D"/>
        <rFont val="Segoe UI Variable Text"/>
      </rPr>
      <t>Slow FMCG Expansion</t>
    </r>
    <r>
      <rPr>
        <sz val="14"/>
        <color rgb="FF0D0D0D"/>
        <rFont val="Segoe UI Variable Text"/>
      </rPr>
      <t>: ITC lags behind HUL in scaling its FMCG segment, especially in </t>
    </r>
    <r>
      <rPr>
        <sz val="14"/>
        <color rgb="FF0D0D0D"/>
        <rFont val="Segoe UI Variable Text"/>
      </rPr>
      <t>personal care and packaged food brands</t>
    </r>
    <r>
      <rPr>
        <sz val="14"/>
        <color rgb="FF0D0D0D"/>
        <rFont val="Segoe UI Variable Text"/>
      </rPr>
      <t>.</t>
    </r>
  </si>
  <si>
    <r>
      <t>❌ </t>
    </r>
    <r>
      <rPr>
        <sz val="14"/>
        <color rgb="FF0D0D0D"/>
        <rFont val="Segoe UI Variable Text"/>
      </rPr>
      <t>Capital-Intensive Hotel Business</t>
    </r>
    <r>
      <rPr>
        <sz val="14"/>
        <color rgb="FF0D0D0D"/>
        <rFont val="Segoe UI Variable Text"/>
      </rPr>
      <t>: The hotels division is </t>
    </r>
    <r>
      <rPr>
        <sz val="14"/>
        <color rgb="FF0D0D0D"/>
        <rFont val="Segoe UI Variable Text"/>
      </rPr>
      <t>cash-intensive and slow-growing</t>
    </r>
    <r>
      <rPr>
        <sz val="14"/>
        <color rgb="FF0D0D0D"/>
        <rFont val="Segoe UI Variable Text"/>
      </rPr>
      <t>, impacting return ratios.</t>
    </r>
  </si>
  <si>
    <r>
      <t>🔹 </t>
    </r>
    <r>
      <rPr>
        <sz val="14"/>
        <color rgb="FF0D0D0D"/>
        <rFont val="Segoe UI Variable Text"/>
      </rPr>
      <t>E-commerce Growth</t>
    </r>
    <r>
      <rPr>
        <sz val="14"/>
        <color rgb="FF0D0D0D"/>
        <rFont val="Segoe UI Variable Text"/>
      </rPr>
      <t>: Expanding digital sales channels for FMCG products.</t>
    </r>
  </si>
  <si>
    <r>
      <t>🔹 </t>
    </r>
    <r>
      <rPr>
        <sz val="14"/>
        <color rgb="FF0D0D0D"/>
        <rFont val="Segoe UI Variable Text"/>
      </rPr>
      <t>Agri &amp; Sustainable Packaging</t>
    </r>
    <r>
      <rPr>
        <sz val="14"/>
        <color rgb="FF0D0D0D"/>
        <rFont val="Segoe UI Variable Text"/>
      </rPr>
      <t>: Leveraging strong Agri-Business to dominate the organic &amp; sustainable market.</t>
    </r>
  </si>
  <si>
    <r>
      <t>🔹 </t>
    </r>
    <r>
      <rPr>
        <sz val="14"/>
        <color rgb="FF0D0D0D"/>
        <rFont val="Segoe UI Variable Text"/>
      </rPr>
      <t>Global Expansion</t>
    </r>
    <r>
      <rPr>
        <sz val="14"/>
        <color rgb="FF0D0D0D"/>
        <rFont val="Segoe UI Variable Text"/>
      </rPr>
      <t>: ITC has potential to grow its FMCG brands internationally.</t>
    </r>
  </si>
  <si>
    <r>
      <t>⚠️ </t>
    </r>
    <r>
      <rPr>
        <sz val="14"/>
        <color rgb="FF0D0D0D"/>
        <rFont val="Segoe UI Variable Text"/>
      </rPr>
      <t>Government Regulations</t>
    </r>
    <r>
      <rPr>
        <sz val="14"/>
        <color rgb="FF0D0D0D"/>
        <rFont val="Segoe UI Variable Text"/>
      </rPr>
      <t>: Increasing taxes on cigarettes could impact revenue.</t>
    </r>
  </si>
  <si>
    <r>
      <t>⚠️ </t>
    </r>
    <r>
      <rPr>
        <sz val="14"/>
        <color rgb="FF0D0D0D"/>
        <rFont val="Segoe UI Variable Text"/>
      </rPr>
      <t>Intense FMCG Competition</t>
    </r>
    <r>
      <rPr>
        <sz val="14"/>
        <color rgb="FF0D0D0D"/>
        <rFont val="Segoe UI Variable Text"/>
      </rPr>
      <t>: HUL, Nestlé, and Dabur are aggressively expanding in the FMCG space.</t>
    </r>
  </si>
  <si>
    <r>
      <t>⚠️ </t>
    </r>
    <r>
      <rPr>
        <sz val="14"/>
        <color rgb="FF0D0D0D"/>
        <rFont val="Segoe UI Variable Text"/>
      </rPr>
      <t>Inflation Impact</t>
    </r>
    <r>
      <rPr>
        <sz val="14"/>
        <color rgb="FF0D0D0D"/>
        <rFont val="Segoe UI Variable Text"/>
      </rPr>
      <t>: Rising input costs in agriculture and paper businesses could affect margins.</t>
    </r>
  </si>
  <si>
    <r>
      <t>✅ </t>
    </r>
    <r>
      <rPr>
        <sz val="14"/>
        <color rgb="FF0D0D0D"/>
        <rFont val="Segoe UI Variable Text"/>
      </rPr>
      <t>Market Leader in FMCG</t>
    </r>
    <r>
      <rPr>
        <sz val="14"/>
        <color rgb="FF0D0D0D"/>
        <rFont val="Segoe UI Variable Text"/>
      </rPr>
      <t>: HUL dominates with brands like Dove, Lux, Surf Excel, and Horlicks.</t>
    </r>
  </si>
  <si>
    <r>
      <t>✅ </t>
    </r>
    <r>
      <rPr>
        <sz val="14"/>
        <color rgb="FF0D0D0D"/>
        <rFont val="Segoe UI Variable Text"/>
      </rPr>
      <t>Consistently High Revenue</t>
    </r>
    <r>
      <rPr>
        <sz val="14"/>
        <color rgb="FF0D0D0D"/>
        <rFont val="Segoe UI Variable Text"/>
      </rPr>
      <t>: Revenue grew from </t>
    </r>
    <r>
      <rPr>
        <sz val="14"/>
        <color rgb="FF0D0D0D"/>
        <rFont val="Segoe UI Variable Text"/>
      </rPr>
      <t>₹46,321 Cr (2021) to ₹60,966 Cr (2024)</t>
    </r>
    <r>
      <rPr>
        <sz val="14"/>
        <color rgb="FF0D0D0D"/>
        <rFont val="Segoe UI Variable Text"/>
      </rPr>
      <t>.</t>
    </r>
  </si>
  <si>
    <r>
      <t>✅ </t>
    </r>
    <r>
      <rPr>
        <sz val="14"/>
        <color rgb="FF0D0D0D"/>
        <rFont val="Segoe UI Variable Text"/>
      </rPr>
      <t>Strong Brand Loyalty</t>
    </r>
    <r>
      <rPr>
        <sz val="14"/>
        <color rgb="FF0D0D0D"/>
        <rFont val="Segoe UI Variable Text"/>
      </rPr>
      <t>: Consumers trust HUL’s products, giving it pricing power.</t>
    </r>
  </si>
  <si>
    <r>
      <t>✅ </t>
    </r>
    <r>
      <rPr>
        <sz val="14"/>
        <color rgb="FF0D0D0D"/>
        <rFont val="Segoe UI Variable Text"/>
      </rPr>
      <t>Best Supplier Leverage</t>
    </r>
    <r>
      <rPr>
        <sz val="14"/>
        <color rgb="FF0D0D0D"/>
        <rFont val="Segoe UI Variable Text"/>
      </rPr>
      <t>: </t>
    </r>
    <r>
      <rPr>
        <sz val="14"/>
        <color rgb="FF0D0D0D"/>
        <rFont val="Segoe UI Variable Text"/>
      </rPr>
      <t>Days Payable (126.84)</t>
    </r>
    <r>
      <rPr>
        <sz val="14"/>
        <color rgb="FF0D0D0D"/>
        <rFont val="Segoe UI Variable Text"/>
      </rPr>
      <t> means HUL delays supplier payments, improving cash flow.</t>
    </r>
  </si>
  <si>
    <r>
      <t>✅ </t>
    </r>
    <r>
      <rPr>
        <sz val="14"/>
        <color rgb="FF0D0D0D"/>
        <rFont val="Segoe UI Variable Text"/>
      </rPr>
      <t>High Asset Utilization</t>
    </r>
    <r>
      <rPr>
        <sz val="14"/>
        <color rgb="FF0D0D0D"/>
        <rFont val="Segoe UI Variable Text"/>
      </rPr>
      <t>: </t>
    </r>
    <r>
      <rPr>
        <sz val="14"/>
        <color rgb="FF0D0D0D"/>
        <rFont val="Segoe UI Variable Text"/>
      </rPr>
      <t>Assets Turnover (0.78)</t>
    </r>
    <r>
      <rPr>
        <sz val="14"/>
        <color rgb="FF0D0D0D"/>
        <rFont val="Segoe UI Variable Text"/>
      </rPr>
      <t> is better than ITC, showing efficient capital use.</t>
    </r>
  </si>
  <si>
    <r>
      <t>❌ </t>
    </r>
    <r>
      <rPr>
        <sz val="14"/>
        <color rgb="FF0D0D0D"/>
        <rFont val="Segoe UI Variable Text"/>
      </rPr>
      <t>High Dependency on Imports</t>
    </r>
    <r>
      <rPr>
        <sz val="14"/>
        <color rgb="FF0D0D0D"/>
        <rFont val="Segoe UI Variable Text"/>
      </rPr>
      <t>: Raw materials rely on international supply chains, increasing risk during global disruptions.</t>
    </r>
  </si>
  <si>
    <r>
      <t>❌ </t>
    </r>
    <r>
      <rPr>
        <sz val="14"/>
        <color rgb="FF0D0D0D"/>
        <rFont val="Segoe UI Variable Text"/>
      </rPr>
      <t>Lower Profitability</t>
    </r>
    <r>
      <rPr>
        <sz val="14"/>
        <color rgb="FF0D0D0D"/>
        <rFont val="Segoe UI Variable Text"/>
      </rPr>
      <t>: </t>
    </r>
    <r>
      <rPr>
        <sz val="14"/>
        <color rgb="FF0D0D0D"/>
        <rFont val="Segoe UI Variable Text"/>
      </rPr>
      <t>EBITDA margins (~23-25%)</t>
    </r>
    <r>
      <rPr>
        <sz val="14"/>
        <color rgb="FF0D0D0D"/>
        <rFont val="Segoe UI Variable Text"/>
      </rPr>
      <t> are lower than ITC, impacting net profit growth.</t>
    </r>
  </si>
  <si>
    <r>
      <t>❌ </t>
    </r>
    <r>
      <rPr>
        <sz val="14"/>
        <color rgb="FF0D0D0D"/>
        <rFont val="Segoe UI Variable Text"/>
      </rPr>
      <t>Overpriced Products</t>
    </r>
    <r>
      <rPr>
        <sz val="14"/>
        <color rgb="FF0D0D0D"/>
        <rFont val="Segoe UI Variable Text"/>
      </rPr>
      <t>: HUL’s premium pricing may struggle in </t>
    </r>
    <r>
      <rPr>
        <sz val="14"/>
        <color rgb="FF0D0D0D"/>
        <rFont val="Segoe UI Variable Text"/>
      </rPr>
      <t>rural markets against affordable local brands</t>
    </r>
    <r>
      <rPr>
        <sz val="14"/>
        <color rgb="FF0D0D0D"/>
        <rFont val="Segoe UI Variable Text"/>
      </rPr>
      <t>.</t>
    </r>
  </si>
  <si>
    <r>
      <t>🔹 </t>
    </r>
    <r>
      <rPr>
        <sz val="14"/>
        <color rgb="FF0D0D0D"/>
        <rFont val="Segoe UI Variable Text"/>
      </rPr>
      <t>Rural Market Penetration</t>
    </r>
    <r>
      <rPr>
        <sz val="14"/>
        <color rgb="FF0D0D0D"/>
        <rFont val="Segoe UI Variable Text"/>
      </rPr>
      <t>: Increasing disposable income in rural India can drive volume growth.</t>
    </r>
  </si>
  <si>
    <r>
      <t>🔹 </t>
    </r>
    <r>
      <rPr>
        <sz val="14"/>
        <color rgb="FF0D0D0D"/>
        <rFont val="Segoe UI Variable Text"/>
      </rPr>
      <t>Sustainable &amp; Natural Products</t>
    </r>
    <r>
      <rPr>
        <sz val="14"/>
        <color rgb="FF0D0D0D"/>
        <rFont val="Segoe UI Variable Text"/>
      </rPr>
      <t>: Growing demand for </t>
    </r>
    <r>
      <rPr>
        <sz val="14"/>
        <color rgb="FF0D0D0D"/>
        <rFont val="Segoe UI Variable Text"/>
      </rPr>
      <t>organic and Ayurveda-based</t>
    </r>
    <r>
      <rPr>
        <sz val="14"/>
        <color rgb="FF0D0D0D"/>
        <rFont val="Segoe UI Variable Text"/>
      </rPr>
      <t> products (Patanjali, Dabur).</t>
    </r>
  </si>
  <si>
    <r>
      <t>🔹 </t>
    </r>
    <r>
      <rPr>
        <sz val="14"/>
        <color rgb="FF0D0D0D"/>
        <rFont val="Segoe UI Variable Text"/>
      </rPr>
      <t>Digital &amp; E-commerce Expansion</t>
    </r>
    <r>
      <rPr>
        <sz val="14"/>
        <color rgb="FF0D0D0D"/>
        <rFont val="Segoe UI Variable Text"/>
      </rPr>
      <t>: Direct-to-consumer (D2C) models and quick commerce can improve margins.</t>
    </r>
  </si>
  <si>
    <r>
      <t>⚠️ </t>
    </r>
    <r>
      <rPr>
        <sz val="14"/>
        <color rgb="FF0D0D0D"/>
        <rFont val="Segoe UI Variable Text"/>
      </rPr>
      <t>Rise of Local Brands</t>
    </r>
    <r>
      <rPr>
        <sz val="14"/>
        <color rgb="FF0D0D0D"/>
        <rFont val="Segoe UI Variable Text"/>
      </rPr>
      <t>: Patanjali, ITC, and regional players are capturing market share.</t>
    </r>
  </si>
  <si>
    <r>
      <t>⚠️ </t>
    </r>
    <r>
      <rPr>
        <sz val="14"/>
        <color rgb="FF0D0D0D"/>
        <rFont val="Segoe UI Variable Text"/>
      </rPr>
      <t>Inflation &amp; Raw Material Costs</t>
    </r>
    <r>
      <rPr>
        <sz val="14"/>
        <color rgb="FF0D0D0D"/>
        <rFont val="Segoe UI Variable Text"/>
      </rPr>
      <t>: Increases in input prices can </t>
    </r>
    <r>
      <rPr>
        <sz val="14"/>
        <color rgb="FF0D0D0D"/>
        <rFont val="Segoe UI Variable Text"/>
      </rPr>
      <t>impact margins</t>
    </r>
    <r>
      <rPr>
        <sz val="14"/>
        <color rgb="FF0D0D0D"/>
        <rFont val="Segoe UI Variable Text"/>
      </rPr>
      <t>.</t>
    </r>
  </si>
  <si>
    <r>
      <t>⚠️ </t>
    </r>
    <r>
      <rPr>
        <sz val="14"/>
        <color rgb="FF0D0D0D"/>
        <rFont val="Segoe UI Variable Text"/>
      </rPr>
      <t>Regulatory Changes</t>
    </r>
    <r>
      <rPr>
        <sz val="14"/>
        <color rgb="FF0D0D0D"/>
        <rFont val="Segoe UI Variable Text"/>
      </rPr>
      <t>: FMCG regulations on advertising and product labeling may affect operations.</t>
    </r>
  </si>
  <si>
    <r>
      <t>✅ </t>
    </r>
    <r>
      <rPr>
        <sz val="14"/>
        <color rgb="FF0D0D0D"/>
        <rFont val="Segoe UI Variable Text"/>
      </rPr>
      <t>Leader in Ayurveda &amp; Natural Products</t>
    </r>
    <r>
      <rPr>
        <sz val="14"/>
        <color rgb="FF0D0D0D"/>
        <rFont val="Segoe UI Variable Text"/>
      </rPr>
      <t>: Dabur is India’s top Ayurvedic brand, with strong demand in </t>
    </r>
    <r>
      <rPr>
        <sz val="14"/>
        <color rgb="FF0D0D0D"/>
        <rFont val="Segoe UI Variable Text"/>
      </rPr>
      <t>herbal health &amp; personal care</t>
    </r>
    <r>
      <rPr>
        <sz val="14"/>
        <color rgb="FF0D0D0D"/>
        <rFont val="Segoe UI Variable Text"/>
      </rPr>
      <t>.</t>
    </r>
  </si>
  <si>
    <r>
      <t>✅ </t>
    </r>
    <r>
      <rPr>
        <sz val="14"/>
        <color rgb="FF0D0D0D"/>
        <rFont val="Segoe UI Variable Text"/>
      </rPr>
      <t>Steady Revenue Growth</t>
    </r>
    <r>
      <rPr>
        <sz val="14"/>
        <color rgb="FF0D0D0D"/>
        <rFont val="Segoe UI Variable Text"/>
      </rPr>
      <t>: Revenue grew from </t>
    </r>
    <r>
      <rPr>
        <sz val="14"/>
        <color rgb="FF0D0D0D"/>
        <rFont val="Segoe UI Variable Text"/>
      </rPr>
      <t>₹9,492 Cr (2021) to ₹12,261 Cr (2024)</t>
    </r>
    <r>
      <rPr>
        <sz val="14"/>
        <color rgb="FF0D0D0D"/>
        <rFont val="Segoe UI Variable Text"/>
      </rPr>
      <t>, showing consistent demand.</t>
    </r>
  </si>
  <si>
    <r>
      <t>✅ </t>
    </r>
    <r>
      <rPr>
        <sz val="14"/>
        <color rgb="FF0D0D0D"/>
        <rFont val="Segoe UI Variable Text"/>
      </rPr>
      <t>Global Presence</t>
    </r>
    <r>
      <rPr>
        <sz val="14"/>
        <color rgb="FF0D0D0D"/>
        <rFont val="Segoe UI Variable Text"/>
      </rPr>
      <t>: Dabur has a strong international footprint in </t>
    </r>
    <r>
      <rPr>
        <sz val="14"/>
        <color rgb="FF0D0D0D"/>
        <rFont val="Segoe UI Variable Text"/>
      </rPr>
      <t>100+ countries</t>
    </r>
    <r>
      <rPr>
        <sz val="14"/>
        <color rgb="FF0D0D0D"/>
        <rFont val="Segoe UI Variable Text"/>
      </rPr>
      <t>, driving overseas revenue.</t>
    </r>
  </si>
  <si>
    <r>
      <t>✅ </t>
    </r>
    <r>
      <rPr>
        <sz val="14"/>
        <color rgb="FF0D0D0D"/>
        <rFont val="Segoe UI Variable Text"/>
      </rPr>
      <t>Sustainable &amp; Organic Trends</t>
    </r>
    <r>
      <rPr>
        <sz val="14"/>
        <color rgb="FF0D0D0D"/>
        <rFont val="Segoe UI Variable Text"/>
      </rPr>
      <t>: Growing consumer preference for </t>
    </r>
    <r>
      <rPr>
        <sz val="14"/>
        <color rgb="FF0D0D0D"/>
        <rFont val="Segoe UI Variable Text"/>
      </rPr>
      <t>natural and chemical-free</t>
    </r>
    <r>
      <rPr>
        <sz val="14"/>
        <color rgb="FF0D0D0D"/>
        <rFont val="Segoe UI Variable Text"/>
      </rPr>
      <t> products benefits Dabur.</t>
    </r>
  </si>
  <si>
    <r>
      <t>❌ </t>
    </r>
    <r>
      <rPr>
        <sz val="14"/>
        <color rgb="FF0D0D0D"/>
        <rFont val="Segoe UI Variable Text"/>
      </rPr>
      <t>Lower Profitability than Peers</t>
    </r>
    <r>
      <rPr>
        <sz val="14"/>
        <color rgb="FF0D0D0D"/>
        <rFont val="Segoe UI Variable Text"/>
      </rPr>
      <t>: </t>
    </r>
    <r>
      <rPr>
        <sz val="14"/>
        <color rgb="FF0D0D0D"/>
        <rFont val="Segoe UI Variable Text"/>
      </rPr>
      <t>EBITDA of ₹2,740 Cr (2024) is much lower</t>
    </r>
    <r>
      <rPr>
        <sz val="14"/>
        <color rgb="FF0D0D0D"/>
        <rFont val="Segoe UI Variable Text"/>
      </rPr>
      <t> than ITC and HUL.</t>
    </r>
  </si>
  <si>
    <r>
      <t>❌ </t>
    </r>
    <r>
      <rPr>
        <sz val="14"/>
        <color rgb="FF0D0D0D"/>
        <rFont val="Segoe UI Variable Text"/>
      </rPr>
      <t>Limited Product Diversification</t>
    </r>
    <r>
      <rPr>
        <sz val="14"/>
        <color rgb="FF0D0D0D"/>
        <rFont val="Segoe UI Variable Text"/>
      </rPr>
      <t>: Unlike ITC &amp; HUL, Dabur relies heavily on Ayurveda and personal care, limiting market reach.</t>
    </r>
  </si>
  <si>
    <r>
      <t>❌ </t>
    </r>
    <r>
      <rPr>
        <sz val="14"/>
        <color rgb="FF0D0D0D"/>
        <rFont val="Segoe UI Variable Text"/>
      </rPr>
      <t>Weaker Financial Stability</t>
    </r>
    <r>
      <rPr>
        <sz val="14"/>
        <color rgb="FF0D0D0D"/>
        <rFont val="Segoe UI Variable Text"/>
      </rPr>
      <t>: </t>
    </r>
    <r>
      <rPr>
        <sz val="14"/>
        <color rgb="FF0D0D0D"/>
        <rFont val="Segoe UI Variable Text"/>
      </rPr>
      <t>Current ratio (1.45) &amp; Quick ratio (0.95)</t>
    </r>
    <r>
      <rPr>
        <sz val="14"/>
        <color rgb="FF0D0D0D"/>
        <rFont val="Segoe UI Variable Text"/>
      </rPr>
      <t> show lower financial flexibility.</t>
    </r>
  </si>
  <si>
    <r>
      <t>🔹 </t>
    </r>
    <r>
      <rPr>
        <sz val="14"/>
        <color rgb="FF0D0D0D"/>
        <rFont val="Segoe UI Variable Text"/>
      </rPr>
      <t>Growing Ayurveda &amp; Herbal Market</t>
    </r>
    <r>
      <rPr>
        <sz val="14"/>
        <color rgb="FF0D0D0D"/>
        <rFont val="Segoe UI Variable Text"/>
      </rPr>
      <t>: India’s natural products industry is growing </t>
    </r>
    <r>
      <rPr>
        <sz val="14"/>
        <color rgb="FF0D0D0D"/>
        <rFont val="Segoe UI Variable Text"/>
      </rPr>
      <t>10-15% YoY</t>
    </r>
    <r>
      <rPr>
        <sz val="14"/>
        <color rgb="FF0D0D0D"/>
        <rFont val="Segoe UI Variable Text"/>
      </rPr>
      <t>, benefiting Dabur.</t>
    </r>
  </si>
  <si>
    <r>
      <t>🔹 </t>
    </r>
    <r>
      <rPr>
        <sz val="14"/>
        <color rgb="FF0D0D0D"/>
        <rFont val="Segoe UI Variable Text"/>
      </rPr>
      <t>Health &amp; Wellness Boom</t>
    </r>
    <r>
      <rPr>
        <sz val="14"/>
        <color rgb="FF0D0D0D"/>
        <rFont val="Segoe UI Variable Text"/>
      </rPr>
      <t>: Dabur can capitalize on increasing </t>
    </r>
    <r>
      <rPr>
        <sz val="14"/>
        <color rgb="FF0D0D0D"/>
        <rFont val="Segoe UI Variable Text"/>
      </rPr>
      <t>health-conscious consumer behavior</t>
    </r>
    <r>
      <rPr>
        <sz val="14"/>
        <color rgb="FF0D0D0D"/>
        <rFont val="Segoe UI Variable Text"/>
      </rPr>
      <t>.</t>
    </r>
  </si>
  <si>
    <r>
      <t>🔹 </t>
    </r>
    <r>
      <rPr>
        <sz val="14"/>
        <color rgb="FF0D0D0D"/>
        <rFont val="Segoe UI Variable Text"/>
      </rPr>
      <t>International Expansion</t>
    </r>
    <r>
      <rPr>
        <sz val="14"/>
        <color rgb="FF0D0D0D"/>
        <rFont val="Segoe UI Variable Text"/>
      </rPr>
      <t>: Targeting markets like the </t>
    </r>
    <r>
      <rPr>
        <sz val="14"/>
        <color rgb="FF0D0D0D"/>
        <rFont val="Segoe UI Variable Text"/>
      </rPr>
      <t>Middle East, Africa, and the U.S.</t>
    </r>
    <r>
      <rPr>
        <sz val="14"/>
        <color rgb="FF0D0D0D"/>
        <rFont val="Segoe UI Variable Text"/>
      </rPr>
      <t> can accelerate growth.</t>
    </r>
  </si>
  <si>
    <r>
      <t>⚠️ </t>
    </r>
    <r>
      <rPr>
        <sz val="14"/>
        <color rgb="FF0D0D0D"/>
        <rFont val="Segoe UI Variable Text"/>
      </rPr>
      <t>Strong Competition</t>
    </r>
    <r>
      <rPr>
        <sz val="14"/>
        <color rgb="FF0D0D0D"/>
        <rFont val="Segoe UI Variable Text"/>
      </rPr>
      <t>: Facing challenges from </t>
    </r>
    <r>
      <rPr>
        <sz val="14"/>
        <color rgb="FF0D0D0D"/>
        <rFont val="Segoe UI Variable Text"/>
      </rPr>
      <t>Patanjali, ITC, and multinational FMCG players (HUL, Nestlé)</t>
    </r>
    <r>
      <rPr>
        <sz val="14"/>
        <color rgb="FF0D0D0D"/>
        <rFont val="Segoe UI Variable Text"/>
      </rPr>
      <t>.</t>
    </r>
  </si>
  <si>
    <r>
      <t>⚠️ </t>
    </r>
    <r>
      <rPr>
        <sz val="14"/>
        <color rgb="FF0D0D0D"/>
        <rFont val="Segoe UI Variable Text"/>
      </rPr>
      <t>Economic Slowdowns</t>
    </r>
    <r>
      <rPr>
        <sz val="14"/>
        <color rgb="FF0D0D0D"/>
        <rFont val="Segoe UI Variable Text"/>
      </rPr>
      <t>: Consumer spending shifts away from </t>
    </r>
    <r>
      <rPr>
        <sz val="14"/>
        <color rgb="FF0D0D0D"/>
        <rFont val="Segoe UI Variable Text"/>
      </rPr>
      <t>premium herbal products</t>
    </r>
    <r>
      <rPr>
        <sz val="14"/>
        <color rgb="FF0D0D0D"/>
        <rFont val="Segoe UI Variable Text"/>
      </rPr>
      <t> during downturns.</t>
    </r>
  </si>
  <si>
    <r>
      <t>⚠️ </t>
    </r>
    <r>
      <rPr>
        <sz val="14"/>
        <color rgb="FF0D0D0D"/>
        <rFont val="Segoe UI Variable Text"/>
      </rPr>
      <t>Raw Material Dependency</t>
    </r>
    <r>
      <rPr>
        <sz val="14"/>
        <color rgb="FF0D0D0D"/>
        <rFont val="Segoe UI Variable Text"/>
      </rPr>
      <t>: Herbal ingredients are subject to </t>
    </r>
    <r>
      <rPr>
        <sz val="14"/>
        <color rgb="FF0D0D0D"/>
        <rFont val="Segoe UI Variable Text"/>
      </rPr>
      <t>climate change risks and supply shortages</t>
    </r>
    <r>
      <rPr>
        <sz val="14"/>
        <color rgb="FF0D0D0D"/>
        <rFont val="Segoe UI Variable Text"/>
      </rPr>
      <t>.</t>
    </r>
  </si>
  <si>
    <r>
      <t>ITC is the most financially strong</t>
    </r>
    <r>
      <rPr>
        <sz val="14"/>
        <color rgb="FF0D0D0D"/>
        <rFont val="Segoe UI Variable Text"/>
      </rPr>
      <t>, with </t>
    </r>
    <r>
      <rPr>
        <sz val="14"/>
        <color rgb="FF0D0D0D"/>
        <rFont val="Segoe UI Variable Text"/>
      </rPr>
      <t>high profitability, low debt, and strong liquidity</t>
    </r>
    <r>
      <rPr>
        <sz val="14"/>
        <color rgb="FF0D0D0D"/>
        <rFont val="Segoe UI Variable Text"/>
      </rPr>
      <t>.</t>
    </r>
  </si>
  <si>
    <r>
      <t>HUL is the safest long-term investment</t>
    </r>
    <r>
      <rPr>
        <sz val="14"/>
        <color rgb="FF0D0D0D"/>
        <rFont val="Segoe UI Variable Text"/>
      </rPr>
      <t>, given its </t>
    </r>
    <r>
      <rPr>
        <sz val="14"/>
        <color rgb="FF0D0D0D"/>
        <rFont val="Segoe UI Variable Text"/>
      </rPr>
      <t>market dominance and brand trust</t>
    </r>
    <r>
      <rPr>
        <sz val="14"/>
        <color rgb="FF0D0D0D"/>
        <rFont val="Segoe UI Variable Text"/>
      </rPr>
      <t>, but has lower profit margins.</t>
    </r>
  </si>
  <si>
    <r>
      <t>Dabur is a high-growth play</t>
    </r>
    <r>
      <rPr>
        <sz val="14"/>
        <color rgb="FF0D0D0D"/>
        <rFont val="Segoe UI Variable Text"/>
      </rPr>
      <t>, benefiting from </t>
    </r>
    <r>
      <rPr>
        <sz val="14"/>
        <color rgb="FF0D0D0D"/>
        <rFont val="Segoe UI Variable Text"/>
      </rPr>
      <t>Ayurvedic &amp; herbal trends</t>
    </r>
    <r>
      <rPr>
        <sz val="14"/>
        <color rgb="FF0D0D0D"/>
        <rFont val="Segoe UI Variable Text"/>
      </rPr>
      <t>, but has weaker financial metrics.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</si>
</sst>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7"/>
      <color rgb="FF333333"/>
      <name val="Arial"/>
      <family val="2"/>
    </font>
    <font>
      <b/>
      <sz val="9"/>
      <color theme="1" tint="4.9989318521683403E-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ptos"/>
      <family val="2"/>
    </font>
    <font>
      <i/>
      <sz val="9"/>
      <color rgb="FF333333"/>
      <name val="Aptos"/>
      <family val="2"/>
    </font>
    <font>
      <sz val="9"/>
      <color theme="1"/>
      <name val="Aptos"/>
      <family val="2"/>
    </font>
    <font>
      <i/>
      <sz val="10"/>
      <color theme="1"/>
      <name val="Aptos"/>
      <family val="2"/>
    </font>
    <font>
      <sz val="10"/>
      <color theme="1"/>
      <name val="Aptos"/>
      <family val="2"/>
    </font>
    <font>
      <b/>
      <sz val="10"/>
      <color rgb="FFFF0000"/>
      <name val="Aptos"/>
      <family val="2"/>
    </font>
    <font>
      <sz val="10"/>
      <color rgb="FFFF0000"/>
      <name val="Aptos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.5"/>
      <color rgb="FF0D0D0D"/>
      <name val="Segoe UI Variable Text"/>
    </font>
    <font>
      <b/>
      <sz val="13.75"/>
      <color rgb="FF0D0D0D"/>
      <name val="Segoe UI Variable Text"/>
    </font>
    <font>
      <sz val="9.6"/>
      <color rgb="FF0D0D0D"/>
      <name val="Segoe UI Variable Text"/>
    </font>
    <font>
      <sz val="9.6"/>
      <color rgb="FF0D0D0D"/>
      <name val="Segoe UI Variable Text"/>
    </font>
    <font>
      <sz val="7"/>
      <color rgb="FF0D0D0D"/>
      <name val="Segoe UI Variable Text"/>
    </font>
    <font>
      <sz val="9.6"/>
      <color theme="1"/>
      <name val="Segoe UI Variable Text"/>
    </font>
    <font>
      <sz val="9.6"/>
      <color theme="1"/>
      <name val="Segoe UI Variable Text"/>
    </font>
    <font>
      <sz val="7"/>
      <color rgb="FF0D0D0D"/>
      <name val="Segoe UI Variable Text"/>
    </font>
    <font>
      <sz val="10"/>
      <color rgb="FF0D0D0D"/>
      <name val="Segoe UI Variable Text"/>
    </font>
    <font>
      <sz val="10"/>
      <color rgb="FF0D0D0D"/>
      <name val="Segoe UI Variable Text"/>
    </font>
    <font>
      <sz val="10"/>
      <color theme="1"/>
      <name val="Calibri"/>
      <family val="2"/>
      <scheme val="minor"/>
    </font>
    <font>
      <b/>
      <sz val="10"/>
      <color rgb="FF0D0D0D"/>
      <name val="Segoe UI Variable Text"/>
    </font>
    <font>
      <b/>
      <sz val="10"/>
      <color rgb="FF0D0D0D"/>
      <name val="Segoe UI Variable Text"/>
    </font>
    <font>
      <sz val="10"/>
      <color theme="1"/>
      <name val="Segoe UI Variable Text"/>
    </font>
    <font>
      <sz val="10"/>
      <color theme="1"/>
      <name val="Segoe UI Variable Text"/>
    </font>
    <font>
      <b/>
      <sz val="14"/>
      <color rgb="FF0D0D0D"/>
      <name val="Segoe UI Variable Text"/>
    </font>
    <font>
      <sz val="14"/>
      <color theme="1"/>
      <name val="Calibri"/>
      <family val="2"/>
      <scheme val="minor"/>
    </font>
    <font>
      <sz val="14"/>
      <color rgb="FF0D0D0D"/>
      <name val="Segoe UI Variable Text"/>
    </font>
    <font>
      <sz val="14"/>
      <color rgb="FF0D0D0D"/>
      <name val="Segoe UI Variable Text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8EBE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/>
      <right style="medium">
        <color rgb="FFE0E0E0"/>
      </right>
      <top/>
      <bottom style="medium">
        <color rgb="FFEBEBEB"/>
      </bottom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D1D1D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D1D1D1"/>
      </top>
      <bottom style="medium">
        <color rgb="FFE0E0E0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top" wrapText="1"/>
    </xf>
    <xf numFmtId="16" fontId="7" fillId="3" borderId="1" xfId="0" applyNumberFormat="1" applyFont="1" applyFill="1" applyBorder="1" applyAlignment="1">
      <alignment horizontal="right" vertical="top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right" vertical="top"/>
    </xf>
    <xf numFmtId="0" fontId="7" fillId="2" borderId="2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 vertical="top"/>
    </xf>
    <xf numFmtId="4" fontId="7" fillId="3" borderId="1" xfId="0" applyNumberFormat="1" applyFont="1" applyFill="1" applyBorder="1" applyAlignment="1">
      <alignment horizontal="right" vertical="top"/>
    </xf>
    <xf numFmtId="4" fontId="8" fillId="2" borderId="1" xfId="0" applyNumberFormat="1" applyFont="1" applyFill="1" applyBorder="1" applyAlignment="1">
      <alignment horizontal="right" vertical="top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right" vertical="top"/>
    </xf>
    <xf numFmtId="4" fontId="8" fillId="2" borderId="4" xfId="0" applyNumberFormat="1" applyFont="1" applyFill="1" applyBorder="1" applyAlignment="1">
      <alignment horizontal="right" vertical="top"/>
    </xf>
    <xf numFmtId="0" fontId="0" fillId="2" borderId="5" xfId="0" applyFill="1" applyBorder="1"/>
    <xf numFmtId="0" fontId="10" fillId="5" borderId="6" xfId="0" applyFont="1" applyFill="1" applyBorder="1" applyAlignment="1">
      <alignment horizontal="right" vertical="top" wrapText="1"/>
    </xf>
    <xf numFmtId="4" fontId="11" fillId="5" borderId="1" xfId="0" applyNumberFormat="1" applyFont="1" applyFill="1" applyBorder="1" applyAlignment="1">
      <alignment horizontal="right" vertical="top" wrapText="1"/>
    </xf>
    <xf numFmtId="4" fontId="10" fillId="5" borderId="6" xfId="0" applyNumberFormat="1" applyFont="1" applyFill="1" applyBorder="1" applyAlignment="1">
      <alignment horizontal="right" vertical="top" wrapText="1"/>
    </xf>
    <xf numFmtId="4" fontId="13" fillId="5" borderId="0" xfId="0" applyNumberFormat="1" applyFont="1" applyFill="1"/>
    <xf numFmtId="0" fontId="11" fillId="5" borderId="1" xfId="0" applyFont="1" applyFill="1" applyBorder="1" applyAlignment="1">
      <alignment horizontal="right" vertical="top" wrapText="1"/>
    </xf>
    <xf numFmtId="0" fontId="0" fillId="7" borderId="0" xfId="0" applyFill="1"/>
    <xf numFmtId="17" fontId="9" fillId="5" borderId="5" xfId="0" applyNumberFormat="1" applyFont="1" applyFill="1" applyBorder="1" applyAlignment="1">
      <alignment horizontal="right" vertical="top" wrapText="1"/>
    </xf>
    <xf numFmtId="17" fontId="10" fillId="5" borderId="1" xfId="0" applyNumberFormat="1" applyFont="1" applyFill="1" applyBorder="1" applyAlignment="1">
      <alignment horizontal="right" vertical="top" wrapText="1"/>
    </xf>
    <xf numFmtId="4" fontId="12" fillId="5" borderId="1" xfId="0" applyNumberFormat="1" applyFont="1" applyFill="1" applyBorder="1" applyAlignment="1">
      <alignment horizontal="right" vertical="top" wrapText="1"/>
    </xf>
    <xf numFmtId="0" fontId="13" fillId="5" borderId="0" xfId="0" applyFont="1" applyFill="1"/>
    <xf numFmtId="17" fontId="10" fillId="6" borderId="5" xfId="0" applyNumberFormat="1" applyFont="1" applyFill="1" applyBorder="1" applyAlignment="1">
      <alignment horizontal="right" vertical="top" wrapText="1"/>
    </xf>
    <xf numFmtId="17" fontId="10" fillId="6" borderId="1" xfId="0" applyNumberFormat="1" applyFont="1" applyFill="1" applyBorder="1" applyAlignment="1">
      <alignment horizontal="right" vertical="top" wrapText="1"/>
    </xf>
    <xf numFmtId="17" fontId="10" fillId="8" borderId="1" xfId="0" applyNumberFormat="1" applyFont="1" applyFill="1" applyBorder="1" applyAlignment="1">
      <alignment horizontal="right" vertical="top" wrapText="1"/>
    </xf>
    <xf numFmtId="0" fontId="14" fillId="5" borderId="0" xfId="0" applyFont="1" applyFill="1"/>
    <xf numFmtId="0" fontId="0" fillId="5" borderId="0" xfId="0" applyFill="1"/>
    <xf numFmtId="4" fontId="14" fillId="5" borderId="0" xfId="0" applyNumberFormat="1" applyFont="1" applyFill="1"/>
    <xf numFmtId="0" fontId="2" fillId="6" borderId="0" xfId="0" applyFont="1" applyFill="1"/>
    <xf numFmtId="164" fontId="15" fillId="5" borderId="0" xfId="1" applyNumberFormat="1" applyFont="1" applyFill="1"/>
    <xf numFmtId="0" fontId="15" fillId="5" borderId="0" xfId="0" applyFont="1" applyFill="1"/>
    <xf numFmtId="164" fontId="0" fillId="5" borderId="0" xfId="1" applyNumberFormat="1" applyFont="1" applyFill="1"/>
    <xf numFmtId="4" fontId="15" fillId="5" borderId="0" xfId="0" applyNumberFormat="1" applyFont="1" applyFill="1"/>
    <xf numFmtId="9" fontId="15" fillId="5" borderId="0" xfId="1" applyFont="1" applyFill="1"/>
    <xf numFmtId="9" fontId="16" fillId="5" borderId="0" xfId="1" applyFont="1" applyFill="1"/>
    <xf numFmtId="9" fontId="0" fillId="5" borderId="0" xfId="0" applyNumberFormat="1" applyFill="1"/>
    <xf numFmtId="17" fontId="10" fillId="8" borderId="0" xfId="0" applyNumberFormat="1" applyFont="1" applyFill="1" applyAlignment="1">
      <alignment horizontal="right" vertical="top" wrapText="1"/>
    </xf>
    <xf numFmtId="9" fontId="0" fillId="5" borderId="0" xfId="1" applyFont="1" applyFill="1"/>
    <xf numFmtId="0" fontId="7" fillId="3" borderId="1" xfId="0" applyFont="1" applyFill="1" applyBorder="1" applyAlignment="1">
      <alignment horizontal="left" vertical="top" wrapText="1"/>
    </xf>
    <xf numFmtId="16" fontId="7" fillId="3" borderId="1" xfId="0" applyNumberFormat="1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 vertical="top" wrapText="1"/>
    </xf>
    <xf numFmtId="4" fontId="8" fillId="2" borderId="1" xfId="0" applyNumberFormat="1" applyFont="1" applyFill="1" applyBorder="1" applyAlignment="1">
      <alignment horizontal="right" vertical="top" wrapText="1"/>
    </xf>
    <xf numFmtId="0" fontId="7" fillId="3" borderId="2" xfId="0" applyFont="1" applyFill="1" applyBorder="1" applyAlignment="1">
      <alignment horizontal="left" vertical="top" wrapText="1"/>
    </xf>
    <xf numFmtId="4" fontId="7" fillId="3" borderId="1" xfId="0" applyNumberFormat="1" applyFont="1" applyFill="1" applyBorder="1" applyAlignment="1">
      <alignment horizontal="right" vertical="top" wrapText="1"/>
    </xf>
    <xf numFmtId="0" fontId="7" fillId="3" borderId="7" xfId="0" applyFont="1" applyFill="1" applyBorder="1" applyAlignment="1">
      <alignment horizontal="left" vertical="top" wrapText="1"/>
    </xf>
    <xf numFmtId="16" fontId="7" fillId="3" borderId="7" xfId="0" applyNumberFormat="1" applyFont="1" applyFill="1" applyBorder="1" applyAlignment="1">
      <alignment horizontal="right" vertical="top" wrapText="1"/>
    </xf>
    <xf numFmtId="17" fontId="2" fillId="6" borderId="0" xfId="0" applyNumberFormat="1" applyFont="1" applyFill="1"/>
    <xf numFmtId="0" fontId="17" fillId="9" borderId="8" xfId="0" applyFont="1" applyFill="1" applyBorder="1" applyAlignment="1">
      <alignment vertical="center"/>
    </xf>
    <xf numFmtId="9" fontId="0" fillId="0" borderId="0" xfId="1" applyFont="1"/>
    <xf numFmtId="0" fontId="17" fillId="2" borderId="8" xfId="0" applyFont="1" applyFill="1" applyBorder="1" applyAlignment="1">
      <alignment vertical="center"/>
    </xf>
    <xf numFmtId="4" fontId="0" fillId="0" borderId="0" xfId="0" applyNumberForma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2" borderId="9" xfId="0" applyFont="1" applyFill="1" applyBorder="1" applyAlignment="1">
      <alignment vertical="center" wrapText="1"/>
    </xf>
    <xf numFmtId="0" fontId="22" fillId="2" borderId="10" xfId="0" applyFont="1" applyFill="1" applyBorder="1" applyAlignment="1">
      <alignment vertical="center" wrapText="1"/>
    </xf>
    <xf numFmtId="0" fontId="22" fillId="2" borderId="10" xfId="0" applyFont="1" applyFill="1" applyBorder="1" applyAlignment="1">
      <alignment horizontal="center" wrapText="1"/>
    </xf>
    <xf numFmtId="0" fontId="22" fillId="2" borderId="9" xfId="0" applyFont="1" applyFill="1" applyBorder="1" applyAlignment="1">
      <alignment horizontal="center" wrapText="1"/>
    </xf>
    <xf numFmtId="0" fontId="22" fillId="2" borderId="0" xfId="0" applyFont="1" applyFill="1" applyAlignment="1">
      <alignment vertical="center" wrapText="1"/>
    </xf>
    <xf numFmtId="0" fontId="23" fillId="2" borderId="11" xfId="0" applyFont="1" applyFill="1" applyBorder="1" applyAlignment="1">
      <alignment vertical="center" wrapText="1"/>
    </xf>
    <xf numFmtId="0" fontId="25" fillId="0" borderId="9" xfId="0" applyFont="1" applyBorder="1" applyAlignment="1">
      <alignment vertical="center" wrapText="1"/>
    </xf>
    <xf numFmtId="0" fontId="26" fillId="0" borderId="9" xfId="0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6" fillId="0" borderId="9" xfId="0" applyFont="1" applyBorder="1" applyAlignment="1">
      <alignment vertical="center"/>
    </xf>
    <xf numFmtId="10" fontId="25" fillId="0" borderId="9" xfId="0" applyNumberFormat="1" applyFont="1" applyBorder="1" applyAlignment="1">
      <alignment vertical="center"/>
    </xf>
    <xf numFmtId="10" fontId="26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5" fillId="0" borderId="10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0" xfId="0" applyFont="1" applyAlignment="1">
      <alignment vertical="center"/>
    </xf>
    <xf numFmtId="10" fontId="25" fillId="0" borderId="11" xfId="0" applyNumberFormat="1" applyFont="1" applyBorder="1" applyAlignment="1">
      <alignment vertical="center"/>
    </xf>
    <xf numFmtId="10" fontId="26" fillId="0" borderId="11" xfId="0" applyNumberFormat="1" applyFont="1" applyBorder="1" applyAlignment="1">
      <alignment vertical="center"/>
    </xf>
    <xf numFmtId="0" fontId="0" fillId="0" borderId="0" xfId="0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0" borderId="0" xfId="0" applyFont="1"/>
    <xf numFmtId="9" fontId="26" fillId="0" borderId="9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9" fontId="25" fillId="0" borderId="11" xfId="0" applyNumberFormat="1" applyFont="1" applyBorder="1" applyAlignment="1">
      <alignment vertical="center"/>
    </xf>
    <xf numFmtId="9" fontId="26" fillId="0" borderId="11" xfId="0" applyNumberFormat="1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3" fillId="0" borderId="10" xfId="0" applyFont="1" applyBorder="1" applyAlignment="1">
      <alignment vertical="center"/>
    </xf>
    <xf numFmtId="0" fontId="33" fillId="0" borderId="10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0" fontId="33" fillId="0" borderId="0" xfId="0" applyFont="1" applyAlignment="1">
      <alignment vertical="center"/>
    </xf>
    <xf numFmtId="0" fontId="34" fillId="0" borderId="11" xfId="0" applyFont="1" applyBorder="1" applyAlignment="1">
      <alignment vertical="center"/>
    </xf>
    <xf numFmtId="0" fontId="33" fillId="0" borderId="11" xfId="0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5" fillId="0" borderId="10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25" fillId="0" borderId="0" xfId="0" applyFont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35" fillId="0" borderId="0" xfId="0" applyFont="1" applyAlignment="1">
      <alignment vertical="center"/>
    </xf>
    <xf numFmtId="0" fontId="36" fillId="0" borderId="0" xfId="0" applyFont="1"/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Variable Text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Variable Text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Variable Text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3" formatCode="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3" formatCode="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3" formatCode="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 Variable Text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 Variable Tex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 Variable Tex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 Variable Tex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 Variable Tex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 Variable Tex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 Variable Text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66388</xdr:colOff>
      <xdr:row>7</xdr:row>
      <xdr:rowOff>95620</xdr:rowOff>
    </xdr:from>
    <xdr:to>
      <xdr:col>2</xdr:col>
      <xdr:colOff>397163</xdr:colOff>
      <xdr:row>14</xdr:row>
      <xdr:rowOff>113434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35D2A4-9D26-E029-1753-965634E4C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8" y="1402973"/>
          <a:ext cx="1550971" cy="1325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6</xdr:row>
      <xdr:rowOff>60103</xdr:rowOff>
    </xdr:from>
    <xdr:to>
      <xdr:col>19</xdr:col>
      <xdr:colOff>280147</xdr:colOff>
      <xdr:row>14</xdr:row>
      <xdr:rowOff>9338</xdr:rowOff>
    </xdr:to>
    <xdr:pic>
      <xdr:nvPicPr>
        <xdr:cNvPr id="4" name="Picture 3" descr="The logo | Unilever">
          <a:extLst>
            <a:ext uri="{FF2B5EF4-FFF2-40B4-BE49-F238E27FC236}">
              <a16:creationId xmlns:a16="http://schemas.microsoft.com/office/drawing/2014/main" id="{E2C0114E-82CA-F7DB-BC32-0C00056CD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4780" y="1180691"/>
          <a:ext cx="2708088" cy="1443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441738</xdr:colOff>
      <xdr:row>0</xdr:row>
      <xdr:rowOff>160129</xdr:rowOff>
    </xdr:from>
    <xdr:ext cx="8619435" cy="4527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204C67-2A6A-6CFC-A456-0E461DA88ABC}"/>
            </a:ext>
          </a:extLst>
        </xdr:cNvPr>
        <xdr:cNvSpPr txBox="1"/>
      </xdr:nvSpPr>
      <xdr:spPr>
        <a:xfrm>
          <a:off x="441738" y="160129"/>
          <a:ext cx="8619435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/>
            <a:t>ITC LIMITED</a:t>
          </a:r>
        </a:p>
      </xdr:txBody>
    </xdr:sp>
    <xdr:clientData/>
  </xdr:oneCellAnchor>
  <xdr:oneCellAnchor>
    <xdr:from>
      <xdr:col>18</xdr:col>
      <xdr:colOff>0</xdr:colOff>
      <xdr:row>0</xdr:row>
      <xdr:rowOff>0</xdr:rowOff>
    </xdr:from>
    <xdr:ext cx="8619435" cy="4527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873F5-E5FA-4D67-B0E8-4ADB65632FE4}"/>
            </a:ext>
          </a:extLst>
        </xdr:cNvPr>
        <xdr:cNvSpPr txBox="1"/>
      </xdr:nvSpPr>
      <xdr:spPr>
        <a:xfrm>
          <a:off x="11410462" y="0"/>
          <a:ext cx="8619435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/>
            <a:t>HINDUSTAN</a:t>
          </a:r>
          <a:r>
            <a:rPr lang="en-US" sz="2400" b="1" baseline="0"/>
            <a:t> UNILEVER LIMITED</a:t>
          </a:r>
          <a:endParaRPr lang="en-US" sz="2400" b="1"/>
        </a:p>
      </xdr:txBody>
    </xdr:sp>
    <xdr:clientData/>
  </xdr:oneCellAnchor>
  <xdr:oneCellAnchor>
    <xdr:from>
      <xdr:col>33</xdr:col>
      <xdr:colOff>280323</xdr:colOff>
      <xdr:row>0</xdr:row>
      <xdr:rowOff>97014</xdr:rowOff>
    </xdr:from>
    <xdr:ext cx="8619435" cy="45278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BCEA15-4F8E-4F57-B08C-AE42A1BD5DFC}"/>
            </a:ext>
          </a:extLst>
        </xdr:cNvPr>
        <xdr:cNvSpPr txBox="1"/>
      </xdr:nvSpPr>
      <xdr:spPr>
        <a:xfrm>
          <a:off x="22311295" y="97014"/>
          <a:ext cx="8619435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/>
            <a:t>Dabur India Ltd.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6667500" cy="4527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973C1-97AC-4D30-936B-6B050E3EF0EB}"/>
            </a:ext>
          </a:extLst>
        </xdr:cNvPr>
        <xdr:cNvSpPr txBox="1"/>
      </xdr:nvSpPr>
      <xdr:spPr>
        <a:xfrm>
          <a:off x="1" y="0"/>
          <a:ext cx="6667500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/>
            <a:t>ITC LIMITED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8619435" cy="4527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66D74F-9E9C-4E06-A942-BB89B6E8E4DF}"/>
            </a:ext>
          </a:extLst>
        </xdr:cNvPr>
        <xdr:cNvSpPr txBox="1"/>
      </xdr:nvSpPr>
      <xdr:spPr>
        <a:xfrm>
          <a:off x="7315200" y="0"/>
          <a:ext cx="8619435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/>
            <a:t>HINDUSTAN</a:t>
          </a:r>
          <a:r>
            <a:rPr lang="en-US" sz="2400" b="1" baseline="0"/>
            <a:t> UNILEVER LIMITED</a:t>
          </a:r>
          <a:endParaRPr lang="en-US" sz="2400" b="1"/>
        </a:p>
      </xdr:txBody>
    </xdr:sp>
    <xdr:clientData/>
  </xdr:oneCellAnchor>
  <xdr:oneCellAnchor>
    <xdr:from>
      <xdr:col>26</xdr:col>
      <xdr:colOff>0</xdr:colOff>
      <xdr:row>0</xdr:row>
      <xdr:rowOff>0</xdr:rowOff>
    </xdr:from>
    <xdr:ext cx="8619435" cy="45278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DD3DA4-48D6-40B8-8C54-33EA61AB7DCC}"/>
            </a:ext>
          </a:extLst>
        </xdr:cNvPr>
        <xdr:cNvSpPr txBox="1"/>
      </xdr:nvSpPr>
      <xdr:spPr>
        <a:xfrm>
          <a:off x="19343077" y="0"/>
          <a:ext cx="8619435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 baseline="0"/>
            <a:t>DABUR INDIA LIMITED</a:t>
          </a:r>
          <a:endParaRPr lang="en-US" sz="24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96706" cy="4527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242803-4CF8-419B-8380-6EB2D3B216E5}"/>
            </a:ext>
          </a:extLst>
        </xdr:cNvPr>
        <xdr:cNvSpPr txBox="1"/>
      </xdr:nvSpPr>
      <xdr:spPr>
        <a:xfrm>
          <a:off x="0" y="0"/>
          <a:ext cx="10996706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/>
            <a:t>ITC LIMITED</a:t>
          </a:r>
        </a:p>
      </xdr:txBody>
    </xdr:sp>
    <xdr:clientData/>
  </xdr:oneCellAnchor>
  <xdr:oneCellAnchor>
    <xdr:from>
      <xdr:col>22</xdr:col>
      <xdr:colOff>0</xdr:colOff>
      <xdr:row>0</xdr:row>
      <xdr:rowOff>0</xdr:rowOff>
    </xdr:from>
    <xdr:ext cx="11408103" cy="4527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BFF907-5154-401D-AE18-3F0B1462312F}"/>
            </a:ext>
          </a:extLst>
        </xdr:cNvPr>
        <xdr:cNvSpPr txBox="1"/>
      </xdr:nvSpPr>
      <xdr:spPr>
        <a:xfrm>
          <a:off x="16542845" y="0"/>
          <a:ext cx="11408103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/>
            <a:t>HINDUSTAN</a:t>
          </a:r>
          <a:r>
            <a:rPr lang="en-US" sz="2400" b="1" baseline="0"/>
            <a:t> UNILEVER LIMITED</a:t>
          </a:r>
          <a:endParaRPr lang="en-US" sz="2400" b="1"/>
        </a:p>
      </xdr:txBody>
    </xdr:sp>
    <xdr:clientData/>
  </xdr:oneCellAnchor>
  <xdr:oneCellAnchor>
    <xdr:from>
      <xdr:col>42</xdr:col>
      <xdr:colOff>143717</xdr:colOff>
      <xdr:row>0</xdr:row>
      <xdr:rowOff>0</xdr:rowOff>
    </xdr:from>
    <xdr:ext cx="11408103" cy="45278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6D5CE2-5132-4853-BE81-4A9FB58E19F3}"/>
            </a:ext>
          </a:extLst>
        </xdr:cNvPr>
        <xdr:cNvSpPr txBox="1"/>
      </xdr:nvSpPr>
      <xdr:spPr>
        <a:xfrm>
          <a:off x="30583400" y="0"/>
          <a:ext cx="11408103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 baseline="0"/>
            <a:t>DABUR INDIA LIMITED</a:t>
          </a:r>
          <a:endParaRPr lang="en-US" sz="24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4344DD-7EB1-4719-819B-BF8E9FC95A71}" name="Table1" displayName="Table1" ref="I2:N17" totalsRowShown="0" headerRowDxfId="110" dataDxfId="109">
  <autoFilter ref="I2:N17" xr:uid="{2A4344DD-7EB1-4719-819B-BF8E9FC95A71}"/>
  <tableColumns count="6">
    <tableColumn id="1" xr3:uid="{65C7084E-0DA2-4099-B8F8-670354A74DCB}" name="Income statement ITC" dataDxfId="108"/>
    <tableColumn id="2" xr3:uid="{C5E0B518-BE67-4477-9F9F-D761601BE39D}" name="Mar-20" dataDxfId="107"/>
    <tableColumn id="3" xr3:uid="{8F5F3560-7FF9-4846-AB94-11F48814E5A5}" name="Mar-21" dataDxfId="106"/>
    <tableColumn id="4" xr3:uid="{D8D3B52D-6D91-41D2-A82E-CB2A26FCBFC7}" name="Mar-22" dataDxfId="105"/>
    <tableColumn id="5" xr3:uid="{DF90142B-C4B7-4043-BF8B-4DA28AB7B546}" name="Mar-23" dataDxfId="104"/>
    <tableColumn id="6" xr3:uid="{A10FDC19-8EBE-4759-9670-FA941489A400}" name="Mar-24" dataDxfId="103"/>
  </tableColumns>
  <tableStyleInfo name="TableStyleMedium2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CF078D-2124-4318-9DDC-E1BDF64C3523}" name="Table10" displayName="Table10" ref="A108:D112" totalsRowShown="0" headerRowDxfId="40" dataDxfId="38" headerRowBorderDxfId="39" tableBorderDxfId="37">
  <autoFilter ref="A108:D112" xr:uid="{BCCF078D-2124-4318-9DDC-E1BDF64C3523}"/>
  <tableColumns count="4">
    <tableColumn id="1" xr3:uid="{4683BFD9-039A-47F9-8A25-A93B27BB5090}" name="Year" dataDxfId="36"/>
    <tableColumn id="2" xr3:uid="{AAD660C4-345C-438F-BDDC-BF82D182967A}" name="ITC" dataDxfId="35"/>
    <tableColumn id="3" xr3:uid="{8C313093-15D9-47D0-B969-8502A573FAF1}" name="HUL" dataDxfId="34"/>
    <tableColumn id="4" xr3:uid="{F52BEAE8-950B-4CB8-8BA6-7E920E5C4CC8}" name="Dabur" dataDxfId="3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FE1CFF-BF7A-4AA8-B1B8-7E0B018A1C34}" name="Table11" displayName="Table11" ref="A131:E134" totalsRowShown="0" headerRowDxfId="32" dataDxfId="30" headerRowBorderDxfId="31" tableBorderDxfId="29">
  <autoFilter ref="A131:E134" xr:uid="{B1FE1CFF-BF7A-4AA8-B1B8-7E0B018A1C34}"/>
  <tableColumns count="5">
    <tableColumn id="1" xr3:uid="{CD0FDA36-2560-437B-8D46-68A6B8A87CE8}" name="Company" dataDxfId="28"/>
    <tableColumn id="2" xr3:uid="{233D97AD-EEDD-4EC6-9709-72CBF852FC9A}" name="Growth" dataDxfId="27"/>
    <tableColumn id="3" xr3:uid="{A9CC48F9-384A-4439-892A-3C875C0D292B}" name="Profitability" dataDxfId="26"/>
    <tableColumn id="4" xr3:uid="{3B0D6FCC-C4FE-45E0-94AD-3B4EDFA1CC9E}" name="Efficiency" dataDxfId="25"/>
    <tableColumn id="5" xr3:uid="{837D36FC-44FE-4316-A166-186828B96154}" name="Risk Level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8805A6-CB39-40F9-9804-CE5F460642E8}" name="Table12" displayName="Table12" ref="A150:D153" totalsRowShown="0" headerRowDxfId="23" headerRowBorderDxfId="22" tableBorderDxfId="21">
  <autoFilter ref="A150:D153" xr:uid="{258805A6-CB39-40F9-9804-CE5F460642E8}"/>
  <tableColumns count="4">
    <tableColumn id="1" xr3:uid="{AFD46D9D-B1FE-4A47-B75A-2F68D8AF33DD}" name="Company" dataDxfId="20"/>
    <tableColumn id="2" xr3:uid="{5856255A-3C04-4168-A319-A7BCCA83D840}" name="Industry Strengths" dataDxfId="19"/>
    <tableColumn id="3" xr3:uid="{6CF8C60A-CA36-488F-B120-EFF593F98B5F}" name="Challenges" dataDxfId="18"/>
    <tableColumn id="4" xr3:uid="{980EFD5B-8E92-4CE2-B217-E230AA88C7A9}" name="Future Outlook" dataDxfId="1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AFD985-019E-4345-A789-048A665B7BCA}" name="Table13" displayName="Table13" ref="A107:D110" totalsRowShown="0" headerRowDxfId="16" dataDxfId="14" headerRowBorderDxfId="15" tableBorderDxfId="13">
  <autoFilter ref="A107:D110" xr:uid="{43AFD985-019E-4345-A789-048A665B7BCA}"/>
  <tableColumns count="4">
    <tableColumn id="1" xr3:uid="{EF269D1F-E120-453C-A52D-9C90E59850D1}" name="Investor Type" dataDxfId="12"/>
    <tableColumn id="2" xr3:uid="{726B7B36-49C3-420F-8DAE-8DD965A6156F}" name="Best Pick" dataDxfId="11"/>
    <tableColumn id="3" xr3:uid="{694670F3-E9F0-42E9-8B85-3D425E5BC1F3}" name="Investment Strategy" dataDxfId="10"/>
    <tableColumn id="4" xr3:uid="{E335B30B-8152-4319-84C9-A5CE11C99F33}" name="Expected CAGR Returns" dataDxfId="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C5A5C51-962B-4010-950D-D92E3FECFF01}" name="Table14" displayName="Table14" ref="A120:E123" totalsRowShown="0" headerRowDxfId="8" dataDxfId="6" headerRowBorderDxfId="7" tableBorderDxfId="5">
  <autoFilter ref="A120:E123" xr:uid="{BC5A5C51-962B-4010-950D-D92E3FECFF01}"/>
  <tableColumns count="5">
    <tableColumn id="1" xr3:uid="{74006799-3608-4D8D-A902-99A29F9CB36C}" name="company" dataDxfId="4"/>
    <tableColumn id="2" xr3:uid="{73AC89ED-3E74-4DAB-9F2B-595A521B6EE7}" name="Investment Rating" dataDxfId="3"/>
    <tableColumn id="3" xr3:uid="{044C3914-3081-4469-B416-015D78AF927D}" name="Investor Type" dataDxfId="2"/>
    <tableColumn id="4" xr3:uid="{7CB51ECE-55C4-4F8B-A64F-6FB53268B4E8}" name="Risk Level" dataDxfId="1"/>
    <tableColumn id="5" xr3:uid="{AD03B832-59DC-4AF7-BDB4-DCD7E697D355}" name="Best Fo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CFB1DF-1810-44EC-A25C-EC68B5DD948A}" name="Table2" displayName="Table2" ref="A106:E109" totalsRowShown="0" headerRowDxfId="102" dataDxfId="101">
  <autoFilter ref="A106:E109" xr:uid="{53CFB1DF-1810-44EC-A25C-EC68B5DD948A}"/>
  <tableColumns count="5">
    <tableColumn id="1" xr3:uid="{7BB30C21-E187-4E9F-AB5C-6DF4F61B44AD}" name="Company" dataDxfId="100"/>
    <tableColumn id="2" xr3:uid="{42F954D2-86D2-41A4-8F5D-365A7F181986}" name="Market Position" dataDxfId="99"/>
    <tableColumn id="3" xr3:uid="{59C81998-C095-47A0-BBB5-27DC0EE99205}" name="Competitive Strength" dataDxfId="98"/>
    <tableColumn id="4" xr3:uid="{56820A9B-9E74-4C6F-AFF4-4CDEAB31B571}" name="Biggest Risk" dataDxfId="97"/>
    <tableColumn id="5" xr3:uid="{DE90AF4C-3822-46E2-94BE-E0D2923A6F89}" name="Industry Rank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4C0C9A-CE5D-418A-87A2-81F4F18C2E26}" name="Table3" displayName="Table3" ref="A8:D12" totalsRowShown="0" headerRowDxfId="95" dataDxfId="93" headerRowBorderDxfId="94" tableBorderDxfId="92">
  <autoFilter ref="A8:D12" xr:uid="{FA4C0C9A-CE5D-418A-87A2-81F4F18C2E26}"/>
  <tableColumns count="4">
    <tableColumn id="1" xr3:uid="{B884545B-9BE3-48F4-B400-B26DB09EA8A9}" name="Year" dataDxfId="91"/>
    <tableColumn id="2" xr3:uid="{0911D4F2-8972-46F2-8229-358E717214A2}" name="ITC" dataDxfId="90"/>
    <tableColumn id="3" xr3:uid="{3C8E324B-6F9E-42CF-9112-A4208F063633}" name="HUL" dataDxfId="89"/>
    <tableColumn id="4" xr3:uid="{47650ADB-96E7-4521-9B7F-ADE83075C5D2}" name="Dabur" dataDxfId="88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E6ACFA-CC73-4366-B30C-0B5E19D50BFE}" name="Table4" displayName="Table4" ref="A17:D21" totalsRowShown="0" headerRowDxfId="87" headerRowBorderDxfId="86" tableBorderDxfId="85">
  <autoFilter ref="A17:D21" xr:uid="{76E6ACFA-CC73-4366-B30C-0B5E19D50BFE}"/>
  <tableColumns count="4">
    <tableColumn id="1" xr3:uid="{B30612B8-DCA8-4097-A278-5D9AFFCF622A}" name="Year" dataDxfId="84"/>
    <tableColumn id="2" xr3:uid="{E36C3973-359F-4D76-BBC8-0A07A48B92B4}" name="ITC" dataDxfId="83"/>
    <tableColumn id="3" xr3:uid="{85E5C0D3-B38E-459E-B2F2-67CB546A5DDA}" name="HUL" dataDxfId="82"/>
    <tableColumn id="4" xr3:uid="{352707C6-6779-46D8-90D4-0E71770DF450}" name="Dabur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07DF17-F495-43F3-9647-A9F97C61A825}" name="Table5" displayName="Table5" ref="A36:D40" totalsRowShown="0" headerRowDxfId="80" dataDxfId="78" headerRowBorderDxfId="79" tableBorderDxfId="77">
  <autoFilter ref="A36:D40" xr:uid="{C507DF17-F495-43F3-9647-A9F97C61A825}"/>
  <tableColumns count="4">
    <tableColumn id="1" xr3:uid="{F8D50D61-BBAD-423E-830A-1428149EDE5A}" name="Year" dataDxfId="76"/>
    <tableColumn id="2" xr3:uid="{D102E4FF-5851-440A-8C52-9299B8501CC2}" name="ITC" dataDxfId="75"/>
    <tableColumn id="3" xr3:uid="{C65BC57F-9D48-4129-9D6E-F13E218389F7}" name="HUL" dataDxfId="74"/>
    <tableColumn id="4" xr3:uid="{0633C490-5574-4FF3-9340-E1EF474E10EC}" name="Dabur" dataDxfId="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AFB795-3D31-439B-AA42-CCFB782CB287}" name="Table6" displayName="Table6" ref="A44:D48" totalsRowShown="0" headerRowDxfId="72" dataDxfId="70" headerRowBorderDxfId="71" tableBorderDxfId="69">
  <autoFilter ref="A44:D48" xr:uid="{44AFB795-3D31-439B-AA42-CCFB782CB287}"/>
  <tableColumns count="4">
    <tableColumn id="1" xr3:uid="{AFB0DB23-6CEB-43C5-A9D7-9821102BEA49}" name="Year" dataDxfId="68"/>
    <tableColumn id="2" xr3:uid="{E502187E-15C2-4783-9E84-6A71E06617CE}" name="ITC" dataDxfId="67"/>
    <tableColumn id="3" xr3:uid="{4B63D710-31E5-4D3A-B28F-947D92285028}" name="HUL" dataDxfId="66"/>
    <tableColumn id="4" xr3:uid="{D14C4D47-FD14-4BFB-8051-F9810E9B84CB}" name="Dabur" dataDxfId="6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121427-0ED9-490C-A329-3AD9C8A23EB9}" name="Table7" displayName="Table7" ref="A68:D72" totalsRowShown="0" headerRowDxfId="64" dataDxfId="62" headerRowBorderDxfId="63" tableBorderDxfId="61">
  <autoFilter ref="A68:D72" xr:uid="{DC121427-0ED9-490C-A329-3AD9C8A23EB9}"/>
  <tableColumns count="4">
    <tableColumn id="1" xr3:uid="{E4DF2F74-A53C-4146-B13A-79CCBF06B355}" name="Year" dataDxfId="60"/>
    <tableColumn id="2" xr3:uid="{03B9A84E-7303-474E-AF81-A899601FE81C}" name="ITC" dataDxfId="59"/>
    <tableColumn id="3" xr3:uid="{56909E63-1E63-45D0-8C7F-DFED186DCB7F}" name="HUL" dataDxfId="58"/>
    <tableColumn id="4" xr3:uid="{8E0A9060-46E1-4B87-AA73-16473DC05821}" name="Dabur" dataDxfId="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F2422E-926A-475C-805B-C775420784F9}" name="Table8" displayName="Table8" ref="A76:D80" totalsRowShown="0" headerRowDxfId="56" dataDxfId="54" headerRowBorderDxfId="55" tableBorderDxfId="53">
  <autoFilter ref="A76:D80" xr:uid="{85F2422E-926A-475C-805B-C775420784F9}"/>
  <tableColumns count="4">
    <tableColumn id="1" xr3:uid="{2936806E-F135-457B-8B58-5CF6228D8EFA}" name="Year" dataDxfId="52"/>
    <tableColumn id="2" xr3:uid="{D1B66188-2C2A-4936-9AA3-D6FB4F337A17}" name="ITC" dataDxfId="51"/>
    <tableColumn id="3" xr3:uid="{50056E77-64B7-4F44-BC9C-7E4ABC887846}" name="HUL" dataDxfId="50"/>
    <tableColumn id="4" xr3:uid="{FE382EF7-0F31-498F-97D5-173D1FB4B003}" name="Dabur" dataDxfId="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790944-9983-4DB8-A44C-7D74C6447CD2}" name="Table9" displayName="Table9" ref="A100:D104" totalsRowShown="0" headerRowDxfId="48" dataDxfId="46" headerRowBorderDxfId="47" tableBorderDxfId="45">
  <autoFilter ref="A100:D104" xr:uid="{AA790944-9983-4DB8-A44C-7D74C6447CD2}"/>
  <tableColumns count="4">
    <tableColumn id="1" xr3:uid="{892A7901-2723-42F6-B30E-76D6291925A7}" name="Year" dataDxfId="44"/>
    <tableColumn id="2" xr3:uid="{AF9F5177-27F9-442E-814C-782A556F8511}" name="ITC" dataDxfId="43"/>
    <tableColumn id="3" xr3:uid="{1C93126F-E1DC-4CC2-B2B9-B75CAB886B61}" name="HUL" dataDxfId="42"/>
    <tableColumn id="4" xr3:uid="{76A98E94-F32C-4576-B612-BA5E70536592}" name="Dabur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0D89-AE44-413A-9325-8142A1705614}">
  <dimension ref="A16:AJ51"/>
  <sheetViews>
    <sheetView showGridLines="0" zoomScale="36" zoomScaleNormal="68" workbookViewId="0">
      <selection activeCell="Q30" sqref="Q30"/>
    </sheetView>
  </sheetViews>
  <sheetFormatPr defaultRowHeight="14.5" x14ac:dyDescent="0.35"/>
  <sheetData>
    <row r="16" spans="1:36" ht="28.5" x14ac:dyDescent="0.65">
      <c r="A16" s="6" t="s">
        <v>0</v>
      </c>
      <c r="P16" s="6" t="s">
        <v>0</v>
      </c>
      <c r="AJ16" s="6" t="s">
        <v>0</v>
      </c>
    </row>
    <row r="17" spans="1:36" ht="23.5" x14ac:dyDescent="0.55000000000000004">
      <c r="A17" s="7" t="s">
        <v>1</v>
      </c>
      <c r="P17" s="1" t="s">
        <v>18</v>
      </c>
      <c r="AJ17" s="63" t="s">
        <v>207</v>
      </c>
    </row>
    <row r="19" spans="1:36" ht="15.5" x14ac:dyDescent="0.35">
      <c r="A19" s="2" t="s">
        <v>2</v>
      </c>
      <c r="P19" s="2" t="s">
        <v>2</v>
      </c>
    </row>
    <row r="20" spans="1:36" ht="15.5" x14ac:dyDescent="0.35">
      <c r="AJ20" s="2" t="s">
        <v>2</v>
      </c>
    </row>
    <row r="21" spans="1:36" x14ac:dyDescent="0.35">
      <c r="A21" t="s">
        <v>16</v>
      </c>
      <c r="P21" t="s">
        <v>28</v>
      </c>
      <c r="AJ21" s="3"/>
    </row>
    <row r="22" spans="1:36" x14ac:dyDescent="0.35">
      <c r="A22" t="s">
        <v>17</v>
      </c>
      <c r="P22" t="s">
        <v>29</v>
      </c>
      <c r="AJ22" s="5" t="s">
        <v>208</v>
      </c>
    </row>
    <row r="23" spans="1:36" x14ac:dyDescent="0.35">
      <c r="AJ23" s="3" t="s">
        <v>209</v>
      </c>
    </row>
    <row r="24" spans="1:36" ht="15.5" x14ac:dyDescent="0.35">
      <c r="P24" s="2" t="s">
        <v>3</v>
      </c>
      <c r="AJ24" s="3" t="s">
        <v>210</v>
      </c>
    </row>
    <row r="25" spans="1:36" ht="15.5" x14ac:dyDescent="0.35">
      <c r="A25" s="2" t="s">
        <v>3</v>
      </c>
      <c r="P25" s="3"/>
    </row>
    <row r="26" spans="1:36" x14ac:dyDescent="0.35">
      <c r="A26" s="3"/>
      <c r="P26" s="5" t="s">
        <v>19</v>
      </c>
    </row>
    <row r="27" spans="1:36" x14ac:dyDescent="0.35">
      <c r="A27" s="5" t="s">
        <v>4</v>
      </c>
      <c r="P27" s="5" t="s">
        <v>20</v>
      </c>
    </row>
    <row r="28" spans="1:36" ht="15.5" x14ac:dyDescent="0.35">
      <c r="A28" s="5" t="s">
        <v>5</v>
      </c>
      <c r="P28" s="5" t="s">
        <v>21</v>
      </c>
      <c r="AJ28" s="2" t="s">
        <v>3</v>
      </c>
    </row>
    <row r="29" spans="1:36" x14ac:dyDescent="0.35">
      <c r="A29" s="5" t="s">
        <v>6</v>
      </c>
    </row>
    <row r="30" spans="1:36" ht="15.5" x14ac:dyDescent="0.35">
      <c r="A30" s="5" t="s">
        <v>7</v>
      </c>
      <c r="P30" s="2" t="s">
        <v>8</v>
      </c>
      <c r="AJ30" t="s">
        <v>211</v>
      </c>
    </row>
    <row r="31" spans="1:36" x14ac:dyDescent="0.35">
      <c r="P31" s="3"/>
      <c r="AJ31" t="s">
        <v>212</v>
      </c>
    </row>
    <row r="32" spans="1:36" ht="15.5" x14ac:dyDescent="0.35">
      <c r="A32" s="2" t="s">
        <v>8</v>
      </c>
      <c r="P32" s="5" t="s">
        <v>22</v>
      </c>
      <c r="AJ32" t="s">
        <v>213</v>
      </c>
    </row>
    <row r="33" spans="1:36" x14ac:dyDescent="0.35">
      <c r="A33" s="3"/>
      <c r="P33" s="3" t="s">
        <v>23</v>
      </c>
      <c r="AJ33" t="s">
        <v>214</v>
      </c>
    </row>
    <row r="34" spans="1:36" x14ac:dyDescent="0.35">
      <c r="A34" s="5" t="s">
        <v>9</v>
      </c>
      <c r="P34" s="3" t="s">
        <v>24</v>
      </c>
    </row>
    <row r="35" spans="1:36" x14ac:dyDescent="0.35">
      <c r="A35" s="5" t="s">
        <v>10</v>
      </c>
    </row>
    <row r="36" spans="1:36" ht="15.5" x14ac:dyDescent="0.35">
      <c r="A36" s="3" t="s">
        <v>11</v>
      </c>
      <c r="P36" s="2" t="s">
        <v>12</v>
      </c>
    </row>
    <row r="37" spans="1:36" ht="15.5" x14ac:dyDescent="0.35">
      <c r="P37" s="3"/>
      <c r="AJ37" s="2" t="s">
        <v>8</v>
      </c>
    </row>
    <row r="38" spans="1:36" ht="15.5" x14ac:dyDescent="0.35">
      <c r="A38" s="2" t="s">
        <v>12</v>
      </c>
      <c r="P38" s="3" t="s">
        <v>25</v>
      </c>
      <c r="AJ38" s="3"/>
    </row>
    <row r="39" spans="1:36" x14ac:dyDescent="0.35">
      <c r="A39" s="3"/>
      <c r="P39" s="3" t="s">
        <v>26</v>
      </c>
      <c r="AJ39" s="5" t="s">
        <v>215</v>
      </c>
    </row>
    <row r="40" spans="1:36" x14ac:dyDescent="0.35">
      <c r="A40" s="3" t="s">
        <v>13</v>
      </c>
      <c r="P40" s="3" t="s">
        <v>27</v>
      </c>
      <c r="AJ40" s="3" t="s">
        <v>216</v>
      </c>
    </row>
    <row r="41" spans="1:36" x14ac:dyDescent="0.35">
      <c r="A41" s="3" t="s">
        <v>14</v>
      </c>
      <c r="AJ41" s="3" t="s">
        <v>217</v>
      </c>
    </row>
    <row r="42" spans="1:36" x14ac:dyDescent="0.35">
      <c r="A42" s="3" t="s">
        <v>15</v>
      </c>
      <c r="AJ42" s="5" t="s">
        <v>218</v>
      </c>
    </row>
    <row r="46" spans="1:36" ht="15.5" x14ac:dyDescent="0.35">
      <c r="AJ46" s="2" t="s">
        <v>12</v>
      </c>
    </row>
    <row r="48" spans="1:36" x14ac:dyDescent="0.35">
      <c r="AJ48" t="s">
        <v>219</v>
      </c>
    </row>
    <row r="49" spans="36:36" x14ac:dyDescent="0.35">
      <c r="AJ49" t="s">
        <v>220</v>
      </c>
    </row>
    <row r="50" spans="36:36" x14ac:dyDescent="0.35">
      <c r="AJ50" t="s">
        <v>221</v>
      </c>
    </row>
    <row r="51" spans="36:36" x14ac:dyDescent="0.35">
      <c r="AJ51" t="s">
        <v>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BB17-4210-4B43-8D92-21A822A4A08C}">
  <dimension ref="A1:AW41"/>
  <sheetViews>
    <sheetView showGridLines="0" topLeftCell="A5" zoomScale="54" zoomScaleNormal="54" workbookViewId="0">
      <selection activeCell="I12" sqref="I12"/>
    </sheetView>
  </sheetViews>
  <sheetFormatPr defaultRowHeight="14.5" x14ac:dyDescent="0.35"/>
  <cols>
    <col min="9" max="9" width="24.453125" customWidth="1"/>
    <col min="10" max="10" width="10" customWidth="1"/>
    <col min="11" max="11" width="9.6328125" customWidth="1"/>
    <col min="12" max="12" width="10" customWidth="1"/>
    <col min="13" max="13" width="12.08984375" customWidth="1"/>
    <col min="14" max="14" width="12.54296875" customWidth="1"/>
    <col min="16" max="16" width="8.7265625" style="25"/>
    <col min="25" max="25" width="10.90625" bestFit="1" customWidth="1"/>
    <col min="26" max="30" width="8.6328125" bestFit="1" customWidth="1"/>
    <col min="45" max="46" width="9.54296875" bestFit="1" customWidth="1"/>
    <col min="47" max="47" width="10.36328125" bestFit="1" customWidth="1"/>
    <col min="48" max="48" width="9.81640625" bestFit="1" customWidth="1"/>
    <col min="49" max="49" width="10.36328125" bestFit="1" customWidth="1"/>
  </cols>
  <sheetData>
    <row r="1" spans="1:49" ht="58" customHeight="1" thickBot="1" x14ac:dyDescent="0.4">
      <c r="A1" s="19"/>
      <c r="B1" s="19"/>
      <c r="C1" s="19"/>
      <c r="D1" s="19"/>
      <c r="E1" s="19"/>
      <c r="F1" s="19"/>
      <c r="R1" s="19"/>
      <c r="S1" s="19"/>
      <c r="T1" s="19"/>
      <c r="U1" s="19"/>
      <c r="V1" s="19"/>
      <c r="W1" s="19"/>
    </row>
    <row r="2" spans="1:49" ht="58" thickBot="1" x14ac:dyDescent="0.4">
      <c r="A2" s="8" t="s">
        <v>30</v>
      </c>
      <c r="B2" s="9">
        <v>45736</v>
      </c>
      <c r="C2" s="9">
        <v>45737</v>
      </c>
      <c r="D2" s="9">
        <v>45738</v>
      </c>
      <c r="E2" s="9">
        <v>45739</v>
      </c>
      <c r="F2" s="9">
        <v>45740</v>
      </c>
      <c r="I2" s="26" t="s">
        <v>85</v>
      </c>
      <c r="J2" s="27" t="s">
        <v>87</v>
      </c>
      <c r="K2" s="27" t="s">
        <v>88</v>
      </c>
      <c r="L2" s="27" t="s">
        <v>89</v>
      </c>
      <c r="M2" s="27" t="s">
        <v>90</v>
      </c>
      <c r="N2" s="27" t="s">
        <v>91</v>
      </c>
      <c r="R2" s="8" t="s">
        <v>70</v>
      </c>
      <c r="S2" s="9">
        <v>45736</v>
      </c>
      <c r="T2" s="9">
        <v>45737</v>
      </c>
      <c r="U2" s="9">
        <v>45738</v>
      </c>
      <c r="V2" s="9">
        <v>45739</v>
      </c>
      <c r="W2" s="9">
        <v>45740</v>
      </c>
      <c r="Y2" s="26" t="s">
        <v>86</v>
      </c>
      <c r="Z2" s="27">
        <v>43891</v>
      </c>
      <c r="AA2" s="27">
        <v>44256</v>
      </c>
      <c r="AB2" s="27">
        <v>44621</v>
      </c>
      <c r="AC2" s="27">
        <v>44986</v>
      </c>
      <c r="AD2" s="27">
        <v>45352</v>
      </c>
      <c r="AJ2" s="55" t="s">
        <v>223</v>
      </c>
      <c r="AK2" s="56">
        <v>45736</v>
      </c>
      <c r="AL2" s="56">
        <v>45737</v>
      </c>
      <c r="AM2" s="56">
        <v>45738</v>
      </c>
      <c r="AN2" s="56">
        <v>45739</v>
      </c>
      <c r="AO2" s="56">
        <v>45740</v>
      </c>
      <c r="AR2" s="26" t="s">
        <v>224</v>
      </c>
      <c r="AS2" s="27">
        <v>43891</v>
      </c>
      <c r="AT2" s="27">
        <v>44256</v>
      </c>
      <c r="AU2" s="27">
        <v>44621</v>
      </c>
      <c r="AV2" s="27">
        <v>44986</v>
      </c>
      <c r="AW2" s="27">
        <v>45352</v>
      </c>
    </row>
    <row r="3" spans="1:49" ht="35" thickBot="1" x14ac:dyDescent="0.4">
      <c r="A3" s="10"/>
      <c r="B3" s="11" t="s">
        <v>31</v>
      </c>
      <c r="C3" s="11" t="s">
        <v>31</v>
      </c>
      <c r="D3" s="11" t="s">
        <v>31</v>
      </c>
      <c r="E3" s="11" t="s">
        <v>31</v>
      </c>
      <c r="F3" s="11" t="s">
        <v>31</v>
      </c>
      <c r="I3" s="20" t="s">
        <v>71</v>
      </c>
      <c r="J3" s="21">
        <f>B7</f>
        <v>48979.08</v>
      </c>
      <c r="K3" s="21">
        <f t="shared" ref="K3:N3" si="0">C7</f>
        <v>48952.81</v>
      </c>
      <c r="L3" s="21">
        <f t="shared" si="0"/>
        <v>60081.36</v>
      </c>
      <c r="M3" s="21">
        <f t="shared" si="0"/>
        <v>70245.22</v>
      </c>
      <c r="N3" s="21">
        <f t="shared" si="0"/>
        <v>70315.490000000005</v>
      </c>
      <c r="R3" s="10"/>
      <c r="S3" s="11" t="s">
        <v>31</v>
      </c>
      <c r="T3" s="11" t="s">
        <v>31</v>
      </c>
      <c r="U3" s="11" t="s">
        <v>31</v>
      </c>
      <c r="V3" s="11" t="s">
        <v>31</v>
      </c>
      <c r="W3" s="11" t="s">
        <v>31</v>
      </c>
      <c r="Y3" s="20" t="s">
        <v>71</v>
      </c>
      <c r="Z3" s="21">
        <f>S7</f>
        <v>39238</v>
      </c>
      <c r="AA3" s="21">
        <f t="shared" ref="AA3:AD3" si="1">T7</f>
        <v>46321</v>
      </c>
      <c r="AB3" s="21">
        <f t="shared" si="1"/>
        <v>51548</v>
      </c>
      <c r="AC3" s="21">
        <f t="shared" si="1"/>
        <v>59549</v>
      </c>
      <c r="AD3" s="21">
        <f t="shared" si="1"/>
        <v>60966</v>
      </c>
      <c r="AJ3" s="10"/>
      <c r="AK3" s="49" t="s">
        <v>31</v>
      </c>
      <c r="AL3" s="49" t="s">
        <v>31</v>
      </c>
      <c r="AM3" s="49" t="s">
        <v>31</v>
      </c>
      <c r="AN3" s="49" t="s">
        <v>31</v>
      </c>
      <c r="AO3" s="49" t="s">
        <v>31</v>
      </c>
      <c r="AR3" s="20" t="s">
        <v>71</v>
      </c>
      <c r="AS3" s="61">
        <f>AK7</f>
        <v>8603.92</v>
      </c>
      <c r="AT3" s="61">
        <f t="shared" ref="AT3:AW3" si="2">AL7</f>
        <v>9492.76</v>
      </c>
      <c r="AU3" s="61">
        <f t="shared" si="2"/>
        <v>10808.03</v>
      </c>
      <c r="AV3" s="61">
        <f t="shared" si="2"/>
        <v>11426.51</v>
      </c>
      <c r="AW3" s="61">
        <f t="shared" si="2"/>
        <v>12261.65</v>
      </c>
    </row>
    <row r="4" spans="1:49" ht="35" thickBot="1" x14ac:dyDescent="0.4">
      <c r="A4" s="12" t="s">
        <v>32</v>
      </c>
      <c r="B4" s="13"/>
      <c r="C4" s="13"/>
      <c r="D4" s="13"/>
      <c r="E4" s="13"/>
      <c r="F4" s="13"/>
      <c r="I4" s="20" t="s">
        <v>72</v>
      </c>
      <c r="J4" s="28">
        <f>B9</f>
        <v>2597.89</v>
      </c>
      <c r="K4" s="28">
        <f t="shared" ref="K4:N4" si="3">C9</f>
        <v>2632.56</v>
      </c>
      <c r="L4" s="28">
        <f t="shared" si="3"/>
        <v>1836.35</v>
      </c>
      <c r="M4" s="28">
        <f t="shared" si="3"/>
        <v>1980.49</v>
      </c>
      <c r="N4" s="28">
        <f t="shared" si="3"/>
        <v>2727.84</v>
      </c>
      <c r="R4" s="12" t="s">
        <v>32</v>
      </c>
      <c r="S4" s="13"/>
      <c r="T4" s="13"/>
      <c r="U4" s="13"/>
      <c r="V4" s="13"/>
      <c r="W4" s="13"/>
      <c r="Y4" s="20" t="s">
        <v>72</v>
      </c>
      <c r="Z4" s="28">
        <f>S9</f>
        <v>632</v>
      </c>
      <c r="AA4" s="28">
        <f t="shared" ref="AA4:AD4" si="4">T9</f>
        <v>410</v>
      </c>
      <c r="AB4" s="28">
        <f t="shared" si="4"/>
        <v>258</v>
      </c>
      <c r="AC4" s="28">
        <f t="shared" si="4"/>
        <v>512</v>
      </c>
      <c r="AD4" s="28">
        <f t="shared" si="4"/>
        <v>811</v>
      </c>
      <c r="AJ4" s="50" t="s">
        <v>32</v>
      </c>
      <c r="AK4" s="51"/>
      <c r="AL4" s="51"/>
      <c r="AM4" s="51"/>
      <c r="AN4" s="51"/>
      <c r="AO4" s="51"/>
      <c r="AR4" s="20" t="s">
        <v>72</v>
      </c>
      <c r="AS4">
        <f>AK9</f>
        <v>305.29000000000002</v>
      </c>
      <c r="AT4">
        <f t="shared" ref="AT4:AW4" si="5">AL9</f>
        <v>325.29000000000002</v>
      </c>
      <c r="AU4">
        <f t="shared" si="5"/>
        <v>393.16</v>
      </c>
      <c r="AV4">
        <f t="shared" si="5"/>
        <v>445.39</v>
      </c>
      <c r="AW4">
        <f t="shared" si="5"/>
        <v>482.41</v>
      </c>
    </row>
    <row r="5" spans="1:49" ht="36.5" thickBot="1" x14ac:dyDescent="0.4">
      <c r="A5" s="12" t="s">
        <v>33</v>
      </c>
      <c r="B5" s="14">
        <v>50968.5</v>
      </c>
      <c r="C5" s="14">
        <v>52835.15</v>
      </c>
      <c r="D5" s="14">
        <v>64618.23</v>
      </c>
      <c r="E5" s="14">
        <v>75826.58</v>
      </c>
      <c r="F5" s="14">
        <v>76274.98</v>
      </c>
      <c r="I5" s="22" t="s">
        <v>38</v>
      </c>
      <c r="J5" s="21">
        <f>SUM(J3:J4)</f>
        <v>51576.97</v>
      </c>
      <c r="K5" s="21">
        <f t="shared" ref="K5:N5" si="6">SUM(K3:K4)</f>
        <v>51585.369999999995</v>
      </c>
      <c r="L5" s="21">
        <f t="shared" si="6"/>
        <v>61917.71</v>
      </c>
      <c r="M5" s="21">
        <f t="shared" si="6"/>
        <v>72225.710000000006</v>
      </c>
      <c r="N5" s="21">
        <f t="shared" si="6"/>
        <v>73043.33</v>
      </c>
      <c r="R5" s="12" t="s">
        <v>33</v>
      </c>
      <c r="S5" s="14">
        <v>39238</v>
      </c>
      <c r="T5" s="14">
        <v>46321</v>
      </c>
      <c r="U5" s="14">
        <v>51548</v>
      </c>
      <c r="V5" s="14">
        <v>59549</v>
      </c>
      <c r="W5" s="14">
        <v>60966</v>
      </c>
      <c r="Y5" s="22" t="s">
        <v>38</v>
      </c>
      <c r="Z5" s="21">
        <f>SUM(Z3:Z4)</f>
        <v>39870</v>
      </c>
      <c r="AA5" s="21">
        <f t="shared" ref="AA5:AD5" si="7">SUM(AA3:AA4)</f>
        <v>46731</v>
      </c>
      <c r="AB5" s="21">
        <f t="shared" si="7"/>
        <v>51806</v>
      </c>
      <c r="AC5" s="21">
        <f t="shared" si="7"/>
        <v>60061</v>
      </c>
      <c r="AD5" s="21">
        <f t="shared" si="7"/>
        <v>61777</v>
      </c>
      <c r="AJ5" s="53" t="s">
        <v>33</v>
      </c>
      <c r="AK5" s="54">
        <v>8622.8700000000008</v>
      </c>
      <c r="AL5" s="54">
        <v>9507.81</v>
      </c>
      <c r="AM5" s="54">
        <v>10808.03</v>
      </c>
      <c r="AN5" s="54">
        <v>11426.51</v>
      </c>
      <c r="AO5" s="54">
        <v>12261.65</v>
      </c>
      <c r="AR5" s="22" t="s">
        <v>38</v>
      </c>
      <c r="AS5" s="61">
        <f>AS3+AS4</f>
        <v>8909.2100000000009</v>
      </c>
      <c r="AT5" s="61">
        <f t="shared" ref="AT5:AW5" si="8">AT3+AT4</f>
        <v>9818.0500000000011</v>
      </c>
      <c r="AU5" s="61">
        <f t="shared" si="8"/>
        <v>11201.19</v>
      </c>
      <c r="AV5" s="61">
        <f t="shared" si="8"/>
        <v>11871.9</v>
      </c>
      <c r="AW5" s="61">
        <f t="shared" si="8"/>
        <v>12744.06</v>
      </c>
    </row>
    <row r="6" spans="1:49" ht="36.5" thickBot="1" x14ac:dyDescent="0.4">
      <c r="A6" s="10" t="s">
        <v>34</v>
      </c>
      <c r="B6" s="15">
        <v>1989.42</v>
      </c>
      <c r="C6" s="15">
        <v>3882.34</v>
      </c>
      <c r="D6" s="15">
        <v>4536.87</v>
      </c>
      <c r="E6" s="15">
        <v>5581.36</v>
      </c>
      <c r="F6" s="15">
        <v>5959.49</v>
      </c>
      <c r="I6" s="20" t="s">
        <v>73</v>
      </c>
      <c r="J6" s="23">
        <f>SUM(B12:B15)</f>
        <v>17345.469999999998</v>
      </c>
      <c r="K6" s="23">
        <f t="shared" ref="K6:N6" si="9">SUM(C12:C15)</f>
        <v>20131.439999999999</v>
      </c>
      <c r="L6" s="23">
        <f t="shared" si="9"/>
        <v>26385.07</v>
      </c>
      <c r="M6" s="23">
        <f t="shared" si="9"/>
        <v>29005.77</v>
      </c>
      <c r="N6" s="23">
        <f t="shared" si="9"/>
        <v>27247.210000000003</v>
      </c>
      <c r="R6" s="10" t="s">
        <v>34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Y6" s="20" t="s">
        <v>73</v>
      </c>
      <c r="Z6" s="23">
        <f>SUM(S12:S15)</f>
        <v>18259</v>
      </c>
      <c r="AA6" s="23">
        <f t="shared" ref="AA6:AD6" si="10">SUM(T12:T15)</f>
        <v>22148</v>
      </c>
      <c r="AB6" s="23">
        <f t="shared" si="10"/>
        <v>25735</v>
      </c>
      <c r="AC6" s="23">
        <f t="shared" si="10"/>
        <v>31716</v>
      </c>
      <c r="AD6" s="23">
        <f t="shared" si="10"/>
        <v>29760</v>
      </c>
      <c r="AJ6" s="10" t="s">
        <v>34</v>
      </c>
      <c r="AK6" s="49">
        <v>18.95</v>
      </c>
      <c r="AL6" s="49">
        <v>15.05</v>
      </c>
      <c r="AM6" s="49">
        <v>0</v>
      </c>
      <c r="AN6" s="49">
        <v>0</v>
      </c>
      <c r="AO6" s="49">
        <v>0</v>
      </c>
      <c r="AR6" s="20" t="s">
        <v>73</v>
      </c>
      <c r="AS6" s="61">
        <f>SUM(AK12:AK15)</f>
        <v>4341.29</v>
      </c>
      <c r="AT6" s="61">
        <f t="shared" ref="AT6:AW6" si="11">SUM(AL12:AL15)</f>
        <v>4773.91</v>
      </c>
      <c r="AU6" s="61">
        <f t="shared" si="11"/>
        <v>5639.69</v>
      </c>
      <c r="AV6" s="61">
        <f t="shared" si="11"/>
        <v>6268.67</v>
      </c>
      <c r="AW6" s="61">
        <f t="shared" si="11"/>
        <v>6446.9599999999991</v>
      </c>
    </row>
    <row r="7" spans="1:49" ht="36.5" thickBot="1" x14ac:dyDescent="0.4">
      <c r="A7" s="12" t="s">
        <v>35</v>
      </c>
      <c r="B7" s="14">
        <v>48979.08</v>
      </c>
      <c r="C7" s="14">
        <v>48952.81</v>
      </c>
      <c r="D7" s="14">
        <v>60081.36</v>
      </c>
      <c r="E7" s="14">
        <v>70245.22</v>
      </c>
      <c r="F7" s="14">
        <v>70315.490000000005</v>
      </c>
      <c r="I7" s="22" t="s">
        <v>74</v>
      </c>
      <c r="J7" s="23">
        <f>J5-J6</f>
        <v>34231.5</v>
      </c>
      <c r="K7" s="23">
        <f t="shared" ref="K7:N7" si="12">K5-K6</f>
        <v>31453.929999999997</v>
      </c>
      <c r="L7" s="23">
        <f t="shared" si="12"/>
        <v>35532.639999999999</v>
      </c>
      <c r="M7" s="23">
        <f t="shared" si="12"/>
        <v>43219.94</v>
      </c>
      <c r="N7" s="23">
        <f t="shared" si="12"/>
        <v>45796.119999999995</v>
      </c>
      <c r="R7" s="12" t="s">
        <v>35</v>
      </c>
      <c r="S7" s="14">
        <v>39238</v>
      </c>
      <c r="T7" s="14">
        <v>46321</v>
      </c>
      <c r="U7" s="14">
        <v>51548</v>
      </c>
      <c r="V7" s="14">
        <v>59549</v>
      </c>
      <c r="W7" s="14">
        <v>60966</v>
      </c>
      <c r="Y7" s="22" t="s">
        <v>74</v>
      </c>
      <c r="Z7" s="23">
        <f>Z5-Z6</f>
        <v>21611</v>
      </c>
      <c r="AA7" s="23">
        <f t="shared" ref="AA7:AD7" si="13">AA5-AA6</f>
        <v>24583</v>
      </c>
      <c r="AB7" s="23">
        <f t="shared" si="13"/>
        <v>26071</v>
      </c>
      <c r="AC7" s="23">
        <f t="shared" si="13"/>
        <v>28345</v>
      </c>
      <c r="AD7" s="23">
        <f t="shared" si="13"/>
        <v>32017</v>
      </c>
      <c r="AJ7" s="53" t="s">
        <v>35</v>
      </c>
      <c r="AK7" s="54">
        <v>8603.92</v>
      </c>
      <c r="AL7" s="54">
        <v>9492.76</v>
      </c>
      <c r="AM7" s="54">
        <v>10808.03</v>
      </c>
      <c r="AN7" s="54">
        <v>11426.51</v>
      </c>
      <c r="AO7" s="54">
        <v>12261.65</v>
      </c>
      <c r="AR7" s="22" t="s">
        <v>74</v>
      </c>
      <c r="AS7" s="61">
        <f>AS5-AS6</f>
        <v>4567.920000000001</v>
      </c>
      <c r="AT7" s="61">
        <f t="shared" ref="AT7:AW7" si="14">AT5-AT6</f>
        <v>5044.1400000000012</v>
      </c>
      <c r="AU7" s="61">
        <f t="shared" si="14"/>
        <v>5561.5000000000009</v>
      </c>
      <c r="AV7" s="61">
        <f t="shared" si="14"/>
        <v>5603.23</v>
      </c>
      <c r="AW7" s="61">
        <f t="shared" si="14"/>
        <v>6297.1</v>
      </c>
    </row>
    <row r="8" spans="1:49" ht="27.5" thickBot="1" x14ac:dyDescent="0.4">
      <c r="A8" s="12" t="s">
        <v>36</v>
      </c>
      <c r="B8" s="14">
        <v>49404.05</v>
      </c>
      <c r="C8" s="14">
        <v>49272.78</v>
      </c>
      <c r="D8" s="14">
        <v>60668.09</v>
      </c>
      <c r="E8" s="14">
        <v>70936.850000000006</v>
      </c>
      <c r="F8" s="14">
        <v>70881</v>
      </c>
      <c r="I8" s="22" t="s">
        <v>75</v>
      </c>
      <c r="J8" s="23">
        <f>SUM(B16,B19)</f>
        <v>12798.419999999998</v>
      </c>
      <c r="K8" s="23">
        <f t="shared" ref="K8:N8" si="15">SUM(C16,C19)</f>
        <v>12138.64</v>
      </c>
      <c r="L8" s="23">
        <f t="shared" si="15"/>
        <v>13624.61</v>
      </c>
      <c r="M8" s="23">
        <f t="shared" si="15"/>
        <v>16266.150000000001</v>
      </c>
      <c r="N8" s="23">
        <f t="shared" si="15"/>
        <v>17379.440000000002</v>
      </c>
      <c r="R8" s="12" t="s">
        <v>36</v>
      </c>
      <c r="S8" s="14">
        <v>39783</v>
      </c>
      <c r="T8" s="14">
        <v>47028</v>
      </c>
      <c r="U8" s="14">
        <v>52446</v>
      </c>
      <c r="V8" s="14">
        <v>60580</v>
      </c>
      <c r="W8" s="14">
        <v>61896</v>
      </c>
      <c r="Y8" s="22" t="s">
        <v>75</v>
      </c>
      <c r="Z8" s="23">
        <f>SUM(S16,S19)</f>
        <v>11663</v>
      </c>
      <c r="AA8" s="23">
        <f t="shared" ref="AA8:AD8" si="16">SUM(T16,T19)</f>
        <v>13254</v>
      </c>
      <c r="AB8" s="23">
        <f t="shared" si="16"/>
        <v>13854</v>
      </c>
      <c r="AC8" s="23">
        <f t="shared" si="16"/>
        <v>14715</v>
      </c>
      <c r="AD8" s="23">
        <f t="shared" si="16"/>
        <v>17473</v>
      </c>
      <c r="AJ8" s="53" t="s">
        <v>36</v>
      </c>
      <c r="AK8" s="54">
        <v>8684.64</v>
      </c>
      <c r="AL8" s="54">
        <v>9546.6</v>
      </c>
      <c r="AM8" s="54">
        <v>10888.68</v>
      </c>
      <c r="AN8" s="54">
        <v>11529.89</v>
      </c>
      <c r="AO8" s="54">
        <v>12404.01</v>
      </c>
      <c r="AR8" s="22" t="s">
        <v>75</v>
      </c>
      <c r="AS8" s="61">
        <f>SUM(AK16,AK19)</f>
        <v>2551</v>
      </c>
      <c r="AT8" s="61">
        <f t="shared" ref="AT8:AW8" si="17">SUM(AL16,AL19)</f>
        <v>2770.01</v>
      </c>
      <c r="AU8" s="61">
        <f t="shared" si="17"/>
        <v>2995.1800000000003</v>
      </c>
      <c r="AV8" s="61">
        <f t="shared" si="17"/>
        <v>3097.1</v>
      </c>
      <c r="AW8" s="61">
        <f t="shared" si="17"/>
        <v>3556.82</v>
      </c>
    </row>
    <row r="9" spans="1:49" ht="15" thickBot="1" x14ac:dyDescent="0.4">
      <c r="A9" s="10" t="s">
        <v>37</v>
      </c>
      <c r="B9" s="15">
        <v>2597.89</v>
      </c>
      <c r="C9" s="15">
        <v>2632.56</v>
      </c>
      <c r="D9" s="15">
        <v>1836.35</v>
      </c>
      <c r="E9" s="15">
        <v>1980.49</v>
      </c>
      <c r="F9" s="15">
        <v>2727.84</v>
      </c>
      <c r="I9" s="22" t="s">
        <v>76</v>
      </c>
      <c r="J9" s="23">
        <f>J7-J8</f>
        <v>21433.08</v>
      </c>
      <c r="K9" s="23">
        <f t="shared" ref="K9:N9" si="18">K7-K8</f>
        <v>19315.289999999997</v>
      </c>
      <c r="L9" s="23">
        <f t="shared" si="18"/>
        <v>21908.03</v>
      </c>
      <c r="M9" s="23">
        <f t="shared" si="18"/>
        <v>26953.79</v>
      </c>
      <c r="N9" s="23">
        <f t="shared" si="18"/>
        <v>28416.679999999993</v>
      </c>
      <c r="R9" s="10" t="s">
        <v>37</v>
      </c>
      <c r="S9" s="11">
        <v>632</v>
      </c>
      <c r="T9" s="11">
        <v>410</v>
      </c>
      <c r="U9" s="11">
        <v>258</v>
      </c>
      <c r="V9" s="11">
        <v>512</v>
      </c>
      <c r="W9" s="11">
        <v>811</v>
      </c>
      <c r="Y9" s="22" t="s">
        <v>76</v>
      </c>
      <c r="Z9" s="23">
        <f>Z7-Z8</f>
        <v>9948</v>
      </c>
      <c r="AA9" s="23">
        <f t="shared" ref="AA9:AD9" si="19">AA7-AA8</f>
        <v>11329</v>
      </c>
      <c r="AB9" s="23">
        <f t="shared" si="19"/>
        <v>12217</v>
      </c>
      <c r="AC9" s="23">
        <f t="shared" si="19"/>
        <v>13630</v>
      </c>
      <c r="AD9" s="23">
        <f t="shared" si="19"/>
        <v>14544</v>
      </c>
      <c r="AJ9" s="10" t="s">
        <v>37</v>
      </c>
      <c r="AK9" s="49">
        <v>305.29000000000002</v>
      </c>
      <c r="AL9" s="49">
        <v>325.29000000000002</v>
      </c>
      <c r="AM9" s="49">
        <v>393.16</v>
      </c>
      <c r="AN9" s="49">
        <v>445.39</v>
      </c>
      <c r="AO9" s="49">
        <v>482.41</v>
      </c>
      <c r="AR9" s="22" t="s">
        <v>76</v>
      </c>
      <c r="AS9" s="61">
        <f>AS7-AS8</f>
        <v>2016.920000000001</v>
      </c>
      <c r="AT9" s="61">
        <f t="shared" ref="AT9:AW9" si="20">AT7-AT8</f>
        <v>2274.130000000001</v>
      </c>
      <c r="AU9" s="61">
        <f t="shared" si="20"/>
        <v>2566.3200000000006</v>
      </c>
      <c r="AV9" s="61">
        <f t="shared" si="20"/>
        <v>2506.1299999999997</v>
      </c>
      <c r="AW9" s="61">
        <f t="shared" si="20"/>
        <v>2740.28</v>
      </c>
    </row>
    <row r="10" spans="1:49" ht="18.5" thickBot="1" x14ac:dyDescent="0.4">
      <c r="A10" s="12" t="s">
        <v>38</v>
      </c>
      <c r="B10" s="14">
        <v>52001.94</v>
      </c>
      <c r="C10" s="14">
        <v>51905.34</v>
      </c>
      <c r="D10" s="14">
        <v>62504.44</v>
      </c>
      <c r="E10" s="14">
        <v>72917.34</v>
      </c>
      <c r="F10" s="14">
        <v>73608.84</v>
      </c>
      <c r="I10" s="22" t="s">
        <v>77</v>
      </c>
      <c r="J10" s="23">
        <f>B18</f>
        <v>1644.91</v>
      </c>
      <c r="K10" s="23">
        <f t="shared" ref="K10:N10" si="21">C18</f>
        <v>1645.59</v>
      </c>
      <c r="L10" s="23">
        <f t="shared" si="21"/>
        <v>1732.41</v>
      </c>
      <c r="M10" s="23">
        <f t="shared" si="21"/>
        <v>1809.01</v>
      </c>
      <c r="N10" s="23">
        <f t="shared" si="21"/>
        <v>1816.39</v>
      </c>
      <c r="R10" s="12" t="s">
        <v>38</v>
      </c>
      <c r="S10" s="14">
        <v>40415</v>
      </c>
      <c r="T10" s="14">
        <v>47438</v>
      </c>
      <c r="U10" s="14">
        <v>52704</v>
      </c>
      <c r="V10" s="14">
        <v>61092</v>
      </c>
      <c r="W10" s="14">
        <v>62707</v>
      </c>
      <c r="Y10" s="22" t="s">
        <v>77</v>
      </c>
      <c r="Z10" s="23">
        <f>S18</f>
        <v>1002</v>
      </c>
      <c r="AA10" s="23">
        <f t="shared" ref="AA10:AD10" si="22">T18</f>
        <v>1074</v>
      </c>
      <c r="AB10" s="23">
        <f t="shared" si="22"/>
        <v>1091</v>
      </c>
      <c r="AC10" s="23">
        <f t="shared" si="22"/>
        <v>1137</v>
      </c>
      <c r="AD10" s="23">
        <f t="shared" si="22"/>
        <v>1216</v>
      </c>
      <c r="AJ10" s="53" t="s">
        <v>38</v>
      </c>
      <c r="AK10" s="54">
        <v>8989.93</v>
      </c>
      <c r="AL10" s="54">
        <v>9871.89</v>
      </c>
      <c r="AM10" s="54">
        <v>11281.84</v>
      </c>
      <c r="AN10" s="54">
        <v>11975.28</v>
      </c>
      <c r="AO10" s="54">
        <v>12886.42</v>
      </c>
      <c r="AR10" s="22" t="s">
        <v>77</v>
      </c>
      <c r="AS10">
        <f>AK18</f>
        <v>220.45</v>
      </c>
      <c r="AT10">
        <f t="shared" ref="AT10:AW10" si="23">AL18</f>
        <v>240.13</v>
      </c>
      <c r="AU10">
        <f t="shared" si="23"/>
        <v>252.89</v>
      </c>
      <c r="AV10">
        <f t="shared" si="23"/>
        <v>310.95999999999998</v>
      </c>
      <c r="AW10">
        <f t="shared" si="23"/>
        <v>399.21</v>
      </c>
    </row>
    <row r="11" spans="1:49" ht="15" thickBot="1" x14ac:dyDescent="0.4">
      <c r="A11" s="12" t="s">
        <v>39</v>
      </c>
      <c r="B11" s="13"/>
      <c r="C11" s="13"/>
      <c r="D11" s="13"/>
      <c r="E11" s="13"/>
      <c r="F11" s="13"/>
      <c r="I11" s="22" t="s">
        <v>78</v>
      </c>
      <c r="J11" s="23">
        <f>J9-J10</f>
        <v>19788.170000000002</v>
      </c>
      <c r="K11" s="23">
        <f t="shared" ref="K11:N11" si="24">K9-K10</f>
        <v>17669.699999999997</v>
      </c>
      <c r="L11" s="23">
        <f t="shared" si="24"/>
        <v>20175.62</v>
      </c>
      <c r="M11" s="23">
        <f t="shared" si="24"/>
        <v>25144.780000000002</v>
      </c>
      <c r="N11" s="23">
        <f t="shared" si="24"/>
        <v>26600.289999999994</v>
      </c>
      <c r="R11" s="12" t="s">
        <v>39</v>
      </c>
      <c r="S11" s="13"/>
      <c r="T11" s="13"/>
      <c r="U11" s="13"/>
      <c r="V11" s="13"/>
      <c r="W11" s="13"/>
      <c r="Y11" s="22" t="s">
        <v>78</v>
      </c>
      <c r="Z11" s="23">
        <f>Z9-Z10</f>
        <v>8946</v>
      </c>
      <c r="AA11" s="23">
        <f t="shared" ref="AA11:AD11" si="25">AA9-AA10</f>
        <v>10255</v>
      </c>
      <c r="AB11" s="23">
        <f t="shared" si="25"/>
        <v>11126</v>
      </c>
      <c r="AC11" s="23">
        <f t="shared" si="25"/>
        <v>12493</v>
      </c>
      <c r="AD11" s="23">
        <f t="shared" si="25"/>
        <v>13328</v>
      </c>
      <c r="AJ11" s="50" t="s">
        <v>39</v>
      </c>
      <c r="AK11" s="51"/>
      <c r="AL11" s="51"/>
      <c r="AM11" s="51"/>
      <c r="AN11" s="51"/>
      <c r="AO11" s="51"/>
      <c r="AR11" s="22" t="s">
        <v>78</v>
      </c>
      <c r="AS11" s="61">
        <f>AS9-AS10</f>
        <v>1796.4700000000009</v>
      </c>
      <c r="AT11" s="61">
        <f t="shared" ref="AT11:AW11" si="26">AT9-AT10</f>
        <v>2034.0000000000009</v>
      </c>
      <c r="AU11" s="61">
        <f t="shared" si="26"/>
        <v>2313.4300000000007</v>
      </c>
      <c r="AV11" s="61">
        <f t="shared" si="26"/>
        <v>2195.1699999999996</v>
      </c>
      <c r="AW11" s="61">
        <f t="shared" si="26"/>
        <v>2341.0700000000002</v>
      </c>
    </row>
    <row r="12" spans="1:49" ht="27.5" thickBot="1" x14ac:dyDescent="0.4">
      <c r="A12" s="10" t="s">
        <v>40</v>
      </c>
      <c r="B12" s="15">
        <v>13810.7</v>
      </c>
      <c r="C12" s="15">
        <v>13939.84</v>
      </c>
      <c r="D12" s="15">
        <v>16399.939999999999</v>
      </c>
      <c r="E12" s="15">
        <v>20275.990000000002</v>
      </c>
      <c r="F12" s="15">
        <v>21772.58</v>
      </c>
      <c r="I12" s="20" t="s">
        <v>79</v>
      </c>
      <c r="J12" s="29">
        <f>B17</f>
        <v>54.68</v>
      </c>
      <c r="K12" s="29">
        <f t="shared" ref="K12:N12" si="27">C17</f>
        <v>44.58</v>
      </c>
      <c r="L12" s="29">
        <f t="shared" si="27"/>
        <v>39.36</v>
      </c>
      <c r="M12" s="29">
        <f t="shared" si="27"/>
        <v>43.2</v>
      </c>
      <c r="N12" s="29">
        <f t="shared" si="27"/>
        <v>45.96</v>
      </c>
      <c r="R12" s="10" t="s">
        <v>40</v>
      </c>
      <c r="S12" s="15">
        <v>11976</v>
      </c>
      <c r="T12" s="15">
        <v>15432</v>
      </c>
      <c r="U12" s="15">
        <v>16446</v>
      </c>
      <c r="V12" s="15">
        <v>20212</v>
      </c>
      <c r="W12" s="15">
        <v>19257</v>
      </c>
      <c r="Y12" s="20" t="s">
        <v>79</v>
      </c>
      <c r="Z12" s="29">
        <f>S17</f>
        <v>118</v>
      </c>
      <c r="AA12" s="29">
        <f t="shared" ref="AA12:AD12" si="28">T17</f>
        <v>117</v>
      </c>
      <c r="AB12" s="29">
        <f t="shared" si="28"/>
        <v>106</v>
      </c>
      <c r="AC12" s="29">
        <f t="shared" si="28"/>
        <v>114</v>
      </c>
      <c r="AD12" s="29">
        <f t="shared" si="28"/>
        <v>334</v>
      </c>
      <c r="AJ12" s="10" t="s">
        <v>40</v>
      </c>
      <c r="AK12" s="52">
        <v>3731.71</v>
      </c>
      <c r="AL12" s="52">
        <v>3998.58</v>
      </c>
      <c r="AM12" s="52">
        <v>4766.12</v>
      </c>
      <c r="AN12" s="52">
        <v>5306.97</v>
      </c>
      <c r="AO12" s="52">
        <v>5186.8999999999996</v>
      </c>
      <c r="AR12" s="20" t="s">
        <v>79</v>
      </c>
      <c r="AS12">
        <f>AK17</f>
        <v>49.54</v>
      </c>
      <c r="AT12">
        <f t="shared" ref="AT12:AW12" si="29">AL17</f>
        <v>30.81</v>
      </c>
      <c r="AU12">
        <f t="shared" si="29"/>
        <v>38.6</v>
      </c>
      <c r="AV12">
        <f t="shared" si="29"/>
        <v>78.239999999999995</v>
      </c>
      <c r="AW12">
        <f t="shared" si="29"/>
        <v>124.18</v>
      </c>
    </row>
    <row r="13" spans="1:49" ht="27.5" thickBot="1" x14ac:dyDescent="0.4">
      <c r="A13" s="10" t="s">
        <v>41</v>
      </c>
      <c r="B13" s="15">
        <v>4237.8999999999996</v>
      </c>
      <c r="C13" s="15">
        <v>6836.87</v>
      </c>
      <c r="D13" s="15">
        <v>10671.13</v>
      </c>
      <c r="E13" s="15">
        <v>9088.3700000000008</v>
      </c>
      <c r="F13" s="15">
        <v>6063.32</v>
      </c>
      <c r="I13" s="22" t="s">
        <v>80</v>
      </c>
      <c r="J13" s="23">
        <f>J11-J12</f>
        <v>19733.490000000002</v>
      </c>
      <c r="K13" s="23">
        <f t="shared" ref="K13:N13" si="30">K11-K12</f>
        <v>17625.119999999995</v>
      </c>
      <c r="L13" s="23">
        <f t="shared" si="30"/>
        <v>20136.259999999998</v>
      </c>
      <c r="M13" s="23">
        <f t="shared" si="30"/>
        <v>25101.58</v>
      </c>
      <c r="N13" s="23">
        <f t="shared" si="30"/>
        <v>26554.329999999994</v>
      </c>
      <c r="R13" s="10" t="s">
        <v>41</v>
      </c>
      <c r="S13" s="15">
        <v>6391</v>
      </c>
      <c r="T13" s="15">
        <v>7121</v>
      </c>
      <c r="U13" s="15">
        <v>9311</v>
      </c>
      <c r="V13" s="15">
        <v>11579</v>
      </c>
      <c r="W13" s="15">
        <v>10514</v>
      </c>
      <c r="Y13" s="22" t="s">
        <v>80</v>
      </c>
      <c r="Z13" s="23">
        <f>Z11-Z12</f>
        <v>8828</v>
      </c>
      <c r="AA13" s="23">
        <f t="shared" ref="AA13:AD13" si="31">AA11-AA12</f>
        <v>10138</v>
      </c>
      <c r="AB13" s="23">
        <f t="shared" si="31"/>
        <v>11020</v>
      </c>
      <c r="AC13" s="23">
        <f t="shared" si="31"/>
        <v>12379</v>
      </c>
      <c r="AD13" s="23">
        <f t="shared" si="31"/>
        <v>12994</v>
      </c>
      <c r="AJ13" s="10" t="s">
        <v>41</v>
      </c>
      <c r="AK13" s="49">
        <v>674.62</v>
      </c>
      <c r="AL13" s="49">
        <v>982.53</v>
      </c>
      <c r="AM13" s="49">
        <v>882.12</v>
      </c>
      <c r="AN13" s="52">
        <v>1052.49</v>
      </c>
      <c r="AO13" s="52">
        <v>1211.1099999999999</v>
      </c>
      <c r="AR13" s="22" t="s">
        <v>80</v>
      </c>
      <c r="AS13" s="61">
        <f>AS11-AS12</f>
        <v>1746.930000000001</v>
      </c>
      <c r="AT13" s="61">
        <f t="shared" ref="AT13:AW13" si="32">AT11-AT12</f>
        <v>2003.190000000001</v>
      </c>
      <c r="AU13" s="61">
        <f t="shared" si="32"/>
        <v>2274.8300000000008</v>
      </c>
      <c r="AV13" s="61">
        <f t="shared" si="32"/>
        <v>2116.9299999999998</v>
      </c>
      <c r="AW13" s="61">
        <f t="shared" si="32"/>
        <v>2216.8900000000003</v>
      </c>
    </row>
    <row r="14" spans="1:49" ht="27.5" thickBot="1" x14ac:dyDescent="0.4">
      <c r="A14" s="10" t="s">
        <v>42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I14" s="22" t="s">
        <v>81</v>
      </c>
      <c r="J14" s="23">
        <f>SUM(B25:B28)</f>
        <v>4441.79</v>
      </c>
      <c r="K14" s="23">
        <f t="shared" ref="K14:N14" si="33">SUM(C25:C28)</f>
        <v>4555.29</v>
      </c>
      <c r="L14" s="23">
        <f t="shared" si="33"/>
        <v>5237.34</v>
      </c>
      <c r="M14" s="23">
        <f t="shared" si="33"/>
        <v>6438.4</v>
      </c>
      <c r="N14" s="23">
        <f t="shared" si="33"/>
        <v>6388.52</v>
      </c>
      <c r="R14" s="10" t="s">
        <v>42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Y14" s="22" t="s">
        <v>81</v>
      </c>
      <c r="Z14" s="23">
        <f>SUM(S25:S28)</f>
        <v>2409</v>
      </c>
      <c r="AA14" s="23">
        <f t="shared" ref="AA14:AD14" si="34">SUM(T25:T28)</f>
        <v>2606</v>
      </c>
      <c r="AB14" s="23">
        <f t="shared" si="34"/>
        <v>2987</v>
      </c>
      <c r="AC14" s="23">
        <f t="shared" si="34"/>
        <v>3201</v>
      </c>
      <c r="AD14" s="23">
        <f t="shared" si="34"/>
        <v>3644</v>
      </c>
      <c r="AJ14" s="10" t="s">
        <v>42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R14" s="22" t="s">
        <v>81</v>
      </c>
      <c r="AS14">
        <f>SUM(AK25:AK28)</f>
        <v>279.72000000000003</v>
      </c>
      <c r="AT14">
        <f t="shared" ref="AT14:AW14" si="35">SUM(AL25:AL28)</f>
        <v>361.07</v>
      </c>
      <c r="AU14">
        <f t="shared" si="35"/>
        <v>526.38</v>
      </c>
      <c r="AV14">
        <f t="shared" si="35"/>
        <v>517.35</v>
      </c>
      <c r="AW14">
        <f t="shared" si="35"/>
        <v>547.42999999999995</v>
      </c>
    </row>
    <row r="15" spans="1:49" ht="45.5" thickBot="1" x14ac:dyDescent="0.4">
      <c r="A15" s="10" t="s">
        <v>43</v>
      </c>
      <c r="B15" s="11">
        <v>-703.13</v>
      </c>
      <c r="C15" s="11">
        <v>-645.27</v>
      </c>
      <c r="D15" s="11">
        <v>-686</v>
      </c>
      <c r="E15" s="11">
        <v>-358.59</v>
      </c>
      <c r="F15" s="11">
        <v>-588.69000000000005</v>
      </c>
      <c r="I15" s="20" t="s">
        <v>82</v>
      </c>
      <c r="J15" s="23">
        <f>J13-J14</f>
        <v>15291.7</v>
      </c>
      <c r="K15" s="23">
        <f t="shared" ref="K15:N15" si="36">K13-K14</f>
        <v>13069.829999999994</v>
      </c>
      <c r="L15" s="23">
        <f t="shared" si="36"/>
        <v>14898.919999999998</v>
      </c>
      <c r="M15" s="23">
        <f t="shared" si="36"/>
        <v>18663.18</v>
      </c>
      <c r="N15" s="23">
        <f t="shared" si="36"/>
        <v>20165.809999999994</v>
      </c>
      <c r="R15" s="10" t="s">
        <v>43</v>
      </c>
      <c r="S15" s="11">
        <v>-108</v>
      </c>
      <c r="T15" s="11">
        <v>-405</v>
      </c>
      <c r="U15" s="11">
        <v>-22</v>
      </c>
      <c r="V15" s="11">
        <v>-75</v>
      </c>
      <c r="W15" s="11">
        <v>-11</v>
      </c>
      <c r="Y15" s="20" t="s">
        <v>82</v>
      </c>
      <c r="Z15" s="23">
        <f>Z13-Z14</f>
        <v>6419</v>
      </c>
      <c r="AA15" s="23">
        <f t="shared" ref="AA15:AD15" si="37">AA13-AA14</f>
        <v>7532</v>
      </c>
      <c r="AB15" s="23">
        <f t="shared" si="37"/>
        <v>8033</v>
      </c>
      <c r="AC15" s="23">
        <f t="shared" si="37"/>
        <v>9178</v>
      </c>
      <c r="AD15" s="23">
        <f t="shared" si="37"/>
        <v>9350</v>
      </c>
      <c r="AJ15" s="10" t="s">
        <v>43</v>
      </c>
      <c r="AK15" s="49">
        <v>-65.040000000000006</v>
      </c>
      <c r="AL15" s="49">
        <v>-207.2</v>
      </c>
      <c r="AM15" s="49">
        <v>-8.5500000000000007</v>
      </c>
      <c r="AN15" s="49">
        <v>-90.79</v>
      </c>
      <c r="AO15" s="49">
        <v>48.95</v>
      </c>
      <c r="AR15" s="20" t="s">
        <v>82</v>
      </c>
      <c r="AS15" s="61">
        <f>AS13-AS14</f>
        <v>1467.2100000000009</v>
      </c>
      <c r="AT15" s="61">
        <f t="shared" ref="AT15:AW15" si="38">AT13-AT14</f>
        <v>1642.120000000001</v>
      </c>
      <c r="AU15" s="61">
        <f t="shared" si="38"/>
        <v>1748.4500000000007</v>
      </c>
      <c r="AV15" s="61">
        <f t="shared" si="38"/>
        <v>1599.58</v>
      </c>
      <c r="AW15" s="61">
        <f t="shared" si="38"/>
        <v>1669.4600000000005</v>
      </c>
    </row>
    <row r="16" spans="1:49" ht="27.5" thickBot="1" x14ac:dyDescent="0.4">
      <c r="A16" s="10" t="s">
        <v>44</v>
      </c>
      <c r="B16" s="15">
        <v>4295.79</v>
      </c>
      <c r="C16" s="15">
        <v>4463.33</v>
      </c>
      <c r="D16" s="15">
        <v>4890.55</v>
      </c>
      <c r="E16" s="15">
        <v>5736.22</v>
      </c>
      <c r="F16" s="15">
        <v>6134.35</v>
      </c>
      <c r="I16" s="20" t="s">
        <v>83</v>
      </c>
      <c r="J16" s="24">
        <f>B37</f>
        <v>12</v>
      </c>
      <c r="K16" s="24">
        <f t="shared" ref="K16:N16" si="39">C37</f>
        <v>11</v>
      </c>
      <c r="L16" s="24">
        <f t="shared" si="39"/>
        <v>12</v>
      </c>
      <c r="M16" s="24">
        <f t="shared" si="39"/>
        <v>16</v>
      </c>
      <c r="N16" s="24">
        <f t="shared" si="39"/>
        <v>16</v>
      </c>
      <c r="R16" s="10" t="s">
        <v>44</v>
      </c>
      <c r="S16" s="15">
        <v>1820</v>
      </c>
      <c r="T16" s="15">
        <v>2358</v>
      </c>
      <c r="U16" s="15">
        <v>2545</v>
      </c>
      <c r="V16" s="15">
        <v>2854</v>
      </c>
      <c r="W16" s="15">
        <v>3009</v>
      </c>
      <c r="Y16" s="20" t="s">
        <v>83</v>
      </c>
      <c r="Z16" s="24">
        <f>S37</f>
        <v>31</v>
      </c>
      <c r="AA16" s="24">
        <f t="shared" ref="AA16:AD16" si="40">T37</f>
        <v>34</v>
      </c>
      <c r="AB16" s="24">
        <f t="shared" si="40"/>
        <v>38</v>
      </c>
      <c r="AC16" s="24">
        <f t="shared" si="40"/>
        <v>43</v>
      </c>
      <c r="AD16" s="24">
        <f t="shared" si="40"/>
        <v>44</v>
      </c>
      <c r="AJ16" s="10" t="s">
        <v>44</v>
      </c>
      <c r="AK16" s="49">
        <v>947.74</v>
      </c>
      <c r="AL16" s="52">
        <v>1033.46</v>
      </c>
      <c r="AM16" s="52">
        <v>1079.95</v>
      </c>
      <c r="AN16" s="52">
        <v>1137</v>
      </c>
      <c r="AO16" s="52">
        <v>1239.56</v>
      </c>
      <c r="AR16" s="20" t="s">
        <v>83</v>
      </c>
      <c r="AS16">
        <f>AK37</f>
        <v>8</v>
      </c>
      <c r="AT16">
        <f t="shared" ref="AT16:AW16" si="41">AL37</f>
        <v>10</v>
      </c>
      <c r="AU16">
        <f t="shared" si="41"/>
        <v>10</v>
      </c>
      <c r="AV16">
        <f t="shared" si="41"/>
        <v>10</v>
      </c>
      <c r="AW16">
        <f t="shared" si="41"/>
        <v>10</v>
      </c>
    </row>
    <row r="17" spans="1:49" ht="23.5" thickBot="1" x14ac:dyDescent="0.4">
      <c r="A17" s="10" t="s">
        <v>45</v>
      </c>
      <c r="B17" s="11">
        <v>54.68</v>
      </c>
      <c r="C17" s="11">
        <v>44.58</v>
      </c>
      <c r="D17" s="11">
        <v>39.36</v>
      </c>
      <c r="E17" s="11">
        <v>43.2</v>
      </c>
      <c r="F17" s="11">
        <v>45.96</v>
      </c>
      <c r="I17" s="22" t="s">
        <v>84</v>
      </c>
      <c r="J17" s="24">
        <f>B38</f>
        <v>12</v>
      </c>
      <c r="K17" s="24">
        <f t="shared" ref="K17:N17" si="42">C38</f>
        <v>11</v>
      </c>
      <c r="L17" s="24">
        <f t="shared" si="42"/>
        <v>12</v>
      </c>
      <c r="M17" s="24">
        <f t="shared" si="42"/>
        <v>15</v>
      </c>
      <c r="N17" s="24">
        <f t="shared" si="42"/>
        <v>16</v>
      </c>
      <c r="R17" s="10" t="s">
        <v>45</v>
      </c>
      <c r="S17" s="11">
        <v>118</v>
      </c>
      <c r="T17" s="11">
        <v>117</v>
      </c>
      <c r="U17" s="11">
        <v>106</v>
      </c>
      <c r="V17" s="11">
        <v>114</v>
      </c>
      <c r="W17" s="11">
        <v>334</v>
      </c>
      <c r="Y17" s="22" t="s">
        <v>84</v>
      </c>
      <c r="Z17" s="24">
        <f>S38</f>
        <v>31</v>
      </c>
      <c r="AA17" s="24">
        <f t="shared" ref="AA17:AD17" si="43">T38</f>
        <v>34</v>
      </c>
      <c r="AB17" s="24">
        <f t="shared" si="43"/>
        <v>38</v>
      </c>
      <c r="AC17" s="24">
        <f t="shared" si="43"/>
        <v>43</v>
      </c>
      <c r="AD17" s="24">
        <f t="shared" si="43"/>
        <v>44</v>
      </c>
      <c r="AJ17" s="10" t="s">
        <v>45</v>
      </c>
      <c r="AK17" s="49">
        <v>49.54</v>
      </c>
      <c r="AL17" s="49">
        <v>30.81</v>
      </c>
      <c r="AM17" s="49">
        <v>38.6</v>
      </c>
      <c r="AN17" s="49">
        <v>78.239999999999995</v>
      </c>
      <c r="AO17" s="49">
        <v>124.18</v>
      </c>
      <c r="AR17" s="22" t="s">
        <v>84</v>
      </c>
      <c r="AS17">
        <f>AK38</f>
        <v>8</v>
      </c>
      <c r="AT17">
        <f t="shared" ref="AT17:AW17" si="44">AL38</f>
        <v>10</v>
      </c>
      <c r="AU17">
        <f t="shared" si="44"/>
        <v>10</v>
      </c>
      <c r="AV17">
        <f t="shared" si="44"/>
        <v>10</v>
      </c>
      <c r="AW17">
        <f t="shared" si="44"/>
        <v>10</v>
      </c>
    </row>
    <row r="18" spans="1:49" ht="36.5" thickBot="1" x14ac:dyDescent="0.4">
      <c r="A18" s="10" t="s">
        <v>46</v>
      </c>
      <c r="B18" s="15">
        <v>1644.91</v>
      </c>
      <c r="C18" s="15">
        <v>1645.59</v>
      </c>
      <c r="D18" s="15">
        <v>1732.41</v>
      </c>
      <c r="E18" s="15">
        <v>1809.01</v>
      </c>
      <c r="F18" s="15">
        <v>1816.39</v>
      </c>
      <c r="R18" s="10" t="s">
        <v>46</v>
      </c>
      <c r="S18" s="15">
        <v>1002</v>
      </c>
      <c r="T18" s="15">
        <v>1074</v>
      </c>
      <c r="U18" s="15">
        <v>1091</v>
      </c>
      <c r="V18" s="15">
        <v>1137</v>
      </c>
      <c r="W18" s="15">
        <v>1216</v>
      </c>
      <c r="AJ18" s="10" t="s">
        <v>46</v>
      </c>
      <c r="AK18" s="49">
        <v>220.45</v>
      </c>
      <c r="AL18" s="49">
        <v>240.13</v>
      </c>
      <c r="AM18" s="49">
        <v>252.89</v>
      </c>
      <c r="AN18" s="49">
        <v>310.95999999999998</v>
      </c>
      <c r="AO18" s="49">
        <v>399.21</v>
      </c>
    </row>
    <row r="19" spans="1:49" ht="18.5" thickBot="1" x14ac:dyDescent="0.4">
      <c r="A19" s="10" t="s">
        <v>47</v>
      </c>
      <c r="B19" s="15">
        <v>8502.6299999999992</v>
      </c>
      <c r="C19" s="15">
        <v>7675.31</v>
      </c>
      <c r="D19" s="15">
        <v>8734.06</v>
      </c>
      <c r="E19" s="15">
        <v>10529.93</v>
      </c>
      <c r="F19" s="15">
        <v>11245.09</v>
      </c>
      <c r="R19" s="10" t="s">
        <v>47</v>
      </c>
      <c r="S19" s="15">
        <v>9843</v>
      </c>
      <c r="T19" s="15">
        <v>10896</v>
      </c>
      <c r="U19" s="15">
        <v>11309</v>
      </c>
      <c r="V19" s="15">
        <v>11861</v>
      </c>
      <c r="W19" s="15">
        <v>14464</v>
      </c>
      <c r="AJ19" s="10" t="s">
        <v>47</v>
      </c>
      <c r="AK19" s="52">
        <v>1603.26</v>
      </c>
      <c r="AL19" s="52">
        <v>1736.55</v>
      </c>
      <c r="AM19" s="52">
        <v>1915.23</v>
      </c>
      <c r="AN19" s="52">
        <v>1960.1</v>
      </c>
      <c r="AO19" s="52">
        <v>2317.2600000000002</v>
      </c>
    </row>
    <row r="20" spans="1:49" ht="18.5" thickBot="1" x14ac:dyDescent="0.4">
      <c r="A20" s="12" t="s">
        <v>48</v>
      </c>
      <c r="B20" s="14">
        <v>31843.48</v>
      </c>
      <c r="C20" s="14">
        <v>33960.25</v>
      </c>
      <c r="D20" s="14">
        <v>41781.449999999997</v>
      </c>
      <c r="E20" s="14">
        <v>47124.13</v>
      </c>
      <c r="F20" s="14">
        <v>46489</v>
      </c>
      <c r="R20" s="12" t="s">
        <v>48</v>
      </c>
      <c r="S20" s="14">
        <v>31042</v>
      </c>
      <c r="T20" s="14">
        <v>36593</v>
      </c>
      <c r="U20" s="14">
        <v>40786</v>
      </c>
      <c r="V20" s="14">
        <v>47682</v>
      </c>
      <c r="W20" s="14">
        <v>48783</v>
      </c>
      <c r="AJ20" s="53" t="s">
        <v>48</v>
      </c>
      <c r="AK20" s="54">
        <v>7162.28</v>
      </c>
      <c r="AL20" s="54">
        <v>7814.86</v>
      </c>
      <c r="AM20" s="54">
        <v>8926.36</v>
      </c>
      <c r="AN20" s="54">
        <v>9754.9699999999993</v>
      </c>
      <c r="AO20" s="54">
        <v>10527.17</v>
      </c>
    </row>
    <row r="21" spans="1:49" ht="54.5" thickBot="1" x14ac:dyDescent="0.4">
      <c r="A21" s="12" t="s">
        <v>49</v>
      </c>
      <c r="B21" s="14">
        <v>20158.46</v>
      </c>
      <c r="C21" s="14">
        <v>17945.09</v>
      </c>
      <c r="D21" s="14">
        <v>20722.990000000002</v>
      </c>
      <c r="E21" s="14">
        <v>25793.21</v>
      </c>
      <c r="F21" s="14">
        <v>27119.84</v>
      </c>
      <c r="R21" s="12" t="s">
        <v>49</v>
      </c>
      <c r="S21" s="14">
        <v>9373</v>
      </c>
      <c r="T21" s="14">
        <v>10845</v>
      </c>
      <c r="U21" s="14">
        <v>11918</v>
      </c>
      <c r="V21" s="14">
        <v>13410</v>
      </c>
      <c r="W21" s="14">
        <v>13924</v>
      </c>
      <c r="AJ21" s="53" t="s">
        <v>49</v>
      </c>
      <c r="AK21" s="54">
        <v>1827.65</v>
      </c>
      <c r="AL21" s="54">
        <v>2057.0300000000002</v>
      </c>
      <c r="AM21" s="54">
        <v>2355.48</v>
      </c>
      <c r="AN21" s="54">
        <v>2220.31</v>
      </c>
      <c r="AO21" s="54">
        <v>2359.25</v>
      </c>
    </row>
    <row r="22" spans="1:49" ht="18.5" thickBot="1" x14ac:dyDescent="0.4">
      <c r="A22" s="10" t="s">
        <v>50</v>
      </c>
      <c r="B22" s="11">
        <v>-132.11000000000001</v>
      </c>
      <c r="C22" s="11">
        <v>0</v>
      </c>
      <c r="D22" s="11">
        <v>0</v>
      </c>
      <c r="E22" s="11">
        <v>72.87</v>
      </c>
      <c r="F22" s="11">
        <v>-7.57</v>
      </c>
      <c r="R22" s="10" t="s">
        <v>50</v>
      </c>
      <c r="S22" s="11">
        <v>-200</v>
      </c>
      <c r="T22" s="11">
        <v>-239</v>
      </c>
      <c r="U22" s="11">
        <v>-44</v>
      </c>
      <c r="V22" s="11">
        <v>-64</v>
      </c>
      <c r="W22" s="11">
        <v>6</v>
      </c>
      <c r="AJ22" s="10" t="s">
        <v>50</v>
      </c>
      <c r="AK22" s="49">
        <v>-100</v>
      </c>
      <c r="AL22" s="49">
        <v>0</v>
      </c>
      <c r="AM22" s="49">
        <v>-85</v>
      </c>
      <c r="AN22" s="49">
        <v>0</v>
      </c>
      <c r="AO22" s="49">
        <v>0</v>
      </c>
    </row>
    <row r="23" spans="1:49" ht="18.5" thickBot="1" x14ac:dyDescent="0.4">
      <c r="A23" s="12" t="s">
        <v>51</v>
      </c>
      <c r="B23" s="14">
        <v>20026.349999999999</v>
      </c>
      <c r="C23" s="14">
        <v>17945.09</v>
      </c>
      <c r="D23" s="14">
        <v>20722.990000000002</v>
      </c>
      <c r="E23" s="14">
        <v>25866.080000000002</v>
      </c>
      <c r="F23" s="14">
        <v>27112.27</v>
      </c>
      <c r="R23" s="12" t="s">
        <v>51</v>
      </c>
      <c r="S23" s="14">
        <v>9173</v>
      </c>
      <c r="T23" s="14">
        <v>10606</v>
      </c>
      <c r="U23" s="14">
        <v>11874</v>
      </c>
      <c r="V23" s="14">
        <v>13346</v>
      </c>
      <c r="W23" s="14">
        <v>13930</v>
      </c>
      <c r="AJ23" s="53" t="s">
        <v>51</v>
      </c>
      <c r="AK23" s="54">
        <v>1727.65</v>
      </c>
      <c r="AL23" s="54">
        <v>2057.0300000000002</v>
      </c>
      <c r="AM23" s="54">
        <v>2270.48</v>
      </c>
      <c r="AN23" s="54">
        <v>2220.31</v>
      </c>
      <c r="AO23" s="54">
        <v>2359.25</v>
      </c>
    </row>
    <row r="24" spans="1:49" ht="36.5" thickBot="1" x14ac:dyDescent="0.4">
      <c r="A24" s="12" t="s">
        <v>52</v>
      </c>
      <c r="B24" s="13"/>
      <c r="C24" s="13"/>
      <c r="D24" s="13"/>
      <c r="E24" s="13"/>
      <c r="F24" s="13"/>
      <c r="R24" s="12" t="s">
        <v>52</v>
      </c>
      <c r="S24" s="13"/>
      <c r="T24" s="13"/>
      <c r="U24" s="13"/>
      <c r="V24" s="13"/>
      <c r="W24" s="13"/>
      <c r="AJ24" s="50" t="s">
        <v>52</v>
      </c>
      <c r="AK24" s="51"/>
      <c r="AL24" s="51"/>
      <c r="AM24" s="51"/>
      <c r="AN24" s="51"/>
      <c r="AO24" s="51"/>
    </row>
    <row r="25" spans="1:49" ht="15" thickBot="1" x14ac:dyDescent="0.4">
      <c r="A25" s="10" t="s">
        <v>53</v>
      </c>
      <c r="B25" s="15">
        <v>4846.1499999999996</v>
      </c>
      <c r="C25" s="15">
        <v>4463.74</v>
      </c>
      <c r="D25" s="15">
        <v>5306.58</v>
      </c>
      <c r="E25" s="15">
        <v>6450.9</v>
      </c>
      <c r="F25" s="15">
        <v>6165.27</v>
      </c>
      <c r="R25" s="10" t="s">
        <v>53</v>
      </c>
      <c r="S25" s="15">
        <v>2243</v>
      </c>
      <c r="T25" s="15">
        <v>2520</v>
      </c>
      <c r="U25" s="15">
        <v>2840</v>
      </c>
      <c r="V25" s="15">
        <v>3001</v>
      </c>
      <c r="W25" s="15">
        <v>3521</v>
      </c>
      <c r="AJ25" s="10" t="s">
        <v>53</v>
      </c>
      <c r="AK25" s="49">
        <v>465.42</v>
      </c>
      <c r="AL25" s="49">
        <v>505.18</v>
      </c>
      <c r="AM25" s="49">
        <v>442.17</v>
      </c>
      <c r="AN25" s="49">
        <v>481.63</v>
      </c>
      <c r="AO25" s="49">
        <v>539.53</v>
      </c>
    </row>
    <row r="26" spans="1:49" ht="27.5" thickBot="1" x14ac:dyDescent="0.4">
      <c r="A26" s="10" t="s">
        <v>54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R26" s="10" t="s">
        <v>54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AJ26" s="10" t="s">
        <v>54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</row>
    <row r="27" spans="1:49" ht="15" thickBot="1" x14ac:dyDescent="0.4">
      <c r="A27" s="10" t="s">
        <v>55</v>
      </c>
      <c r="B27" s="11">
        <v>-404.36</v>
      </c>
      <c r="C27" s="11">
        <v>91.55</v>
      </c>
      <c r="D27" s="11">
        <v>-69.239999999999995</v>
      </c>
      <c r="E27" s="11">
        <v>-12.5</v>
      </c>
      <c r="F27" s="11">
        <v>223.25</v>
      </c>
      <c r="R27" s="10" t="s">
        <v>55</v>
      </c>
      <c r="S27" s="11">
        <v>166</v>
      </c>
      <c r="T27" s="11">
        <v>86</v>
      </c>
      <c r="U27" s="11">
        <v>147</v>
      </c>
      <c r="V27" s="11">
        <v>200</v>
      </c>
      <c r="W27" s="11">
        <v>123</v>
      </c>
      <c r="AJ27" s="10" t="s">
        <v>55</v>
      </c>
      <c r="AK27" s="49">
        <v>-185.7</v>
      </c>
      <c r="AL27" s="49">
        <v>-144.11000000000001</v>
      </c>
      <c r="AM27" s="49">
        <v>84.21</v>
      </c>
      <c r="AN27" s="49">
        <v>35.72</v>
      </c>
      <c r="AO27" s="49">
        <v>7.9</v>
      </c>
    </row>
    <row r="28" spans="1:49" ht="18.5" thickBot="1" x14ac:dyDescent="0.4">
      <c r="A28" s="10" t="s">
        <v>56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R28" s="10" t="s">
        <v>56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AJ28" s="10" t="s">
        <v>56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</row>
    <row r="29" spans="1:49" ht="18.5" thickBot="1" x14ac:dyDescent="0.4">
      <c r="A29" s="12" t="s">
        <v>57</v>
      </c>
      <c r="B29" s="14">
        <v>4441.79</v>
      </c>
      <c r="C29" s="14">
        <v>4555.29</v>
      </c>
      <c r="D29" s="14">
        <v>5237.34</v>
      </c>
      <c r="E29" s="14">
        <v>6438.4</v>
      </c>
      <c r="F29" s="14">
        <v>6388.52</v>
      </c>
      <c r="R29" s="12" t="s">
        <v>57</v>
      </c>
      <c r="S29" s="14">
        <v>2409</v>
      </c>
      <c r="T29" s="14">
        <v>2606</v>
      </c>
      <c r="U29" s="14">
        <v>2987</v>
      </c>
      <c r="V29" s="14">
        <v>3201</v>
      </c>
      <c r="W29" s="14">
        <v>3644</v>
      </c>
      <c r="AJ29" s="53" t="s">
        <v>57</v>
      </c>
      <c r="AK29" s="48">
        <v>279.72000000000003</v>
      </c>
      <c r="AL29" s="48">
        <v>361.07</v>
      </c>
      <c r="AM29" s="48">
        <v>526.38</v>
      </c>
      <c r="AN29" s="48">
        <v>517.35</v>
      </c>
      <c r="AO29" s="48">
        <v>547.42999999999995</v>
      </c>
    </row>
    <row r="30" spans="1:49" ht="45.5" thickBot="1" x14ac:dyDescent="0.4">
      <c r="A30" s="12" t="s">
        <v>58</v>
      </c>
      <c r="B30" s="14">
        <v>15584.56</v>
      </c>
      <c r="C30" s="14">
        <v>13389.8</v>
      </c>
      <c r="D30" s="14">
        <v>15485.65</v>
      </c>
      <c r="E30" s="14">
        <v>19427.68</v>
      </c>
      <c r="F30" s="14">
        <v>20723.75</v>
      </c>
      <c r="R30" s="12" t="s">
        <v>58</v>
      </c>
      <c r="S30" s="14">
        <v>6764</v>
      </c>
      <c r="T30" s="14">
        <v>8000</v>
      </c>
      <c r="U30" s="14">
        <v>8887</v>
      </c>
      <c r="V30" s="14">
        <v>10145</v>
      </c>
      <c r="W30" s="14">
        <v>10286</v>
      </c>
      <c r="AJ30" s="53" t="s">
        <v>58</v>
      </c>
      <c r="AK30" s="54">
        <v>1447.93</v>
      </c>
      <c r="AL30" s="54">
        <v>1695.96</v>
      </c>
      <c r="AM30" s="54">
        <v>1744.1</v>
      </c>
      <c r="AN30" s="54">
        <v>1702.96</v>
      </c>
      <c r="AO30" s="54">
        <v>1811.82</v>
      </c>
    </row>
    <row r="31" spans="1:49" ht="36.5" thickBot="1" x14ac:dyDescent="0.4">
      <c r="A31" s="12" t="s">
        <v>59</v>
      </c>
      <c r="B31" s="14">
        <v>15584.56</v>
      </c>
      <c r="C31" s="14">
        <v>13389.8</v>
      </c>
      <c r="D31" s="14">
        <v>15485.65</v>
      </c>
      <c r="E31" s="14">
        <v>19427.68</v>
      </c>
      <c r="F31" s="14">
        <v>20723.75</v>
      </c>
      <c r="R31" s="12" t="s">
        <v>59</v>
      </c>
      <c r="S31" s="14">
        <v>6764</v>
      </c>
      <c r="T31" s="14">
        <v>8000</v>
      </c>
      <c r="U31" s="14">
        <v>8887</v>
      </c>
      <c r="V31" s="14">
        <v>10145</v>
      </c>
      <c r="W31" s="14">
        <v>10286</v>
      </c>
      <c r="AJ31" s="53" t="s">
        <v>59</v>
      </c>
      <c r="AK31" s="54">
        <v>1447.93</v>
      </c>
      <c r="AL31" s="54">
        <v>1695.96</v>
      </c>
      <c r="AM31" s="54">
        <v>1744.1</v>
      </c>
      <c r="AN31" s="54">
        <v>1702.96</v>
      </c>
      <c r="AO31" s="54">
        <v>1811.82</v>
      </c>
    </row>
    <row r="32" spans="1:49" ht="27.5" thickBot="1" x14ac:dyDescent="0.4">
      <c r="A32" s="12" t="s">
        <v>60</v>
      </c>
      <c r="B32" s="14">
        <v>15584.56</v>
      </c>
      <c r="C32" s="14">
        <v>13389.8</v>
      </c>
      <c r="D32" s="14">
        <v>15485.65</v>
      </c>
      <c r="E32" s="14">
        <v>19427.68</v>
      </c>
      <c r="F32" s="14">
        <v>20723.75</v>
      </c>
      <c r="R32" s="12" t="s">
        <v>60</v>
      </c>
      <c r="S32" s="14">
        <v>6756</v>
      </c>
      <c r="T32" s="14">
        <v>7999</v>
      </c>
      <c r="U32" s="14">
        <v>8892</v>
      </c>
      <c r="V32" s="14">
        <v>10144</v>
      </c>
      <c r="W32" s="14">
        <v>10286</v>
      </c>
      <c r="AJ32" s="53" t="s">
        <v>60</v>
      </c>
      <c r="AK32" s="54">
        <v>1447.93</v>
      </c>
      <c r="AL32" s="54">
        <v>1695.96</v>
      </c>
      <c r="AM32" s="54">
        <v>1744.1</v>
      </c>
      <c r="AN32" s="54">
        <v>1702.96</v>
      </c>
      <c r="AO32" s="54">
        <v>1811.82</v>
      </c>
    </row>
    <row r="33" spans="1:41" ht="18.5" thickBot="1" x14ac:dyDescent="0.4">
      <c r="A33" s="10" t="s">
        <v>61</v>
      </c>
      <c r="B33" s="11">
        <v>-286.55</v>
      </c>
      <c r="C33" s="11">
        <v>-221.69</v>
      </c>
      <c r="D33" s="11">
        <v>-260.47000000000003</v>
      </c>
      <c r="E33" s="11">
        <v>-285.06</v>
      </c>
      <c r="F33" s="11">
        <v>-292.58</v>
      </c>
      <c r="R33" s="10" t="s">
        <v>61</v>
      </c>
      <c r="S33" s="11">
        <v>-8</v>
      </c>
      <c r="T33" s="11">
        <v>-4</v>
      </c>
      <c r="U33" s="11">
        <v>-13</v>
      </c>
      <c r="V33" s="11">
        <v>-23</v>
      </c>
      <c r="W33" s="11">
        <v>-5</v>
      </c>
      <c r="AJ33" s="10" t="s">
        <v>61</v>
      </c>
      <c r="AK33" s="49">
        <v>-2.96</v>
      </c>
      <c r="AL33" s="49">
        <v>-1.65</v>
      </c>
      <c r="AM33" s="49">
        <v>-3.08</v>
      </c>
      <c r="AN33" s="49">
        <v>5.82</v>
      </c>
      <c r="AO33" s="49">
        <v>31.37</v>
      </c>
    </row>
    <row r="34" spans="1:41" ht="45.5" thickBot="1" x14ac:dyDescent="0.4">
      <c r="A34" s="12" t="s">
        <v>62</v>
      </c>
      <c r="B34" s="14">
        <v>15306.23</v>
      </c>
      <c r="C34" s="14">
        <v>13161.19</v>
      </c>
      <c r="D34" s="14">
        <v>15242.66</v>
      </c>
      <c r="E34" s="14">
        <v>19191.66</v>
      </c>
      <c r="F34" s="14">
        <v>20458.78</v>
      </c>
      <c r="R34" s="12" t="s">
        <v>62</v>
      </c>
      <c r="S34" s="14">
        <v>6748</v>
      </c>
      <c r="T34" s="14">
        <v>7995</v>
      </c>
      <c r="U34" s="14">
        <v>8879</v>
      </c>
      <c r="V34" s="14">
        <v>10120</v>
      </c>
      <c r="W34" s="14">
        <v>10277</v>
      </c>
      <c r="AJ34" s="53" t="s">
        <v>62</v>
      </c>
      <c r="AK34" s="54">
        <v>1444.96</v>
      </c>
      <c r="AL34" s="54">
        <v>1693.3</v>
      </c>
      <c r="AM34" s="54">
        <v>1739.22</v>
      </c>
      <c r="AN34" s="54">
        <v>1707.15</v>
      </c>
      <c r="AO34" s="54">
        <v>1842.68</v>
      </c>
    </row>
    <row r="35" spans="1:41" ht="36.5" thickBot="1" x14ac:dyDescent="0.4">
      <c r="A35" s="12" t="s">
        <v>63</v>
      </c>
      <c r="B35" s="13"/>
      <c r="C35" s="13"/>
      <c r="D35" s="13"/>
      <c r="E35" s="13"/>
      <c r="F35" s="13"/>
      <c r="R35" s="12" t="s">
        <v>63</v>
      </c>
      <c r="S35" s="13"/>
      <c r="T35" s="13"/>
      <c r="U35" s="13"/>
      <c r="V35" s="13"/>
      <c r="W35" s="13"/>
      <c r="AJ35" s="50" t="s">
        <v>63</v>
      </c>
      <c r="AK35" s="51"/>
      <c r="AL35" s="51"/>
      <c r="AM35" s="51"/>
      <c r="AN35" s="51"/>
      <c r="AO35" s="51"/>
    </row>
    <row r="36" spans="1:41" ht="18.5" thickBot="1" x14ac:dyDescent="0.4">
      <c r="A36" s="12" t="s">
        <v>64</v>
      </c>
      <c r="B36" s="13"/>
      <c r="C36" s="13"/>
      <c r="D36" s="13"/>
      <c r="E36" s="13"/>
      <c r="F36" s="13"/>
      <c r="R36" s="12" t="s">
        <v>64</v>
      </c>
      <c r="S36" s="13"/>
      <c r="T36" s="13"/>
      <c r="U36" s="13"/>
      <c r="V36" s="13"/>
      <c r="W36" s="13"/>
      <c r="AJ36" s="50" t="s">
        <v>64</v>
      </c>
      <c r="AK36" s="51"/>
      <c r="AL36" s="51"/>
      <c r="AM36" s="51"/>
      <c r="AN36" s="51"/>
      <c r="AO36" s="51"/>
    </row>
    <row r="37" spans="1:41" ht="18.5" thickBot="1" x14ac:dyDescent="0.4">
      <c r="A37" s="10" t="s">
        <v>65</v>
      </c>
      <c r="B37" s="11">
        <v>12</v>
      </c>
      <c r="C37" s="11">
        <v>11</v>
      </c>
      <c r="D37" s="11">
        <v>12</v>
      </c>
      <c r="E37" s="11">
        <v>16</v>
      </c>
      <c r="F37" s="11">
        <v>16</v>
      </c>
      <c r="R37" s="10" t="s">
        <v>65</v>
      </c>
      <c r="S37" s="11">
        <v>31</v>
      </c>
      <c r="T37" s="11">
        <v>34</v>
      </c>
      <c r="U37" s="11">
        <v>38</v>
      </c>
      <c r="V37" s="11">
        <v>43</v>
      </c>
      <c r="W37" s="11">
        <v>44</v>
      </c>
      <c r="AJ37" s="10" t="s">
        <v>65</v>
      </c>
      <c r="AK37" s="49">
        <v>8</v>
      </c>
      <c r="AL37" s="49">
        <v>10</v>
      </c>
      <c r="AM37" s="49">
        <v>10</v>
      </c>
      <c r="AN37" s="49">
        <v>10</v>
      </c>
      <c r="AO37" s="49">
        <v>10</v>
      </c>
    </row>
    <row r="38" spans="1:41" ht="18.5" thickBot="1" x14ac:dyDescent="0.4">
      <c r="A38" s="10" t="s">
        <v>66</v>
      </c>
      <c r="B38" s="11">
        <v>12</v>
      </c>
      <c r="C38" s="11">
        <v>11</v>
      </c>
      <c r="D38" s="11">
        <v>12</v>
      </c>
      <c r="E38" s="11">
        <v>15</v>
      </c>
      <c r="F38" s="11">
        <v>16</v>
      </c>
      <c r="R38" s="10" t="s">
        <v>66</v>
      </c>
      <c r="S38" s="11">
        <v>31</v>
      </c>
      <c r="T38" s="11">
        <v>34</v>
      </c>
      <c r="U38" s="11">
        <v>38</v>
      </c>
      <c r="V38" s="11">
        <v>43</v>
      </c>
      <c r="W38" s="11">
        <v>44</v>
      </c>
      <c r="AJ38" s="10" t="s">
        <v>66</v>
      </c>
      <c r="AK38" s="49">
        <v>8</v>
      </c>
      <c r="AL38" s="49">
        <v>10</v>
      </c>
      <c r="AM38" s="49">
        <v>10</v>
      </c>
      <c r="AN38" s="49">
        <v>10</v>
      </c>
      <c r="AO38" s="49">
        <v>10</v>
      </c>
    </row>
    <row r="39" spans="1:41" ht="45.5" thickBot="1" x14ac:dyDescent="0.4">
      <c r="A39" s="12" t="s">
        <v>67</v>
      </c>
      <c r="B39" s="13"/>
      <c r="C39" s="13"/>
      <c r="D39" s="13"/>
      <c r="E39" s="13"/>
      <c r="F39" s="13"/>
      <c r="R39" s="12" t="s">
        <v>67</v>
      </c>
      <c r="S39" s="13"/>
      <c r="T39" s="13"/>
      <c r="U39" s="13"/>
      <c r="V39" s="13"/>
      <c r="W39" s="13"/>
      <c r="AJ39" s="50" t="s">
        <v>67</v>
      </c>
      <c r="AK39" s="51"/>
      <c r="AL39" s="51"/>
      <c r="AM39" s="51"/>
      <c r="AN39" s="51"/>
      <c r="AO39" s="51"/>
    </row>
    <row r="40" spans="1:41" ht="18.5" thickBot="1" x14ac:dyDescent="0.4">
      <c r="A40" s="10" t="s">
        <v>68</v>
      </c>
      <c r="B40" s="15">
        <v>7048.71</v>
      </c>
      <c r="C40" s="15">
        <v>6152.68</v>
      </c>
      <c r="D40" s="15">
        <v>6469.48</v>
      </c>
      <c r="E40" s="15">
        <v>7448.41</v>
      </c>
      <c r="F40" s="15">
        <v>8388.91</v>
      </c>
      <c r="R40" s="10" t="s">
        <v>68</v>
      </c>
      <c r="S40" s="15">
        <v>5196</v>
      </c>
      <c r="T40" s="15">
        <v>8811</v>
      </c>
      <c r="U40" s="15">
        <v>7519</v>
      </c>
      <c r="V40" s="15">
        <v>8459</v>
      </c>
      <c r="W40" s="15">
        <v>9398</v>
      </c>
      <c r="AJ40" s="10" t="s">
        <v>68</v>
      </c>
      <c r="AK40" s="49">
        <v>617.78</v>
      </c>
      <c r="AL40" s="49">
        <v>592.09</v>
      </c>
      <c r="AM40" s="49">
        <v>972.32</v>
      </c>
      <c r="AN40" s="49">
        <v>921.31</v>
      </c>
      <c r="AO40" s="49">
        <v>965.76</v>
      </c>
    </row>
    <row r="41" spans="1:41" ht="18.5" thickBot="1" x14ac:dyDescent="0.4">
      <c r="A41" s="16" t="s">
        <v>69</v>
      </c>
      <c r="B41" s="18">
        <v>1407.44</v>
      </c>
      <c r="C41" s="17">
        <v>0</v>
      </c>
      <c r="D41" s="17">
        <v>0</v>
      </c>
      <c r="E41" s="17">
        <v>0</v>
      </c>
      <c r="F41" s="17">
        <v>0</v>
      </c>
      <c r="R41" s="10" t="s">
        <v>69</v>
      </c>
      <c r="S41" s="15">
        <v>1061</v>
      </c>
      <c r="T41" s="11">
        <v>0</v>
      </c>
      <c r="U41" s="11">
        <v>0</v>
      </c>
      <c r="V41" s="11">
        <v>0</v>
      </c>
      <c r="W41" s="11">
        <v>0</v>
      </c>
      <c r="AJ41" s="10" t="s">
        <v>69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BE38-F8E3-474E-A7CF-6F03B4408C3F}">
  <dimension ref="A1:AI74"/>
  <sheetViews>
    <sheetView showGridLines="0" topLeftCell="N3" zoomScale="64" zoomScaleNormal="65" workbookViewId="0">
      <selection activeCell="A2" sqref="A2:AH17"/>
    </sheetView>
  </sheetViews>
  <sheetFormatPr defaultRowHeight="14.5" x14ac:dyDescent="0.35"/>
  <cols>
    <col min="1" max="1" width="24.7265625" bestFit="1" customWidth="1"/>
    <col min="2" max="2" width="10.36328125" bestFit="1" customWidth="1"/>
    <col min="3" max="3" width="11.1796875" bestFit="1" customWidth="1"/>
    <col min="4" max="4" width="12.1796875" bestFit="1" customWidth="1"/>
    <col min="5" max="5" width="10.1796875" bestFit="1" customWidth="1"/>
    <col min="6" max="6" width="10.36328125" bestFit="1" customWidth="1"/>
    <col min="7" max="7" width="13.453125" bestFit="1" customWidth="1"/>
    <col min="8" max="10" width="12.453125" bestFit="1" customWidth="1"/>
    <col min="12" max="12" width="8.7265625" style="25"/>
    <col min="13" max="13" width="21.453125" bestFit="1" customWidth="1"/>
    <col min="14" max="14" width="10.6328125" bestFit="1" customWidth="1"/>
    <col min="15" max="15" width="10.36328125" bestFit="1" customWidth="1"/>
    <col min="16" max="16" width="9.90625" bestFit="1" customWidth="1"/>
    <col min="17" max="17" width="10.36328125" bestFit="1" customWidth="1"/>
    <col min="18" max="18" width="10.6328125" bestFit="1" customWidth="1"/>
    <col min="19" max="19" width="13.453125" bestFit="1" customWidth="1"/>
    <col min="20" max="20" width="12.54296875" bestFit="1" customWidth="1"/>
    <col min="21" max="21" width="11.54296875" bestFit="1" customWidth="1"/>
    <col min="22" max="22" width="12.453125" bestFit="1" customWidth="1"/>
    <col min="24" max="24" width="8.7265625" style="25"/>
    <col min="26" max="27" width="9" bestFit="1" customWidth="1"/>
    <col min="28" max="30" width="9.08984375" bestFit="1" customWidth="1"/>
    <col min="31" max="33" width="13.453125" bestFit="1" customWidth="1"/>
    <col min="34" max="34" width="12.6328125" bestFit="1" customWidth="1"/>
  </cols>
  <sheetData>
    <row r="1" spans="1:35" ht="45.5" customHeight="1" thickBot="1" x14ac:dyDescent="0.4"/>
    <row r="2" spans="1:35" ht="35" thickBot="1" x14ac:dyDescent="0.4">
      <c r="A2" s="30" t="s">
        <v>85</v>
      </c>
      <c r="B2" s="31">
        <v>43891</v>
      </c>
      <c r="C2" s="31">
        <v>44256</v>
      </c>
      <c r="D2" s="31">
        <v>44621</v>
      </c>
      <c r="E2" s="31">
        <v>44986</v>
      </c>
      <c r="F2" s="31">
        <v>45352</v>
      </c>
      <c r="G2" s="32">
        <v>45717</v>
      </c>
      <c r="H2" s="32">
        <v>46082</v>
      </c>
      <c r="I2" s="32">
        <v>46447</v>
      </c>
      <c r="J2" s="32">
        <v>46813</v>
      </c>
      <c r="K2" s="44"/>
      <c r="M2" s="30" t="s">
        <v>206</v>
      </c>
      <c r="N2" s="31">
        <v>43891</v>
      </c>
      <c r="O2" s="31">
        <v>44256</v>
      </c>
      <c r="P2" s="31">
        <v>44621</v>
      </c>
      <c r="Q2" s="31">
        <v>44986</v>
      </c>
      <c r="R2" s="31">
        <v>45352</v>
      </c>
      <c r="S2" s="32">
        <v>45717</v>
      </c>
      <c r="T2" s="32">
        <v>46082</v>
      </c>
      <c r="U2" s="32">
        <v>46447</v>
      </c>
      <c r="V2" s="32">
        <v>46813</v>
      </c>
      <c r="Y2" s="30" t="s">
        <v>225</v>
      </c>
      <c r="Z2" s="31">
        <v>43891</v>
      </c>
      <c r="AA2" s="31">
        <v>44256</v>
      </c>
      <c r="AB2" s="31">
        <v>44621</v>
      </c>
      <c r="AC2" s="31">
        <v>44986</v>
      </c>
      <c r="AD2" s="31">
        <v>45352</v>
      </c>
      <c r="AE2" s="32">
        <v>45717</v>
      </c>
      <c r="AF2" s="32">
        <v>46082</v>
      </c>
      <c r="AG2" s="32">
        <v>46447</v>
      </c>
      <c r="AH2" s="32">
        <v>46813</v>
      </c>
    </row>
    <row r="3" spans="1:35" ht="35" thickBot="1" x14ac:dyDescent="0.4">
      <c r="A3" s="20" t="s">
        <v>71</v>
      </c>
      <c r="B3" s="21">
        <f>Table1[[#This Row],[Mar-20]]</f>
        <v>48979.08</v>
      </c>
      <c r="C3" s="21">
        <f>Table1[[#This Row],[Mar-21]]</f>
        <v>48952.81</v>
      </c>
      <c r="D3" s="21">
        <f>Table1[[#This Row],[Mar-22]]</f>
        <v>60081.36</v>
      </c>
      <c r="E3" s="21">
        <f>Table1[[#This Row],[Mar-23]]</f>
        <v>70245.22</v>
      </c>
      <c r="F3" s="21">
        <f>Table1[[#This Row],[Mar-24]]</f>
        <v>70315.490000000005</v>
      </c>
      <c r="G3" s="33">
        <f>F3*(1+$G$35)</f>
        <v>77293.677909677426</v>
      </c>
      <c r="H3" s="33">
        <f t="shared" ref="H3:J3" si="0">G3*(1+$G$35)</f>
        <v>84964.388996008653</v>
      </c>
      <c r="I3" s="33">
        <f t="shared" si="0"/>
        <v>93396.350033968818</v>
      </c>
      <c r="J3" s="33">
        <f t="shared" si="0"/>
        <v>102665.10832058592</v>
      </c>
      <c r="K3" s="34"/>
      <c r="M3" s="20" t="s">
        <v>71</v>
      </c>
      <c r="N3" s="21">
        <f>'INCOME STATEMENT HISTORICAL'!Z3</f>
        <v>39238</v>
      </c>
      <c r="O3" s="21">
        <f>'INCOME STATEMENT HISTORICAL'!AA3</f>
        <v>46321</v>
      </c>
      <c r="P3" s="21">
        <f>'INCOME STATEMENT HISTORICAL'!AB3</f>
        <v>51548</v>
      </c>
      <c r="Q3" s="21">
        <f>'INCOME STATEMENT HISTORICAL'!AC3</f>
        <v>59549</v>
      </c>
      <c r="R3" s="21">
        <f>'INCOME STATEMENT HISTORICAL'!AD3</f>
        <v>60966</v>
      </c>
      <c r="S3" s="33">
        <f>R3*(1+$S$35)</f>
        <v>68165.579522213418</v>
      </c>
      <c r="T3" s="33">
        <f t="shared" ref="T3:V3" si="1">S3*(1+$S$35)</f>
        <v>76215.369740498005</v>
      </c>
      <c r="U3" s="33">
        <f t="shared" si="1"/>
        <v>85215.773494420093</v>
      </c>
      <c r="V3" s="33">
        <f t="shared" si="1"/>
        <v>95279.050367103293</v>
      </c>
      <c r="W3" s="34"/>
      <c r="Y3" s="20" t="s">
        <v>71</v>
      </c>
      <c r="Z3" s="21">
        <f>'INCOME STATEMENT HISTORICAL'!AS3</f>
        <v>8603.92</v>
      </c>
      <c r="AA3" s="21">
        <f>'INCOME STATEMENT HISTORICAL'!AT3</f>
        <v>9492.76</v>
      </c>
      <c r="AB3" s="21">
        <f>'INCOME STATEMENT HISTORICAL'!AU3</f>
        <v>10808.03</v>
      </c>
      <c r="AC3" s="21">
        <f>'INCOME STATEMENT HISTORICAL'!AV3</f>
        <v>11426.51</v>
      </c>
      <c r="AD3" s="21">
        <f>'INCOME STATEMENT HISTORICAL'!AW3</f>
        <v>12261.65</v>
      </c>
      <c r="AE3" s="33">
        <f>AD3*(1+$AE$35)</f>
        <v>13402.515359806277</v>
      </c>
      <c r="AF3" s="33">
        <f t="shared" ref="AF3:AH3" si="2">AE3*(1+$AE$35)</f>
        <v>14649.530688760746</v>
      </c>
      <c r="AG3" s="33">
        <f t="shared" si="2"/>
        <v>16012.572538774906</v>
      </c>
      <c r="AH3" s="33">
        <f t="shared" si="2"/>
        <v>17502.436409532394</v>
      </c>
      <c r="AI3" s="34"/>
    </row>
    <row r="4" spans="1:35" ht="35" thickBot="1" x14ac:dyDescent="0.4">
      <c r="A4" s="20" t="s">
        <v>72</v>
      </c>
      <c r="B4" s="21">
        <f>Table1[[#This Row],[Mar-20]]</f>
        <v>2597.89</v>
      </c>
      <c r="C4" s="21">
        <f>Table1[[#This Row],[Mar-21]]</f>
        <v>2632.56</v>
      </c>
      <c r="D4" s="21">
        <f>Table1[[#This Row],[Mar-22]]</f>
        <v>1836.35</v>
      </c>
      <c r="E4" s="21">
        <f>Table1[[#This Row],[Mar-23]]</f>
        <v>1980.49</v>
      </c>
      <c r="F4" s="21">
        <f>Table1[[#This Row],[Mar-24]]</f>
        <v>2727.84</v>
      </c>
      <c r="G4" s="33">
        <f>G3*$G$63</f>
        <v>3180.974102539973</v>
      </c>
      <c r="H4" s="33">
        <f t="shared" ref="H4:J4" si="3">H3*$G$63</f>
        <v>3496.657531942818</v>
      </c>
      <c r="I4" s="33">
        <f t="shared" si="3"/>
        <v>3843.6697381250674</v>
      </c>
      <c r="J4" s="33">
        <f t="shared" si="3"/>
        <v>4225.1198239507839</v>
      </c>
      <c r="K4" s="34"/>
      <c r="M4" s="20" t="s">
        <v>72</v>
      </c>
      <c r="N4" s="21">
        <f>'INCOME STATEMENT HISTORICAL'!Z4</f>
        <v>632</v>
      </c>
      <c r="O4" s="21">
        <f>'INCOME STATEMENT HISTORICAL'!AA4</f>
        <v>410</v>
      </c>
      <c r="P4" s="21">
        <f>'INCOME STATEMENT HISTORICAL'!AB4</f>
        <v>258</v>
      </c>
      <c r="Q4" s="21">
        <f>'INCOME STATEMENT HISTORICAL'!AC4</f>
        <v>512</v>
      </c>
      <c r="R4" s="21">
        <f>'INCOME STATEMENT HISTORICAL'!AD4</f>
        <v>811</v>
      </c>
      <c r="S4" s="33">
        <f>S3*$S$63</f>
        <v>394.13548590867669</v>
      </c>
      <c r="T4" s="33">
        <f t="shared" ref="T4:V4" si="4">T3*$S$63</f>
        <v>440.67962154699552</v>
      </c>
      <c r="U4" s="33">
        <f t="shared" si="4"/>
        <v>492.72023400552172</v>
      </c>
      <c r="V4" s="33">
        <f t="shared" si="4"/>
        <v>550.90641166071248</v>
      </c>
      <c r="W4" s="34"/>
      <c r="Y4" s="20" t="s">
        <v>72</v>
      </c>
      <c r="Z4" s="21">
        <f>'INCOME STATEMENT HISTORICAL'!AS4</f>
        <v>305.29000000000002</v>
      </c>
      <c r="AA4" s="21">
        <f>'INCOME STATEMENT HISTORICAL'!AT4</f>
        <v>325.29000000000002</v>
      </c>
      <c r="AB4" s="21">
        <f>'INCOME STATEMENT HISTORICAL'!AU4</f>
        <v>393.16</v>
      </c>
      <c r="AC4" s="21">
        <f>'INCOME STATEMENT HISTORICAL'!AV4</f>
        <v>445.39</v>
      </c>
      <c r="AD4" s="21">
        <f>'INCOME STATEMENT HISTORICAL'!AW4</f>
        <v>482.41</v>
      </c>
      <c r="AE4" s="33">
        <f>AE3*$AE$63</f>
        <v>93.223073390792166</v>
      </c>
      <c r="AF4" s="33">
        <f t="shared" ref="AF4:AH4" si="5">AF3*$AE$63</f>
        <v>101.89686322872043</v>
      </c>
      <c r="AG4" s="33">
        <f t="shared" si="5"/>
        <v>111.37769179017548</v>
      </c>
      <c r="AH4" s="33">
        <f t="shared" si="5"/>
        <v>121.74064868574754</v>
      </c>
      <c r="AI4" s="34"/>
    </row>
    <row r="5" spans="1:35" ht="23.5" thickBot="1" x14ac:dyDescent="0.4">
      <c r="A5" s="22" t="s">
        <v>38</v>
      </c>
      <c r="B5" s="21">
        <f>Table1[[#This Row],[Mar-20]]</f>
        <v>51576.97</v>
      </c>
      <c r="C5" s="21">
        <f>Table1[[#This Row],[Mar-21]]</f>
        <v>51585.369999999995</v>
      </c>
      <c r="D5" s="21">
        <f>Table1[[#This Row],[Mar-22]]</f>
        <v>61917.71</v>
      </c>
      <c r="E5" s="21">
        <f>Table1[[#This Row],[Mar-23]]</f>
        <v>72225.710000000006</v>
      </c>
      <c r="F5" s="21">
        <f>Table1[[#This Row],[Mar-24]]</f>
        <v>73043.33</v>
      </c>
      <c r="G5" s="33">
        <f>G3+G4</f>
        <v>80474.652012217397</v>
      </c>
      <c r="H5" s="33">
        <f t="shared" ref="H5:J5" si="6">H3+H4</f>
        <v>88461.046527951476</v>
      </c>
      <c r="I5" s="33">
        <f t="shared" si="6"/>
        <v>97240.019772093889</v>
      </c>
      <c r="J5" s="33">
        <f t="shared" si="6"/>
        <v>106890.2281445367</v>
      </c>
      <c r="K5" s="34"/>
      <c r="M5" s="22" t="s">
        <v>38</v>
      </c>
      <c r="N5" s="21">
        <f>'INCOME STATEMENT HISTORICAL'!Z5</f>
        <v>39870</v>
      </c>
      <c r="O5" s="21">
        <f>'INCOME STATEMENT HISTORICAL'!AA5</f>
        <v>46731</v>
      </c>
      <c r="P5" s="21">
        <f>'INCOME STATEMENT HISTORICAL'!AB5</f>
        <v>51806</v>
      </c>
      <c r="Q5" s="21">
        <f>'INCOME STATEMENT HISTORICAL'!AC5</f>
        <v>60061</v>
      </c>
      <c r="R5" s="21">
        <f>'INCOME STATEMENT HISTORICAL'!AD5</f>
        <v>61777</v>
      </c>
      <c r="S5" s="33">
        <f>S3+S4</f>
        <v>68559.71500812209</v>
      </c>
      <c r="T5" s="33">
        <f t="shared" ref="T5:V5" si="7">T3+T4</f>
        <v>76656.049362045</v>
      </c>
      <c r="U5" s="33">
        <f t="shared" si="7"/>
        <v>85708.493728425616</v>
      </c>
      <c r="V5" s="33">
        <f t="shared" si="7"/>
        <v>95829.956778764012</v>
      </c>
      <c r="W5" s="34"/>
      <c r="Y5" s="22" t="s">
        <v>38</v>
      </c>
      <c r="Z5" s="21">
        <f>'INCOME STATEMENT HISTORICAL'!AS5</f>
        <v>8909.2100000000009</v>
      </c>
      <c r="AA5" s="21">
        <f>'INCOME STATEMENT HISTORICAL'!AT5</f>
        <v>9818.0500000000011</v>
      </c>
      <c r="AB5" s="21">
        <f>'INCOME STATEMENT HISTORICAL'!AU5</f>
        <v>11201.19</v>
      </c>
      <c r="AC5" s="21">
        <f>'INCOME STATEMENT HISTORICAL'!AV5</f>
        <v>11871.9</v>
      </c>
      <c r="AD5" s="21">
        <f>'INCOME STATEMENT HISTORICAL'!AW5</f>
        <v>12744.06</v>
      </c>
      <c r="AE5" s="33">
        <f>AE3+AE4</f>
        <v>13495.73843319707</v>
      </c>
      <c r="AF5" s="33">
        <f t="shared" ref="AF5:AH5" si="8">AF3+AF4</f>
        <v>14751.427551989465</v>
      </c>
      <c r="AG5" s="33">
        <f t="shared" si="8"/>
        <v>16123.950230565082</v>
      </c>
      <c r="AH5" s="33">
        <f t="shared" si="8"/>
        <v>17624.177058218142</v>
      </c>
      <c r="AI5" s="34"/>
    </row>
    <row r="6" spans="1:35" ht="15" thickBot="1" x14ac:dyDescent="0.4">
      <c r="A6" s="20" t="s">
        <v>73</v>
      </c>
      <c r="B6" s="21">
        <f>Table1[[#This Row],[Mar-20]]</f>
        <v>17345.469999999998</v>
      </c>
      <c r="C6" s="21">
        <f>Table1[[#This Row],[Mar-21]]</f>
        <v>20131.439999999999</v>
      </c>
      <c r="D6" s="21">
        <f>Table1[[#This Row],[Mar-22]]</f>
        <v>26385.07</v>
      </c>
      <c r="E6" s="21">
        <f>Table1[[#This Row],[Mar-23]]</f>
        <v>29005.77</v>
      </c>
      <c r="F6" s="21">
        <f>Table1[[#This Row],[Mar-24]]</f>
        <v>27247.210000000003</v>
      </c>
      <c r="G6" s="33">
        <f>G3*$G$65</f>
        <v>49836.896899083811</v>
      </c>
      <c r="H6" s="33">
        <f t="shared" ref="H6:J6" si="9">H3*$G$65</f>
        <v>54782.766314159031</v>
      </c>
      <c r="I6" s="33">
        <f t="shared" si="9"/>
        <v>60219.469344346951</v>
      </c>
      <c r="J6" s="33">
        <f t="shared" si="9"/>
        <v>66195.716866847506</v>
      </c>
      <c r="K6" s="34"/>
      <c r="M6" s="20" t="s">
        <v>73</v>
      </c>
      <c r="N6" s="21">
        <f>'INCOME STATEMENT HISTORICAL'!Z6</f>
        <v>18259</v>
      </c>
      <c r="O6" s="21">
        <f>'INCOME STATEMENT HISTORICAL'!AA6</f>
        <v>22148</v>
      </c>
      <c r="P6" s="21">
        <f>'INCOME STATEMENT HISTORICAL'!AB6</f>
        <v>25735</v>
      </c>
      <c r="Q6" s="21">
        <f>'INCOME STATEMENT HISTORICAL'!AC6</f>
        <v>31716</v>
      </c>
      <c r="R6" s="21">
        <f>'INCOME STATEMENT HISTORICAL'!AD6</f>
        <v>29760</v>
      </c>
      <c r="S6" s="33">
        <f>S3*$S$65</f>
        <v>48058.05184116216</v>
      </c>
      <c r="T6" s="33">
        <f t="shared" ref="T6:V6" si="10">T3*$S$65</f>
        <v>53733.309622763409</v>
      </c>
      <c r="U6" s="33">
        <f t="shared" si="10"/>
        <v>60078.768331236999</v>
      </c>
      <c r="V6" s="33">
        <f t="shared" si="10"/>
        <v>67173.573143712449</v>
      </c>
      <c r="W6" s="34"/>
      <c r="Y6" s="20" t="s">
        <v>73</v>
      </c>
      <c r="Z6" s="21">
        <f>'INCOME STATEMENT HISTORICAL'!AS6</f>
        <v>4341.29</v>
      </c>
      <c r="AA6" s="21">
        <f>'INCOME STATEMENT HISTORICAL'!AT6</f>
        <v>4773.91</v>
      </c>
      <c r="AB6" s="21">
        <f>'INCOME STATEMENT HISTORICAL'!AU6</f>
        <v>5639.69</v>
      </c>
      <c r="AC6" s="21">
        <f>'INCOME STATEMENT HISTORICAL'!AV6</f>
        <v>6268.67</v>
      </c>
      <c r="AD6" s="21">
        <f>'INCOME STATEMENT HISTORICAL'!AW6</f>
        <v>6446.9599999999991</v>
      </c>
      <c r="AE6" s="33">
        <f>AE3*$AE$65</f>
        <v>1905.2187428130328</v>
      </c>
      <c r="AF6" s="33">
        <f t="shared" ref="AF6:AH6" si="11">AF3*$AE$65</f>
        <v>2082.4867341950294</v>
      </c>
      <c r="AG6" s="33">
        <f t="shared" si="11"/>
        <v>2276.2483386527665</v>
      </c>
      <c r="AH6" s="33">
        <f t="shared" si="11"/>
        <v>2488.0381776944555</v>
      </c>
      <c r="AI6" s="34"/>
    </row>
    <row r="7" spans="1:35" ht="23.5" thickBot="1" x14ac:dyDescent="0.4">
      <c r="A7" s="22" t="s">
        <v>74</v>
      </c>
      <c r="B7" s="21">
        <f>Table1[[#This Row],[Mar-20]]</f>
        <v>34231.5</v>
      </c>
      <c r="C7" s="21">
        <f>Table1[[#This Row],[Mar-21]]</f>
        <v>31453.929999999997</v>
      </c>
      <c r="D7" s="21">
        <f>Table1[[#This Row],[Mar-22]]</f>
        <v>35532.639999999999</v>
      </c>
      <c r="E7" s="21">
        <f>Table1[[#This Row],[Mar-23]]</f>
        <v>43219.94</v>
      </c>
      <c r="F7" s="21">
        <f>Table1[[#This Row],[Mar-24]]</f>
        <v>45796.119999999995</v>
      </c>
      <c r="G7" s="35">
        <f>G5-G6</f>
        <v>30637.755113133586</v>
      </c>
      <c r="H7" s="35">
        <f t="shared" ref="H7:J7" si="12">H5-H6</f>
        <v>33678.280213792445</v>
      </c>
      <c r="I7" s="35">
        <f t="shared" si="12"/>
        <v>37020.550427746937</v>
      </c>
      <c r="J7" s="35">
        <f t="shared" si="12"/>
        <v>40694.511277689191</v>
      </c>
      <c r="K7" s="34"/>
      <c r="M7" s="22" t="s">
        <v>74</v>
      </c>
      <c r="N7" s="21">
        <f>'INCOME STATEMENT HISTORICAL'!Z7</f>
        <v>21611</v>
      </c>
      <c r="O7" s="21">
        <f>'INCOME STATEMENT HISTORICAL'!AA7</f>
        <v>24583</v>
      </c>
      <c r="P7" s="21">
        <f>'INCOME STATEMENT HISTORICAL'!AB7</f>
        <v>26071</v>
      </c>
      <c r="Q7" s="21">
        <f>'INCOME STATEMENT HISTORICAL'!AC7</f>
        <v>28345</v>
      </c>
      <c r="R7" s="21">
        <f>'INCOME STATEMENT HISTORICAL'!AD7</f>
        <v>32017</v>
      </c>
      <c r="S7" s="35">
        <f>S5-S6</f>
        <v>20501.66316695993</v>
      </c>
      <c r="T7" s="35">
        <f t="shared" ref="T7:V7" si="13">T5-T6</f>
        <v>22922.739739281591</v>
      </c>
      <c r="U7" s="35">
        <f t="shared" si="13"/>
        <v>25629.725397188617</v>
      </c>
      <c r="V7" s="35">
        <f t="shared" si="13"/>
        <v>28656.383635051563</v>
      </c>
      <c r="W7" s="34"/>
      <c r="Y7" s="22" t="s">
        <v>74</v>
      </c>
      <c r="Z7" s="21">
        <f>'INCOME STATEMENT HISTORICAL'!AS7</f>
        <v>4567.920000000001</v>
      </c>
      <c r="AA7" s="21">
        <f>'INCOME STATEMENT HISTORICAL'!AT7</f>
        <v>5044.1400000000012</v>
      </c>
      <c r="AB7" s="21">
        <f>'INCOME STATEMENT HISTORICAL'!AU7</f>
        <v>5561.5000000000009</v>
      </c>
      <c r="AC7" s="21">
        <f>'INCOME STATEMENT HISTORICAL'!AV7</f>
        <v>5603.23</v>
      </c>
      <c r="AD7" s="21">
        <f>'INCOME STATEMENT HISTORICAL'!AW7</f>
        <v>6297.1</v>
      </c>
      <c r="AE7" s="35">
        <f>AE5-AE6</f>
        <v>11590.519690384037</v>
      </c>
      <c r="AF7" s="35">
        <f t="shared" ref="AF7:AH7" si="14">AF5-AF6</f>
        <v>12668.940817794435</v>
      </c>
      <c r="AG7" s="35">
        <f t="shared" si="14"/>
        <v>13847.701891912315</v>
      </c>
      <c r="AH7" s="35">
        <f t="shared" si="14"/>
        <v>15136.138880523686</v>
      </c>
      <c r="AI7" s="34"/>
    </row>
    <row r="8" spans="1:35" ht="15" thickBot="1" x14ac:dyDescent="0.4">
      <c r="A8" s="22" t="s">
        <v>75</v>
      </c>
      <c r="B8" s="21">
        <f>Table1[[#This Row],[Mar-20]]</f>
        <v>12798.419999999998</v>
      </c>
      <c r="C8" s="21">
        <f>Table1[[#This Row],[Mar-21]]</f>
        <v>12138.64</v>
      </c>
      <c r="D8" s="21">
        <f>Table1[[#This Row],[Mar-22]]</f>
        <v>13624.61</v>
      </c>
      <c r="E8" s="21">
        <f>Table1[[#This Row],[Mar-23]]</f>
        <v>16266.150000000001</v>
      </c>
      <c r="F8" s="21">
        <f>Table1[[#This Row],[Mar-24]]</f>
        <v>17379.440000000002</v>
      </c>
      <c r="G8" s="33">
        <f>G3*$G$67</f>
        <v>29619.880878694752</v>
      </c>
      <c r="H8" s="33">
        <f t="shared" ref="H8:J8" si="15">H3*$G$67</f>
        <v>32559.391001340467</v>
      </c>
      <c r="I8" s="33">
        <f t="shared" si="15"/>
        <v>35790.621397829411</v>
      </c>
      <c r="J8" s="33">
        <f t="shared" si="15"/>
        <v>39342.522714568797</v>
      </c>
      <c r="K8" s="34"/>
      <c r="M8" s="22" t="s">
        <v>75</v>
      </c>
      <c r="N8" s="21">
        <f>'INCOME STATEMENT HISTORICAL'!Z8</f>
        <v>11663</v>
      </c>
      <c r="O8" s="21">
        <f>'INCOME STATEMENT HISTORICAL'!AA8</f>
        <v>13254</v>
      </c>
      <c r="P8" s="21">
        <f>'INCOME STATEMENT HISTORICAL'!AB8</f>
        <v>13854</v>
      </c>
      <c r="Q8" s="21">
        <f>'INCOME STATEMENT HISTORICAL'!AC8</f>
        <v>14715</v>
      </c>
      <c r="R8" s="21">
        <f>'INCOME STATEMENT HISTORICAL'!AD8</f>
        <v>17473</v>
      </c>
      <c r="S8" s="33">
        <f>S3*$S$67</f>
        <v>26262.505975296241</v>
      </c>
      <c r="T8" s="33">
        <f t="shared" ref="T8:V8" si="16">T3*$S$67</f>
        <v>29363.890357111519</v>
      </c>
      <c r="U8" s="33">
        <f t="shared" si="16"/>
        <v>32831.522540747981</v>
      </c>
      <c r="V8" s="33">
        <f t="shared" si="16"/>
        <v>36708.653357390984</v>
      </c>
      <c r="W8" s="34"/>
      <c r="Y8" s="22" t="s">
        <v>75</v>
      </c>
      <c r="Z8" s="21">
        <f>'INCOME STATEMENT HISTORICAL'!AS8</f>
        <v>2551</v>
      </c>
      <c r="AA8" s="21">
        <f>'INCOME STATEMENT HISTORICAL'!AT8</f>
        <v>2770.01</v>
      </c>
      <c r="AB8" s="21">
        <f>'INCOME STATEMENT HISTORICAL'!AU8</f>
        <v>2995.1800000000003</v>
      </c>
      <c r="AC8" s="21">
        <f>'INCOME STATEMENT HISTORICAL'!AV8</f>
        <v>3097.1</v>
      </c>
      <c r="AD8" s="21">
        <f>'INCOME STATEMENT HISTORICAL'!AW8</f>
        <v>3556.82</v>
      </c>
      <c r="AE8" s="33">
        <f>AE3*$AE$67</f>
        <v>1051.1186867627925</v>
      </c>
      <c r="AF8" s="33">
        <f t="shared" ref="AF8:AH8" si="17">AF3*$AE$67</f>
        <v>1148.9183221114392</v>
      </c>
      <c r="AG8" s="33">
        <f t="shared" si="17"/>
        <v>1255.8175660911395</v>
      </c>
      <c r="AH8" s="33">
        <f t="shared" si="17"/>
        <v>1372.6630770451802</v>
      </c>
      <c r="AI8" s="34"/>
    </row>
    <row r="9" spans="1:35" ht="15" thickBot="1" x14ac:dyDescent="0.4">
      <c r="A9" s="22" t="s">
        <v>76</v>
      </c>
      <c r="B9" s="21">
        <f>Table1[[#This Row],[Mar-20]]</f>
        <v>21433.08</v>
      </c>
      <c r="C9" s="21">
        <f>Table1[[#This Row],[Mar-21]]</f>
        <v>19315.289999999997</v>
      </c>
      <c r="D9" s="21">
        <f>Table1[[#This Row],[Mar-22]]</f>
        <v>21908.03</v>
      </c>
      <c r="E9" s="21">
        <f>Table1[[#This Row],[Mar-23]]</f>
        <v>26953.79</v>
      </c>
      <c r="F9" s="21">
        <f>Table1[[#This Row],[Mar-24]]</f>
        <v>28416.679999999993</v>
      </c>
      <c r="G9" s="35">
        <f>G7-G8</f>
        <v>1017.8742344388338</v>
      </c>
      <c r="H9" s="35">
        <f t="shared" ref="H9:J9" si="18">H7-H8</f>
        <v>1118.8892124519771</v>
      </c>
      <c r="I9" s="35">
        <f t="shared" si="18"/>
        <v>1229.9290299175263</v>
      </c>
      <c r="J9" s="35">
        <f t="shared" si="18"/>
        <v>1351.9885631203942</v>
      </c>
      <c r="K9" s="34"/>
      <c r="M9" s="22" t="s">
        <v>76</v>
      </c>
      <c r="N9" s="21">
        <f>'INCOME STATEMENT HISTORICAL'!Z9</f>
        <v>9948</v>
      </c>
      <c r="O9" s="21">
        <f>'INCOME STATEMENT HISTORICAL'!AA9</f>
        <v>11329</v>
      </c>
      <c r="P9" s="21">
        <f>'INCOME STATEMENT HISTORICAL'!AB9</f>
        <v>12217</v>
      </c>
      <c r="Q9" s="21">
        <f>'INCOME STATEMENT HISTORICAL'!AC9</f>
        <v>13630</v>
      </c>
      <c r="R9" s="21">
        <f>'INCOME STATEMENT HISTORICAL'!AD9</f>
        <v>14544</v>
      </c>
      <c r="S9" s="35">
        <f>S7-S8</f>
        <v>-5760.8428083363106</v>
      </c>
      <c r="T9" s="35">
        <f t="shared" ref="T9:V9" si="19">T7-T8</f>
        <v>-6441.1506178299278</v>
      </c>
      <c r="U9" s="35">
        <f t="shared" si="19"/>
        <v>-7201.7971435593645</v>
      </c>
      <c r="V9" s="35">
        <f t="shared" si="19"/>
        <v>-8052.2697223394207</v>
      </c>
      <c r="W9" s="34"/>
      <c r="Y9" s="22" t="s">
        <v>76</v>
      </c>
      <c r="Z9" s="21">
        <f>'INCOME STATEMENT HISTORICAL'!AS9</f>
        <v>2016.920000000001</v>
      </c>
      <c r="AA9" s="21">
        <f>'INCOME STATEMENT HISTORICAL'!AT9</f>
        <v>2274.130000000001</v>
      </c>
      <c r="AB9" s="21">
        <f>'INCOME STATEMENT HISTORICAL'!AU9</f>
        <v>2566.3200000000006</v>
      </c>
      <c r="AC9" s="21">
        <f>'INCOME STATEMENT HISTORICAL'!AV9</f>
        <v>2506.1299999999997</v>
      </c>
      <c r="AD9" s="21">
        <f>'INCOME STATEMENT HISTORICAL'!AW9</f>
        <v>2740.28</v>
      </c>
      <c r="AE9" s="35">
        <f>AE7-AE8</f>
        <v>10539.401003621244</v>
      </c>
      <c r="AF9" s="35">
        <f t="shared" ref="AF9:AH9" si="20">AF7-AF8</f>
        <v>11520.022495682995</v>
      </c>
      <c r="AG9" s="35">
        <f t="shared" si="20"/>
        <v>12591.884325821175</v>
      </c>
      <c r="AH9" s="35">
        <f t="shared" si="20"/>
        <v>13763.475803478505</v>
      </c>
      <c r="AI9" s="34"/>
    </row>
    <row r="10" spans="1:35" ht="15" thickBot="1" x14ac:dyDescent="0.4">
      <c r="A10" s="22" t="s">
        <v>77</v>
      </c>
      <c r="B10" s="21">
        <f>Table1[[#This Row],[Mar-20]]</f>
        <v>1644.91</v>
      </c>
      <c r="C10" s="21">
        <f>Table1[[#This Row],[Mar-21]]</f>
        <v>1645.59</v>
      </c>
      <c r="D10" s="21">
        <f>Table1[[#This Row],[Mar-22]]</f>
        <v>1732.41</v>
      </c>
      <c r="E10" s="21">
        <f>Table1[[#This Row],[Mar-23]]</f>
        <v>1809.01</v>
      </c>
      <c r="F10" s="21">
        <f>Table1[[#This Row],[Mar-24]]</f>
        <v>1816.39</v>
      </c>
      <c r="G10" s="33">
        <f>G3*$G$69</f>
        <v>3108.1900207928147</v>
      </c>
      <c r="H10" s="33">
        <f t="shared" ref="H10:J10" si="21">H3*$G$69</f>
        <v>3416.6502764786737</v>
      </c>
      <c r="I10" s="33">
        <f t="shared" si="21"/>
        <v>3755.7224731016299</v>
      </c>
      <c r="J10" s="33">
        <f t="shared" si="21"/>
        <v>4128.4445739346274</v>
      </c>
      <c r="K10" s="34"/>
      <c r="M10" s="22" t="s">
        <v>77</v>
      </c>
      <c r="N10" s="21">
        <f>'INCOME STATEMENT HISTORICAL'!Z10</f>
        <v>1002</v>
      </c>
      <c r="O10" s="21">
        <f>'INCOME STATEMENT HISTORICAL'!AA10</f>
        <v>1074</v>
      </c>
      <c r="P10" s="21">
        <f>'INCOME STATEMENT HISTORICAL'!AB10</f>
        <v>1091</v>
      </c>
      <c r="Q10" s="21">
        <f>'INCOME STATEMENT HISTORICAL'!AC10</f>
        <v>1137</v>
      </c>
      <c r="R10" s="21">
        <f>'INCOME STATEMENT HISTORICAL'!AD10</f>
        <v>1216</v>
      </c>
      <c r="S10" s="33">
        <f>S3*$S$69</f>
        <v>1827.6888494225504</v>
      </c>
      <c r="T10" s="33">
        <f t="shared" ref="T10:V10" si="22">T3*$S$69</f>
        <v>2043.5237609023984</v>
      </c>
      <c r="U10" s="33">
        <f t="shared" si="22"/>
        <v>2284.8469873261338</v>
      </c>
      <c r="V10" s="33">
        <f t="shared" si="22"/>
        <v>2554.6684875286119</v>
      </c>
      <c r="W10" s="34"/>
      <c r="Y10" s="22" t="s">
        <v>77</v>
      </c>
      <c r="Z10" s="21">
        <f>'INCOME STATEMENT HISTORICAL'!AS10</f>
        <v>220.45</v>
      </c>
      <c r="AA10" s="21">
        <f>'INCOME STATEMENT HISTORICAL'!AT10</f>
        <v>240.13</v>
      </c>
      <c r="AB10" s="21">
        <f>'INCOME STATEMENT HISTORICAL'!AU10</f>
        <v>252.89</v>
      </c>
      <c r="AC10" s="21">
        <f>'INCOME STATEMENT HISTORICAL'!AV10</f>
        <v>310.95999999999998</v>
      </c>
      <c r="AD10" s="21">
        <f>'INCOME STATEMENT HISTORICAL'!AW10</f>
        <v>399.21</v>
      </c>
      <c r="AE10" s="33">
        <f>AE3*$AE$69</f>
        <v>117.97535184309983</v>
      </c>
      <c r="AF10" s="33">
        <f t="shared" ref="AF10:AH10" si="23">AF3*$AE$69</f>
        <v>128.95217732977989</v>
      </c>
      <c r="AG10" s="33">
        <f t="shared" si="23"/>
        <v>140.95032376089986</v>
      </c>
      <c r="AH10" s="33">
        <f t="shared" si="23"/>
        <v>154.06481828914769</v>
      </c>
      <c r="AI10" s="34"/>
    </row>
    <row r="11" spans="1:35" ht="15" thickBot="1" x14ac:dyDescent="0.4">
      <c r="A11" s="22" t="s">
        <v>78</v>
      </c>
      <c r="B11" s="21">
        <f>Table1[[#This Row],[Mar-20]]</f>
        <v>19788.170000000002</v>
      </c>
      <c r="C11" s="21">
        <f>Table1[[#This Row],[Mar-21]]</f>
        <v>17669.699999999997</v>
      </c>
      <c r="D11" s="21">
        <f>Table1[[#This Row],[Mar-22]]</f>
        <v>20175.62</v>
      </c>
      <c r="E11" s="21">
        <f>Table1[[#This Row],[Mar-23]]</f>
        <v>25144.780000000002</v>
      </c>
      <c r="F11" s="21">
        <f>Table1[[#This Row],[Mar-24]]</f>
        <v>26600.289999999994</v>
      </c>
      <c r="G11" s="35">
        <f>G9-G10</f>
        <v>-2090.3157863539809</v>
      </c>
      <c r="H11" s="35">
        <f t="shared" ref="H11:J11" si="24">H9-H10</f>
        <v>-2297.7610640266967</v>
      </c>
      <c r="I11" s="35">
        <f t="shared" si="24"/>
        <v>-2525.7934431841036</v>
      </c>
      <c r="J11" s="35">
        <f t="shared" si="24"/>
        <v>-2776.4560108142332</v>
      </c>
      <c r="K11" s="34"/>
      <c r="M11" s="22" t="s">
        <v>78</v>
      </c>
      <c r="N11" s="21">
        <f>'INCOME STATEMENT HISTORICAL'!Z11</f>
        <v>8946</v>
      </c>
      <c r="O11" s="21">
        <f>'INCOME STATEMENT HISTORICAL'!AA11</f>
        <v>10255</v>
      </c>
      <c r="P11" s="21">
        <f>'INCOME STATEMENT HISTORICAL'!AB11</f>
        <v>11126</v>
      </c>
      <c r="Q11" s="21">
        <f>'INCOME STATEMENT HISTORICAL'!AC11</f>
        <v>12493</v>
      </c>
      <c r="R11" s="21">
        <f>'INCOME STATEMENT HISTORICAL'!AD11</f>
        <v>13328</v>
      </c>
      <c r="S11" s="35">
        <f>S9-S10</f>
        <v>-7588.531657758861</v>
      </c>
      <c r="T11" s="35">
        <f t="shared" ref="T11:V11" si="25">T9-T10</f>
        <v>-8484.6743787323267</v>
      </c>
      <c r="U11" s="35">
        <f t="shared" si="25"/>
        <v>-9486.6441308854992</v>
      </c>
      <c r="V11" s="35">
        <f t="shared" si="25"/>
        <v>-10606.938209868033</v>
      </c>
      <c r="W11" s="34"/>
      <c r="Y11" s="22" t="s">
        <v>78</v>
      </c>
      <c r="Z11" s="21">
        <f>'INCOME STATEMENT HISTORICAL'!AS11</f>
        <v>1796.4700000000009</v>
      </c>
      <c r="AA11" s="21">
        <f>'INCOME STATEMENT HISTORICAL'!AT11</f>
        <v>2034.0000000000009</v>
      </c>
      <c r="AB11" s="21">
        <f>'INCOME STATEMENT HISTORICAL'!AU11</f>
        <v>2313.4300000000007</v>
      </c>
      <c r="AC11" s="21">
        <f>'INCOME STATEMENT HISTORICAL'!AV11</f>
        <v>2195.1699999999996</v>
      </c>
      <c r="AD11" s="21">
        <f>'INCOME STATEMENT HISTORICAL'!AW11</f>
        <v>2341.0700000000002</v>
      </c>
      <c r="AE11" s="35">
        <f>AE9-AE10</f>
        <v>10421.425651778143</v>
      </c>
      <c r="AF11" s="35">
        <f t="shared" ref="AF11:AH11" si="26">AF9-AF10</f>
        <v>11391.070318353215</v>
      </c>
      <c r="AG11" s="35">
        <f t="shared" si="26"/>
        <v>12450.934002060274</v>
      </c>
      <c r="AH11" s="35">
        <f t="shared" si="26"/>
        <v>13609.410985189357</v>
      </c>
      <c r="AI11" s="34"/>
    </row>
    <row r="12" spans="1:35" ht="23.5" thickBot="1" x14ac:dyDescent="0.4">
      <c r="A12" s="20" t="s">
        <v>79</v>
      </c>
      <c r="B12" s="21">
        <f>Table1[[#This Row],[Mar-20]]</f>
        <v>54.68</v>
      </c>
      <c r="C12" s="21">
        <f>Table1[[#This Row],[Mar-21]]</f>
        <v>44.58</v>
      </c>
      <c r="D12" s="21">
        <f>Table1[[#This Row],[Mar-22]]</f>
        <v>39.36</v>
      </c>
      <c r="E12" s="21">
        <f>Table1[[#This Row],[Mar-23]]</f>
        <v>43.2</v>
      </c>
      <c r="F12" s="21">
        <f>Table1[[#This Row],[Mar-24]]</f>
        <v>45.96</v>
      </c>
      <c r="G12" s="33">
        <f>G3*$G$71</f>
        <v>96.29350682602724</v>
      </c>
      <c r="H12" s="33">
        <f t="shared" ref="H12:J12" si="27">H3*$G$71</f>
        <v>105.8497821945673</v>
      </c>
      <c r="I12" s="33">
        <f t="shared" si="27"/>
        <v>116.35443302402349</v>
      </c>
      <c r="J12" s="33">
        <f t="shared" si="27"/>
        <v>127.9015771563564</v>
      </c>
      <c r="K12" s="34"/>
      <c r="M12" s="20" t="s">
        <v>79</v>
      </c>
      <c r="N12" s="21">
        <f>'INCOME STATEMENT HISTORICAL'!Z12</f>
        <v>118</v>
      </c>
      <c r="O12" s="21">
        <f>'INCOME STATEMENT HISTORICAL'!AA12</f>
        <v>117</v>
      </c>
      <c r="P12" s="21">
        <f>'INCOME STATEMENT HISTORICAL'!AB12</f>
        <v>106</v>
      </c>
      <c r="Q12" s="21">
        <f>'INCOME STATEMENT HISTORICAL'!AC12</f>
        <v>114</v>
      </c>
      <c r="R12" s="21">
        <f>'INCOME STATEMENT HISTORICAL'!AD12</f>
        <v>334</v>
      </c>
      <c r="S12" s="33">
        <f>S3*$S$71</f>
        <v>502.01322015389138</v>
      </c>
      <c r="T12" s="33">
        <f t="shared" ref="T12:V12" si="28">T3*$S$71</f>
        <v>561.29682248470476</v>
      </c>
      <c r="U12" s="33">
        <f t="shared" si="28"/>
        <v>627.58132711096118</v>
      </c>
      <c r="V12" s="33">
        <f t="shared" si="28"/>
        <v>701.69348259420747</v>
      </c>
      <c r="W12" s="34"/>
      <c r="Y12" s="20" t="s">
        <v>79</v>
      </c>
      <c r="Z12" s="21">
        <f>'INCOME STATEMENT HISTORICAL'!AS12</f>
        <v>49.54</v>
      </c>
      <c r="AA12" s="21">
        <f>'INCOME STATEMENT HISTORICAL'!AT12</f>
        <v>30.81</v>
      </c>
      <c r="AB12" s="21">
        <f>'INCOME STATEMENT HISTORICAL'!AU12</f>
        <v>38.6</v>
      </c>
      <c r="AC12" s="21">
        <f>'INCOME STATEMENT HISTORICAL'!AV12</f>
        <v>78.239999999999995</v>
      </c>
      <c r="AD12" s="21">
        <f>'INCOME STATEMENT HISTORICAL'!AW12</f>
        <v>124.18</v>
      </c>
      <c r="AE12" s="33">
        <f>AE3*$AE$71</f>
        <v>36.697926384299336</v>
      </c>
      <c r="AF12" s="33">
        <f t="shared" ref="AF12:AH12" si="29">AF3*$AE$71</f>
        <v>40.112425492377611</v>
      </c>
      <c r="AG12" s="33">
        <f t="shared" si="29"/>
        <v>43.844621138319539</v>
      </c>
      <c r="AH12" s="33">
        <f t="shared" si="29"/>
        <v>47.924072881807476</v>
      </c>
      <c r="AI12" s="34"/>
    </row>
    <row r="13" spans="1:35" ht="15" thickBot="1" x14ac:dyDescent="0.4">
      <c r="A13" s="22" t="s">
        <v>80</v>
      </c>
      <c r="B13" s="21">
        <f>Table1[[#This Row],[Mar-20]]</f>
        <v>19733.490000000002</v>
      </c>
      <c r="C13" s="21">
        <f>Table1[[#This Row],[Mar-21]]</f>
        <v>17625.119999999995</v>
      </c>
      <c r="D13" s="21">
        <f>Table1[[#This Row],[Mar-22]]</f>
        <v>20136.259999999998</v>
      </c>
      <c r="E13" s="21">
        <f>Table1[[#This Row],[Mar-23]]</f>
        <v>25101.58</v>
      </c>
      <c r="F13" s="21">
        <f>Table1[[#This Row],[Mar-24]]</f>
        <v>26554.329999999994</v>
      </c>
      <c r="G13" s="35">
        <f>G11-G12</f>
        <v>-2186.6092931800081</v>
      </c>
      <c r="H13" s="35">
        <f t="shared" ref="H13:J13" si="30">H11-H12</f>
        <v>-2403.6108462212642</v>
      </c>
      <c r="I13" s="35">
        <f t="shared" si="30"/>
        <v>-2642.1478762081269</v>
      </c>
      <c r="J13" s="35">
        <f t="shared" si="30"/>
        <v>-2904.3575879705895</v>
      </c>
      <c r="K13" s="34"/>
      <c r="M13" s="22" t="s">
        <v>80</v>
      </c>
      <c r="N13" s="21">
        <f>'INCOME STATEMENT HISTORICAL'!Z13</f>
        <v>8828</v>
      </c>
      <c r="O13" s="21">
        <f>'INCOME STATEMENT HISTORICAL'!AA13</f>
        <v>10138</v>
      </c>
      <c r="P13" s="21">
        <f>'INCOME STATEMENT HISTORICAL'!AB13</f>
        <v>11020</v>
      </c>
      <c r="Q13" s="21">
        <f>'INCOME STATEMENT HISTORICAL'!AC13</f>
        <v>12379</v>
      </c>
      <c r="R13" s="21">
        <f>'INCOME STATEMENT HISTORICAL'!AD13</f>
        <v>12994</v>
      </c>
      <c r="S13" s="35">
        <f>S11-S12</f>
        <v>-8090.5448779127528</v>
      </c>
      <c r="T13" s="35">
        <f t="shared" ref="T13:V13" si="31">T11-T12</f>
        <v>-9045.9712012170312</v>
      </c>
      <c r="U13" s="35">
        <f t="shared" si="31"/>
        <v>-10114.225457996461</v>
      </c>
      <c r="V13" s="35">
        <f t="shared" si="31"/>
        <v>-11308.631692462241</v>
      </c>
      <c r="W13" s="34"/>
      <c r="Y13" s="22" t="s">
        <v>80</v>
      </c>
      <c r="Z13" s="21">
        <f>'INCOME STATEMENT HISTORICAL'!AS13</f>
        <v>1746.930000000001</v>
      </c>
      <c r="AA13" s="21">
        <f>'INCOME STATEMENT HISTORICAL'!AT13</f>
        <v>2003.190000000001</v>
      </c>
      <c r="AB13" s="21">
        <f>'INCOME STATEMENT HISTORICAL'!AU13</f>
        <v>2274.8300000000008</v>
      </c>
      <c r="AC13" s="21">
        <f>'INCOME STATEMENT HISTORICAL'!AV13</f>
        <v>2116.9299999999998</v>
      </c>
      <c r="AD13" s="21">
        <f>'INCOME STATEMENT HISTORICAL'!AW13</f>
        <v>2216.8900000000003</v>
      </c>
      <c r="AE13" s="35">
        <f>AE11-AE12</f>
        <v>10384.727725393845</v>
      </c>
      <c r="AF13" s="35">
        <f t="shared" ref="AF13:AH13" si="32">AF11-AF12</f>
        <v>11350.957892860837</v>
      </c>
      <c r="AG13" s="35">
        <f t="shared" si="32"/>
        <v>12407.089380921954</v>
      </c>
      <c r="AH13" s="35">
        <f t="shared" si="32"/>
        <v>13561.48691230755</v>
      </c>
      <c r="AI13" s="34"/>
    </row>
    <row r="14" spans="1:35" ht="15" thickBot="1" x14ac:dyDescent="0.4">
      <c r="A14" s="22" t="s">
        <v>81</v>
      </c>
      <c r="B14" s="21">
        <f>Table1[[#This Row],[Mar-20]]</f>
        <v>4441.79</v>
      </c>
      <c r="C14" s="21">
        <f>Table1[[#This Row],[Mar-21]]</f>
        <v>4555.29</v>
      </c>
      <c r="D14" s="21">
        <f>Table1[[#This Row],[Mar-22]]</f>
        <v>5237.34</v>
      </c>
      <c r="E14" s="21">
        <f>Table1[[#This Row],[Mar-23]]</f>
        <v>6438.4</v>
      </c>
      <c r="F14" s="21">
        <f>Table1[[#This Row],[Mar-24]]</f>
        <v>6388.52</v>
      </c>
      <c r="G14" s="33">
        <f>G3*$G$73</f>
        <v>11062.277505305365</v>
      </c>
      <c r="H14" s="33">
        <f t="shared" ref="H14:J14" si="33">H3*$G$73</f>
        <v>12160.110303470014</v>
      </c>
      <c r="I14" s="33">
        <f t="shared" si="33"/>
        <v>13366.893256984502</v>
      </c>
      <c r="J14" s="33">
        <f t="shared" si="33"/>
        <v>14693.438701179486</v>
      </c>
      <c r="K14" s="34"/>
      <c r="M14" s="22" t="s">
        <v>81</v>
      </c>
      <c r="N14" s="21">
        <f>'INCOME STATEMENT HISTORICAL'!Z14</f>
        <v>2409</v>
      </c>
      <c r="O14" s="21">
        <f>'INCOME STATEMENT HISTORICAL'!AA14</f>
        <v>2606</v>
      </c>
      <c r="P14" s="21">
        <f>'INCOME STATEMENT HISTORICAL'!AB14</f>
        <v>2987</v>
      </c>
      <c r="Q14" s="21">
        <f>'INCOME STATEMENT HISTORICAL'!AC14</f>
        <v>3201</v>
      </c>
      <c r="R14" s="21">
        <f>'INCOME STATEMENT HISTORICAL'!AD14</f>
        <v>3644</v>
      </c>
      <c r="S14" s="33">
        <f>S3*$S$73</f>
        <v>5477.0544138945515</v>
      </c>
      <c r="T14" s="33">
        <f t="shared" ref="T14:V14" si="34">T3*$S$73</f>
        <v>6123.8491650726482</v>
      </c>
      <c r="U14" s="33">
        <f t="shared" si="34"/>
        <v>6847.025017941146</v>
      </c>
      <c r="V14" s="33">
        <f t="shared" si="34"/>
        <v>7655.6019478242288</v>
      </c>
      <c r="W14" s="34"/>
      <c r="Y14" s="22" t="s">
        <v>81</v>
      </c>
      <c r="Z14" s="21">
        <f>'INCOME STATEMENT HISTORICAL'!AS14</f>
        <v>279.72000000000003</v>
      </c>
      <c r="AA14" s="21">
        <f>'INCOME STATEMENT HISTORICAL'!AT14</f>
        <v>361.07</v>
      </c>
      <c r="AB14" s="21">
        <f>'INCOME STATEMENT HISTORICAL'!AU14</f>
        <v>526.38</v>
      </c>
      <c r="AC14" s="21">
        <f>'INCOME STATEMENT HISTORICAL'!AV14</f>
        <v>517.35</v>
      </c>
      <c r="AD14" s="21">
        <f>'INCOME STATEMENT HISTORICAL'!AW14</f>
        <v>547.42999999999995</v>
      </c>
      <c r="AE14" s="33">
        <f>AE3*$AE$73</f>
        <v>161.77762796389905</v>
      </c>
      <c r="AF14" s="33">
        <f t="shared" ref="AF14:AH14" si="35">AF3*$AE$73</f>
        <v>176.82996527051276</v>
      </c>
      <c r="AG14" s="33">
        <f t="shared" si="35"/>
        <v>193.28282291633326</v>
      </c>
      <c r="AH14" s="33">
        <f t="shared" si="35"/>
        <v>211.26651004741396</v>
      </c>
      <c r="AI14" s="34"/>
    </row>
    <row r="15" spans="1:35" ht="15" thickBot="1" x14ac:dyDescent="0.4">
      <c r="A15" s="20" t="s">
        <v>82</v>
      </c>
      <c r="B15" s="21">
        <f>Table1[[#This Row],[Mar-20]]</f>
        <v>15291.7</v>
      </c>
      <c r="C15" s="21">
        <f>Table1[[#This Row],[Mar-21]]</f>
        <v>13069.829999999994</v>
      </c>
      <c r="D15" s="21">
        <f>Table1[[#This Row],[Mar-22]]</f>
        <v>14898.919999999998</v>
      </c>
      <c r="E15" s="21">
        <f>Table1[[#This Row],[Mar-23]]</f>
        <v>18663.18</v>
      </c>
      <c r="F15" s="21">
        <f>Table1[[#This Row],[Mar-24]]</f>
        <v>20165.809999999994</v>
      </c>
      <c r="G15" s="35">
        <f>G13-G14</f>
        <v>-13248.886798485373</v>
      </c>
      <c r="H15" s="35">
        <f t="shared" ref="H15:J15" si="36">H13-H14</f>
        <v>-14563.721149691279</v>
      </c>
      <c r="I15" s="35">
        <f t="shared" si="36"/>
        <v>-16009.04113319263</v>
      </c>
      <c r="J15" s="35">
        <f t="shared" si="36"/>
        <v>-17597.796289150076</v>
      </c>
      <c r="K15" s="34"/>
      <c r="M15" s="20" t="s">
        <v>82</v>
      </c>
      <c r="N15" s="21">
        <f>'INCOME STATEMENT HISTORICAL'!Z15</f>
        <v>6419</v>
      </c>
      <c r="O15" s="21">
        <f>'INCOME STATEMENT HISTORICAL'!AA15</f>
        <v>7532</v>
      </c>
      <c r="P15" s="21">
        <f>'INCOME STATEMENT HISTORICAL'!AB15</f>
        <v>8033</v>
      </c>
      <c r="Q15" s="21">
        <f>'INCOME STATEMENT HISTORICAL'!AC15</f>
        <v>9178</v>
      </c>
      <c r="R15" s="21">
        <f>'INCOME STATEMENT HISTORICAL'!AD15</f>
        <v>9350</v>
      </c>
      <c r="S15" s="35">
        <f>S13-S14</f>
        <v>-13567.599291807304</v>
      </c>
      <c r="T15" s="35">
        <f t="shared" ref="T15:V15" si="37">T13-T14</f>
        <v>-15169.820366289679</v>
      </c>
      <c r="U15" s="35">
        <f t="shared" si="37"/>
        <v>-16961.250475937606</v>
      </c>
      <c r="V15" s="35">
        <f t="shared" si="37"/>
        <v>-18964.233640286468</v>
      </c>
      <c r="W15" s="34"/>
      <c r="Y15" s="20" t="s">
        <v>82</v>
      </c>
      <c r="Z15" s="21">
        <f>'INCOME STATEMENT HISTORICAL'!AS15</f>
        <v>1467.2100000000009</v>
      </c>
      <c r="AA15" s="21">
        <f>'INCOME STATEMENT HISTORICAL'!AT15</f>
        <v>1642.120000000001</v>
      </c>
      <c r="AB15" s="21">
        <f>'INCOME STATEMENT HISTORICAL'!AU15</f>
        <v>1748.4500000000007</v>
      </c>
      <c r="AC15" s="21">
        <f>'INCOME STATEMENT HISTORICAL'!AV15</f>
        <v>1599.58</v>
      </c>
      <c r="AD15" s="21">
        <f>'INCOME STATEMENT HISTORICAL'!AW15</f>
        <v>1669.4600000000005</v>
      </c>
      <c r="AE15" s="35">
        <f>AE13-AE14</f>
        <v>10222.950097429946</v>
      </c>
      <c r="AF15" s="35">
        <f t="shared" ref="AF15:AH15" si="38">AF13-AF14</f>
        <v>11174.127927590323</v>
      </c>
      <c r="AG15" s="35">
        <f t="shared" si="38"/>
        <v>12213.806558005621</v>
      </c>
      <c r="AH15" s="35">
        <f t="shared" si="38"/>
        <v>13350.220402260136</v>
      </c>
      <c r="AI15" s="34"/>
    </row>
    <row r="16" spans="1:35" ht="23.5" thickBot="1" x14ac:dyDescent="0.4">
      <c r="A16" s="20" t="s">
        <v>83</v>
      </c>
      <c r="B16" s="21">
        <f>Table1[[#This Row],[Mar-20]]</f>
        <v>12</v>
      </c>
      <c r="C16" s="21">
        <f>Table1[[#This Row],[Mar-21]]</f>
        <v>11</v>
      </c>
      <c r="D16" s="21">
        <f>Table1[[#This Row],[Mar-22]]</f>
        <v>12</v>
      </c>
      <c r="E16" s="21">
        <f>Table1[[#This Row],[Mar-23]]</f>
        <v>16</v>
      </c>
      <c r="F16" s="21">
        <f>Table1[[#This Row],[Mar-24]]</f>
        <v>16</v>
      </c>
      <c r="G16" s="33"/>
      <c r="H16" s="33"/>
      <c r="I16" s="33"/>
      <c r="J16" s="33"/>
      <c r="K16" s="34"/>
      <c r="M16" s="20" t="s">
        <v>83</v>
      </c>
      <c r="N16" s="21">
        <f>'INCOME STATEMENT HISTORICAL'!Z16</f>
        <v>31</v>
      </c>
      <c r="O16" s="21">
        <f>'INCOME STATEMENT HISTORICAL'!AA16</f>
        <v>34</v>
      </c>
      <c r="P16" s="21">
        <f>'INCOME STATEMENT HISTORICAL'!AB16</f>
        <v>38</v>
      </c>
      <c r="Q16" s="21">
        <f>'INCOME STATEMENT HISTORICAL'!AC16</f>
        <v>43</v>
      </c>
      <c r="R16" s="21">
        <f>'INCOME STATEMENT HISTORICAL'!AD16</f>
        <v>44</v>
      </c>
      <c r="S16" s="33"/>
      <c r="T16" s="33"/>
      <c r="U16" s="33"/>
      <c r="V16" s="33"/>
      <c r="W16" s="34"/>
      <c r="Y16" s="20" t="s">
        <v>83</v>
      </c>
      <c r="Z16" s="21">
        <f>'INCOME STATEMENT HISTORICAL'!AS16</f>
        <v>8</v>
      </c>
      <c r="AA16" s="21">
        <f>'INCOME STATEMENT HISTORICAL'!AT16</f>
        <v>10</v>
      </c>
      <c r="AB16" s="21">
        <f>'INCOME STATEMENT HISTORICAL'!AU16</f>
        <v>10</v>
      </c>
      <c r="AC16" s="21">
        <f>'INCOME STATEMENT HISTORICAL'!AV16</f>
        <v>10</v>
      </c>
      <c r="AD16" s="21">
        <f>'INCOME STATEMENT HISTORICAL'!AW16</f>
        <v>10</v>
      </c>
      <c r="AE16" s="33"/>
      <c r="AF16" s="33"/>
      <c r="AG16" s="33"/>
      <c r="AH16" s="33"/>
      <c r="AI16" s="34"/>
    </row>
    <row r="17" spans="1:35" ht="23.5" thickBot="1" x14ac:dyDescent="0.4">
      <c r="A17" s="22" t="s">
        <v>84</v>
      </c>
      <c r="B17" s="21">
        <f>Table1[[#This Row],[Mar-20]]</f>
        <v>12</v>
      </c>
      <c r="C17" s="21">
        <f>Table1[[#This Row],[Mar-21]]</f>
        <v>11</v>
      </c>
      <c r="D17" s="21">
        <f>Table1[[#This Row],[Mar-22]]</f>
        <v>12</v>
      </c>
      <c r="E17" s="21">
        <f>Table1[[#This Row],[Mar-23]]</f>
        <v>15</v>
      </c>
      <c r="F17" s="21">
        <f>Table1[[#This Row],[Mar-24]]</f>
        <v>16</v>
      </c>
      <c r="G17" s="34"/>
      <c r="H17" s="34"/>
      <c r="I17" s="34"/>
      <c r="J17" s="34"/>
      <c r="K17" s="34"/>
      <c r="M17" s="22" t="s">
        <v>84</v>
      </c>
      <c r="N17" s="21">
        <f>'INCOME STATEMENT HISTORICAL'!Z17</f>
        <v>31</v>
      </c>
      <c r="O17" s="21">
        <f>'INCOME STATEMENT HISTORICAL'!AA17</f>
        <v>34</v>
      </c>
      <c r="P17" s="21">
        <f>'INCOME STATEMENT HISTORICAL'!AB17</f>
        <v>38</v>
      </c>
      <c r="Q17" s="21">
        <f>'INCOME STATEMENT HISTORICAL'!AC17</f>
        <v>43</v>
      </c>
      <c r="R17" s="21">
        <f>'INCOME STATEMENT HISTORICAL'!AD17</f>
        <v>44</v>
      </c>
      <c r="S17" s="34"/>
      <c r="T17" s="34"/>
      <c r="U17" s="34"/>
      <c r="V17" s="34"/>
      <c r="W17" s="34"/>
      <c r="Y17" s="22" t="s">
        <v>84</v>
      </c>
      <c r="Z17" s="21">
        <f>'INCOME STATEMENT HISTORICAL'!AS17</f>
        <v>8</v>
      </c>
      <c r="AA17" s="21">
        <f>'INCOME STATEMENT HISTORICAL'!AT17</f>
        <v>10</v>
      </c>
      <c r="AB17" s="21">
        <f>'INCOME STATEMENT HISTORICAL'!AU17</f>
        <v>10</v>
      </c>
      <c r="AC17" s="21">
        <f>'INCOME STATEMENT HISTORICAL'!AV17</f>
        <v>10</v>
      </c>
      <c r="AD17" s="21">
        <f>'INCOME STATEMENT HISTORICAL'!AW17</f>
        <v>10</v>
      </c>
      <c r="AE17" s="34"/>
      <c r="AF17" s="34"/>
      <c r="AG17" s="34"/>
      <c r="AH17" s="34"/>
      <c r="AI17" s="34"/>
    </row>
    <row r="18" spans="1:35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</row>
    <row r="19" spans="1:35" x14ac:dyDescent="0.35">
      <c r="A19" s="36" t="s">
        <v>92</v>
      </c>
      <c r="B19" s="34" t="s">
        <v>93</v>
      </c>
      <c r="C19" s="34"/>
      <c r="D19" s="34"/>
      <c r="E19" s="34"/>
      <c r="F19" s="34"/>
      <c r="G19" s="34" t="s">
        <v>94</v>
      </c>
      <c r="H19" s="34"/>
      <c r="I19" s="34"/>
      <c r="J19" s="34"/>
      <c r="K19" s="34"/>
      <c r="M19" s="36" t="s">
        <v>92</v>
      </c>
      <c r="N19" s="34" t="s">
        <v>93</v>
      </c>
      <c r="O19" s="34"/>
      <c r="P19" s="34"/>
      <c r="Q19" s="34"/>
      <c r="R19" s="34"/>
      <c r="S19" s="34" t="s">
        <v>94</v>
      </c>
      <c r="T19" s="34"/>
      <c r="U19" s="34"/>
      <c r="V19" s="34"/>
      <c r="W19" s="34"/>
      <c r="Y19" s="36" t="s">
        <v>92</v>
      </c>
      <c r="Z19" s="34" t="s">
        <v>93</v>
      </c>
      <c r="AA19" s="34"/>
      <c r="AB19" s="34"/>
      <c r="AC19" s="34"/>
      <c r="AD19" s="34"/>
      <c r="AE19" s="34" t="s">
        <v>94</v>
      </c>
      <c r="AF19" s="34"/>
      <c r="AG19" s="34"/>
      <c r="AH19" s="34"/>
      <c r="AI19" s="34"/>
    </row>
    <row r="20" spans="1:35" x14ac:dyDescent="0.35">
      <c r="A20" s="34" t="s">
        <v>95</v>
      </c>
      <c r="B20" s="34"/>
      <c r="C20" s="37">
        <f>C3/B3-1</f>
        <v>-5.3635143820596198E-4</v>
      </c>
      <c r="D20" s="37">
        <f t="shared" ref="D20:E20" si="39">D3/C3-1</f>
        <v>0.22733220013314881</v>
      </c>
      <c r="E20" s="37">
        <f t="shared" si="39"/>
        <v>0.1691682744864631</v>
      </c>
      <c r="F20" s="37">
        <f>F3/E3-1</f>
        <v>1.0003527642166166E-3</v>
      </c>
      <c r="G20" s="37">
        <f>AVERAGE(C20:F20)</f>
        <v>9.9241118986405641E-2</v>
      </c>
      <c r="H20" s="34"/>
      <c r="I20" s="34"/>
      <c r="J20" s="34"/>
      <c r="K20" s="34"/>
      <c r="M20" s="34" t="s">
        <v>95</v>
      </c>
      <c r="N20" s="34"/>
      <c r="O20" s="37">
        <f>O3/N3-1</f>
        <v>0.1805137876548244</v>
      </c>
      <c r="P20" s="37">
        <f t="shared" ref="P20:Q20" si="40">P3/O3-1</f>
        <v>0.11284298698214634</v>
      </c>
      <c r="Q20" s="37">
        <f t="shared" si="40"/>
        <v>0.15521455730581213</v>
      </c>
      <c r="R20" s="37">
        <f>R3/Q3-1</f>
        <v>2.3795529731817533E-2</v>
      </c>
      <c r="S20" s="37">
        <f>AVERAGE(O20:R20)</f>
        <v>0.1180917154186501</v>
      </c>
      <c r="T20" s="34"/>
      <c r="U20" s="34"/>
      <c r="V20" s="34"/>
      <c r="W20" s="34"/>
      <c r="Y20" s="34" t="s">
        <v>95</v>
      </c>
      <c r="Z20" s="34"/>
      <c r="AA20" s="37">
        <f>AA3/Z3-1</f>
        <v>0.10330639987354595</v>
      </c>
      <c r="AB20" s="37">
        <f t="shared" ref="AB20" si="41">AB3/AA3-1</f>
        <v>0.13855506723018385</v>
      </c>
      <c r="AC20" s="37">
        <f t="shared" ref="AC20" si="42">AC3/AB3-1</f>
        <v>5.7224119474131641E-2</v>
      </c>
      <c r="AD20" s="37">
        <f>AD3/AC3-1</f>
        <v>7.3087933235957303E-2</v>
      </c>
      <c r="AE20" s="37">
        <f>AVERAGE(AA20:AD20)</f>
        <v>9.3043379953454686E-2</v>
      </c>
      <c r="AF20" s="34"/>
      <c r="AG20" s="34"/>
      <c r="AH20" s="34"/>
      <c r="AI20" s="34"/>
    </row>
    <row r="21" spans="1:35" x14ac:dyDescent="0.35">
      <c r="A21" s="34" t="s">
        <v>96</v>
      </c>
      <c r="B21" s="34"/>
      <c r="C21" s="37">
        <f>C6/B6-1</f>
        <v>0.16061657597055601</v>
      </c>
      <c r="D21" s="37">
        <f t="shared" ref="D21:F21" si="43">D6/C6-1</f>
        <v>0.31063997409027877</v>
      </c>
      <c r="E21" s="37">
        <f t="shared" si="43"/>
        <v>9.9325110753922585E-2</v>
      </c>
      <c r="F21" s="37">
        <f t="shared" si="43"/>
        <v>-6.062793713112935E-2</v>
      </c>
      <c r="G21" s="37">
        <f t="shared" ref="G21:G23" si="44">AVERAGE(C21:F21)</f>
        <v>0.127488430920907</v>
      </c>
      <c r="H21" s="34"/>
      <c r="I21" s="34"/>
      <c r="J21" s="34"/>
      <c r="K21" s="34"/>
      <c r="M21" s="34" t="s">
        <v>96</v>
      </c>
      <c r="N21" s="34"/>
      <c r="O21" s="37">
        <f>O6/N6-1</f>
        <v>0.21299085382551075</v>
      </c>
      <c r="P21" s="37">
        <f t="shared" ref="P21:R21" si="45">P6/O6-1</f>
        <v>0.16195593281560416</v>
      </c>
      <c r="Q21" s="37">
        <f t="shared" si="45"/>
        <v>0.23240722751117149</v>
      </c>
      <c r="R21" s="37">
        <f t="shared" si="45"/>
        <v>-6.1672342035565597E-2</v>
      </c>
      <c r="S21" s="37">
        <f t="shared" ref="S21:S23" si="46">AVERAGE(O21:R21)</f>
        <v>0.1364204180291802</v>
      </c>
      <c r="T21" s="34"/>
      <c r="U21" s="34"/>
      <c r="V21" s="34"/>
      <c r="W21" s="34"/>
      <c r="Y21" s="34" t="s">
        <v>96</v>
      </c>
      <c r="Z21" s="34"/>
      <c r="AA21" s="37">
        <f>AA6/Z6-1</f>
        <v>9.9652407464140724E-2</v>
      </c>
      <c r="AB21" s="37">
        <f t="shared" ref="AB21" si="47">AB6/AA6-1</f>
        <v>0.18135658192131809</v>
      </c>
      <c r="AC21" s="37">
        <f t="shared" ref="AC21" si="48">AC6/AB6-1</f>
        <v>0.1115274066482379</v>
      </c>
      <c r="AD21" s="37">
        <f t="shared" ref="AD21" si="49">AD6/AC6-1</f>
        <v>2.8441439731234697E-2</v>
      </c>
      <c r="AE21" s="37">
        <f t="shared" ref="AE21:AE23" si="50">AVERAGE(AA21:AD21)</f>
        <v>0.10524445894123285</v>
      </c>
      <c r="AF21" s="34"/>
      <c r="AG21" s="34"/>
      <c r="AH21" s="34"/>
      <c r="AI21" s="34"/>
    </row>
    <row r="22" spans="1:35" x14ac:dyDescent="0.35">
      <c r="A22" s="34" t="s">
        <v>97</v>
      </c>
      <c r="B22" s="34"/>
      <c r="C22" s="37">
        <f>C9/B9-1</f>
        <v>-9.8809410500031003E-2</v>
      </c>
      <c r="D22" s="37">
        <f t="shared" ref="D22:F22" si="51">D9/C9-1</f>
        <v>0.13423251734765573</v>
      </c>
      <c r="E22" s="37">
        <f t="shared" si="51"/>
        <v>0.2303155509646464</v>
      </c>
      <c r="F22" s="37">
        <f t="shared" si="51"/>
        <v>5.4274000057134453E-2</v>
      </c>
      <c r="G22" s="37">
        <f t="shared" si="44"/>
        <v>8.0003164467351395E-2</v>
      </c>
      <c r="H22" s="34"/>
      <c r="I22" s="34"/>
      <c r="J22" s="34"/>
      <c r="K22" s="34"/>
      <c r="M22" s="34" t="s">
        <v>97</v>
      </c>
      <c r="N22" s="34"/>
      <c r="O22" s="37">
        <f>O9/N9-1</f>
        <v>0.13882187374346611</v>
      </c>
      <c r="P22" s="37">
        <f t="shared" ref="P22:R22" si="52">P9/O9-1</f>
        <v>7.8382911113072717E-2</v>
      </c>
      <c r="Q22" s="37">
        <f t="shared" si="52"/>
        <v>0.11565850863550797</v>
      </c>
      <c r="R22" s="37">
        <f t="shared" si="52"/>
        <v>6.705796038151135E-2</v>
      </c>
      <c r="S22" s="37">
        <f t="shared" si="46"/>
        <v>9.9980313468389537E-2</v>
      </c>
      <c r="T22" s="34"/>
      <c r="U22" s="34"/>
      <c r="V22" s="34"/>
      <c r="W22" s="34"/>
      <c r="Y22" s="34" t="s">
        <v>97</v>
      </c>
      <c r="Z22" s="34"/>
      <c r="AA22" s="37">
        <f>AA9/Z9-1</f>
        <v>0.12752612894909054</v>
      </c>
      <c r="AB22" s="37">
        <f t="shared" ref="AB22" si="53">AB9/AA9-1</f>
        <v>0.12848429949035434</v>
      </c>
      <c r="AC22" s="37">
        <f t="shared" ref="AC22" si="54">AC9/AB9-1</f>
        <v>-2.3453817138938571E-2</v>
      </c>
      <c r="AD22" s="37">
        <f t="shared" ref="AD22" si="55">AD9/AC9-1</f>
        <v>9.3430907415018583E-2</v>
      </c>
      <c r="AE22" s="37">
        <f t="shared" si="50"/>
        <v>8.1496879678881223E-2</v>
      </c>
      <c r="AF22" s="34"/>
      <c r="AG22" s="34"/>
      <c r="AH22" s="34"/>
      <c r="AI22" s="34"/>
    </row>
    <row r="23" spans="1:35" x14ac:dyDescent="0.35">
      <c r="A23" s="34" t="s">
        <v>98</v>
      </c>
      <c r="B23" s="34"/>
      <c r="C23" s="37">
        <f>C15/B15-1</f>
        <v>-0.14529908381671142</v>
      </c>
      <c r="D23" s="37">
        <f t="shared" ref="D23:F23" si="56">D15/C15-1</f>
        <v>0.13994749740432777</v>
      </c>
      <c r="E23" s="37">
        <f t="shared" si="56"/>
        <v>0.25265321244761374</v>
      </c>
      <c r="F23" s="37">
        <f t="shared" si="56"/>
        <v>8.0513074406397767E-2</v>
      </c>
      <c r="G23" s="37">
        <f t="shared" si="44"/>
        <v>8.1953675110406965E-2</v>
      </c>
      <c r="H23" s="34"/>
      <c r="I23" s="34"/>
      <c r="J23" s="34"/>
      <c r="K23" s="34"/>
      <c r="M23" s="34" t="s">
        <v>98</v>
      </c>
      <c r="N23" s="34"/>
      <c r="O23" s="37">
        <f>O15/N15-1</f>
        <v>0.17339149400218101</v>
      </c>
      <c r="P23" s="37">
        <f t="shared" ref="P23:R23" si="57">P15/O15-1</f>
        <v>6.6516197557089818E-2</v>
      </c>
      <c r="Q23" s="37">
        <f t="shared" si="57"/>
        <v>0.14253703473173163</v>
      </c>
      <c r="R23" s="37">
        <f t="shared" si="57"/>
        <v>1.8740466332534345E-2</v>
      </c>
      <c r="S23" s="37">
        <f t="shared" si="46"/>
        <v>0.1002962981558842</v>
      </c>
      <c r="T23" s="34"/>
      <c r="U23" s="34"/>
      <c r="V23" s="34"/>
      <c r="W23" s="34"/>
      <c r="Y23" s="34" t="s">
        <v>98</v>
      </c>
      <c r="Z23" s="34"/>
      <c r="AA23" s="37">
        <f>AA15/Z15-1</f>
        <v>0.11921265531178227</v>
      </c>
      <c r="AB23" s="37">
        <f t="shared" ref="AB23" si="58">AB15/AA15-1</f>
        <v>6.475166248508013E-2</v>
      </c>
      <c r="AC23" s="37">
        <f t="shared" ref="AC23" si="59">AC15/AB15-1</f>
        <v>-8.5143984672138573E-2</v>
      </c>
      <c r="AD23" s="37">
        <f t="shared" ref="AD23" si="60">AD15/AC15-1</f>
        <v>4.368646769777107E-2</v>
      </c>
      <c r="AE23" s="37">
        <f t="shared" si="50"/>
        <v>3.5626700205623724E-2</v>
      </c>
      <c r="AF23" s="34"/>
      <c r="AG23" s="34"/>
      <c r="AH23" s="34"/>
      <c r="AI23" s="34"/>
    </row>
    <row r="24" spans="1:35" x14ac:dyDescent="0.35">
      <c r="A24" s="34"/>
      <c r="B24" s="34"/>
      <c r="C24" s="38"/>
      <c r="D24" s="38"/>
      <c r="E24" s="38"/>
      <c r="F24" s="38"/>
      <c r="G24" s="38"/>
      <c r="H24" s="34"/>
      <c r="I24" s="34"/>
      <c r="J24" s="34"/>
      <c r="K24" s="34"/>
      <c r="M24" s="34"/>
      <c r="N24" s="34"/>
      <c r="O24" s="38"/>
      <c r="P24" s="38"/>
      <c r="Q24" s="38"/>
      <c r="R24" s="38"/>
      <c r="S24" s="38"/>
      <c r="T24" s="34"/>
      <c r="U24" s="34"/>
      <c r="V24" s="34"/>
      <c r="W24" s="34"/>
      <c r="Y24" s="34"/>
      <c r="Z24" s="34"/>
      <c r="AA24" s="38"/>
      <c r="AB24" s="38"/>
      <c r="AC24" s="38"/>
      <c r="AD24" s="38"/>
      <c r="AE24" s="38"/>
      <c r="AF24" s="34"/>
      <c r="AG24" s="34"/>
      <c r="AH24" s="34"/>
      <c r="AI24" s="34"/>
    </row>
    <row r="25" spans="1:35" x14ac:dyDescent="0.35">
      <c r="A25" s="36" t="s">
        <v>99</v>
      </c>
      <c r="B25" s="34" t="s">
        <v>100</v>
      </c>
      <c r="C25" s="34"/>
      <c r="D25" s="34"/>
      <c r="E25" s="34"/>
      <c r="F25" s="34"/>
      <c r="G25" s="34"/>
      <c r="H25" s="34"/>
      <c r="I25" s="34"/>
      <c r="J25" s="34"/>
      <c r="K25" s="34"/>
      <c r="M25" s="36" t="s">
        <v>99</v>
      </c>
      <c r="N25" s="34" t="s">
        <v>100</v>
      </c>
      <c r="O25" s="34"/>
      <c r="P25" s="34"/>
      <c r="Q25" s="34"/>
      <c r="R25" s="34"/>
      <c r="S25" s="34"/>
      <c r="T25" s="34"/>
      <c r="U25" s="34"/>
      <c r="V25" s="34"/>
      <c r="W25" s="34"/>
      <c r="Y25" s="36" t="s">
        <v>99</v>
      </c>
      <c r="Z25" s="34" t="s">
        <v>100</v>
      </c>
      <c r="AA25" s="34"/>
      <c r="AB25" s="34"/>
      <c r="AC25" s="34"/>
      <c r="AD25" s="34"/>
      <c r="AE25" s="34"/>
      <c r="AF25" s="34"/>
      <c r="AG25" s="34"/>
      <c r="AH25" s="34"/>
      <c r="AI25" s="34"/>
    </row>
    <row r="26" spans="1:35" x14ac:dyDescent="0.35">
      <c r="A26" s="34" t="s">
        <v>101</v>
      </c>
      <c r="B26" s="39">
        <f>B7/B3</f>
        <v>0.69890042850947787</v>
      </c>
      <c r="C26" s="39">
        <f t="shared" ref="C26:F26" si="61">C7/C3</f>
        <v>0.64253574003208391</v>
      </c>
      <c r="D26" s="39">
        <f t="shared" si="61"/>
        <v>0.59140871644716431</v>
      </c>
      <c r="E26" s="39">
        <f t="shared" si="61"/>
        <v>0.6152723274266918</v>
      </c>
      <c r="F26" s="39">
        <f t="shared" si="61"/>
        <v>0.65129489960178033</v>
      </c>
      <c r="G26" s="37">
        <f>AVERAGE(B26:F26)</f>
        <v>0.63988242240343962</v>
      </c>
      <c r="H26" s="34"/>
      <c r="I26" s="34"/>
      <c r="J26" s="34"/>
      <c r="K26" s="34"/>
      <c r="M26" s="34" t="s">
        <v>101</v>
      </c>
      <c r="N26" s="39">
        <f>N7/N3</f>
        <v>0.55076711351241148</v>
      </c>
      <c r="O26" s="39">
        <f t="shared" ref="O26:R26" si="62">O7/O3</f>
        <v>0.5307096133503163</v>
      </c>
      <c r="P26" s="39">
        <f t="shared" si="62"/>
        <v>0.50576162023744864</v>
      </c>
      <c r="Q26" s="39">
        <f t="shared" si="62"/>
        <v>0.47599455910258781</v>
      </c>
      <c r="R26" s="39">
        <f t="shared" si="62"/>
        <v>0.52516156546271697</v>
      </c>
      <c r="S26" s="37">
        <f>AVERAGE(N26:R26)</f>
        <v>0.51767889433309622</v>
      </c>
      <c r="T26" s="34"/>
      <c r="U26" s="34"/>
      <c r="V26" s="34"/>
      <c r="W26" s="34"/>
      <c r="Y26" s="34" t="s">
        <v>101</v>
      </c>
      <c r="Z26" s="39">
        <f>Z7/Z3</f>
        <v>0.53091149150619732</v>
      </c>
      <c r="AA26" s="39">
        <f t="shared" ref="AA26:AD26" si="63">AA7/AA3</f>
        <v>0.5313670628984617</v>
      </c>
      <c r="AB26" s="39">
        <f t="shared" si="63"/>
        <v>0.51457111055391225</v>
      </c>
      <c r="AC26" s="39">
        <f t="shared" si="63"/>
        <v>0.49037107568277621</v>
      </c>
      <c r="AD26" s="39">
        <f t="shared" si="63"/>
        <v>0.51356057300607993</v>
      </c>
      <c r="AE26" s="37">
        <f>AVERAGE(Z26:AD26)</f>
        <v>0.51615626272948556</v>
      </c>
      <c r="AF26" s="34"/>
      <c r="AG26" s="34"/>
      <c r="AH26" s="34"/>
      <c r="AI26" s="34"/>
    </row>
    <row r="27" spans="1:35" x14ac:dyDescent="0.35">
      <c r="A27" s="34" t="s">
        <v>102</v>
      </c>
      <c r="B27" s="39">
        <f>B9/B3</f>
        <v>0.43759662288470919</v>
      </c>
      <c r="C27" s="39">
        <f t="shared" ref="C27:F27" si="64">C9/C3</f>
        <v>0.39456958650586144</v>
      </c>
      <c r="D27" s="39">
        <f t="shared" si="64"/>
        <v>0.3646393823308926</v>
      </c>
      <c r="E27" s="39">
        <f t="shared" si="64"/>
        <v>0.38370995207930164</v>
      </c>
      <c r="F27" s="39">
        <f t="shared" si="64"/>
        <v>0.40413115232504232</v>
      </c>
      <c r="G27" s="37">
        <f t="shared" ref="G27:G30" si="65">AVERAGE(B27:F27)</f>
        <v>0.39692933922516149</v>
      </c>
      <c r="H27" s="34"/>
      <c r="I27" s="34"/>
      <c r="J27" s="34"/>
      <c r="K27" s="34"/>
      <c r="M27" s="34" t="s">
        <v>102</v>
      </c>
      <c r="N27" s="39">
        <f>N9/N3</f>
        <v>0.25352974157704267</v>
      </c>
      <c r="O27" s="39">
        <f t="shared" ref="O27:S27" si="66">O9/O3</f>
        <v>0.24457589430280002</v>
      </c>
      <c r="P27" s="39">
        <f t="shared" si="66"/>
        <v>0.23700240552494761</v>
      </c>
      <c r="Q27" s="39">
        <f t="shared" si="66"/>
        <v>0.22888713496448304</v>
      </c>
      <c r="R27" s="39">
        <f t="shared" si="66"/>
        <v>0.23855919692943608</v>
      </c>
      <c r="S27" s="39">
        <f t="shared" si="66"/>
        <v>-8.4512489275602787E-2</v>
      </c>
      <c r="T27" s="34"/>
      <c r="U27" s="34"/>
      <c r="V27" s="34"/>
      <c r="W27" s="34"/>
      <c r="Y27" s="34" t="s">
        <v>102</v>
      </c>
      <c r="Z27" s="39">
        <f>Z9/Z3</f>
        <v>0.23441873006722527</v>
      </c>
      <c r="AA27" s="39">
        <f t="shared" ref="AA27:AE27" si="67">AA9/AA3</f>
        <v>0.23956467876571208</v>
      </c>
      <c r="AB27" s="39">
        <f t="shared" si="67"/>
        <v>0.23744567696425717</v>
      </c>
      <c r="AC27" s="39">
        <f t="shared" si="67"/>
        <v>0.21932593591569075</v>
      </c>
      <c r="AD27" s="39">
        <f t="shared" si="67"/>
        <v>0.22348378888648757</v>
      </c>
      <c r="AE27" s="39">
        <f t="shared" si="67"/>
        <v>0.78637484984561756</v>
      </c>
      <c r="AF27" s="34"/>
      <c r="AG27" s="34"/>
      <c r="AH27" s="34"/>
      <c r="AI27" s="34"/>
    </row>
    <row r="28" spans="1:35" x14ac:dyDescent="0.35">
      <c r="A28" s="34" t="s">
        <v>103</v>
      </c>
      <c r="B28" s="39">
        <f>B11/B4</f>
        <v>7.6170161169256598</v>
      </c>
      <c r="C28" s="39">
        <f t="shared" ref="C28:F28" si="68">C13/C4</f>
        <v>6.6950496854772528</v>
      </c>
      <c r="D28" s="39">
        <f t="shared" si="68"/>
        <v>10.965371525036076</v>
      </c>
      <c r="E28" s="39">
        <f t="shared" si="68"/>
        <v>12.674429055435777</v>
      </c>
      <c r="F28" s="39">
        <f t="shared" si="68"/>
        <v>9.7345628775881252</v>
      </c>
      <c r="G28" s="37">
        <f t="shared" si="65"/>
        <v>9.5372858520925785</v>
      </c>
      <c r="H28" s="34"/>
      <c r="I28" s="34"/>
      <c r="J28" s="34"/>
      <c r="K28" s="34"/>
      <c r="M28" s="34" t="s">
        <v>103</v>
      </c>
      <c r="N28" s="39">
        <f>N11/N4</f>
        <v>14.155063291139241</v>
      </c>
      <c r="O28" s="39">
        <f t="shared" ref="O28:R28" si="69">O13/O4</f>
        <v>24.726829268292683</v>
      </c>
      <c r="P28" s="39">
        <f t="shared" si="69"/>
        <v>42.713178294573645</v>
      </c>
      <c r="Q28" s="39">
        <f t="shared" si="69"/>
        <v>24.177734375</v>
      </c>
      <c r="R28" s="39">
        <f t="shared" si="69"/>
        <v>16.022194821208384</v>
      </c>
      <c r="S28" s="37">
        <f t="shared" ref="S28:S29" si="70">AVERAGE(N28:R28)</f>
        <v>24.359000010042791</v>
      </c>
      <c r="T28" s="34"/>
      <c r="U28" s="34"/>
      <c r="V28" s="34"/>
      <c r="W28" s="34"/>
      <c r="Y28" s="34" t="s">
        <v>103</v>
      </c>
      <c r="Z28" s="39">
        <f>Z11/Z4</f>
        <v>5.8844705034557334</v>
      </c>
      <c r="AA28" s="39">
        <f t="shared" ref="AA28:AD28" si="71">AA13/AA4</f>
        <v>6.1581665590703709</v>
      </c>
      <c r="AB28" s="39">
        <f t="shared" si="71"/>
        <v>5.7860158714009584</v>
      </c>
      <c r="AC28" s="39">
        <f t="shared" si="71"/>
        <v>4.7529805339140978</v>
      </c>
      <c r="AD28" s="39">
        <f t="shared" si="71"/>
        <v>4.5954478555585503</v>
      </c>
      <c r="AE28" s="37">
        <f t="shared" ref="AE28:AE29" si="72">AVERAGE(Z28:AD28)</f>
        <v>5.435416264679942</v>
      </c>
      <c r="AF28" s="34"/>
      <c r="AG28" s="34"/>
      <c r="AH28" s="34"/>
      <c r="AI28" s="34"/>
    </row>
    <row r="29" spans="1:35" x14ac:dyDescent="0.35">
      <c r="A29" s="34" t="s">
        <v>104</v>
      </c>
      <c r="B29" s="39">
        <f>B15/B5</f>
        <v>0.29648310088785751</v>
      </c>
      <c r="C29" s="39">
        <f t="shared" ref="C29:F29" si="73">C15/C5</f>
        <v>0.25336311438688908</v>
      </c>
      <c r="D29" s="39">
        <f t="shared" si="73"/>
        <v>0.24062453214112728</v>
      </c>
      <c r="E29" s="39">
        <f t="shared" si="73"/>
        <v>0.25840078276835216</v>
      </c>
      <c r="F29" s="39">
        <f t="shared" si="73"/>
        <v>0.27608010204354039</v>
      </c>
      <c r="G29" s="37">
        <f t="shared" si="65"/>
        <v>0.26499032644555326</v>
      </c>
      <c r="H29" s="34"/>
      <c r="I29" s="34"/>
      <c r="J29" s="34"/>
      <c r="K29" s="34"/>
      <c r="M29" s="34" t="s">
        <v>104</v>
      </c>
      <c r="N29" s="39">
        <f>N15/N5</f>
        <v>0.16099824429395534</v>
      </c>
      <c r="O29" s="39">
        <f t="shared" ref="O29:R29" si="74">O15/O5</f>
        <v>0.16117780488326808</v>
      </c>
      <c r="P29" s="39">
        <f t="shared" si="74"/>
        <v>0.15505925954522642</v>
      </c>
      <c r="Q29" s="39">
        <f t="shared" si="74"/>
        <v>0.15281130850302194</v>
      </c>
      <c r="R29" s="39">
        <f t="shared" si="74"/>
        <v>0.15135082635932467</v>
      </c>
      <c r="S29" s="37">
        <f t="shared" si="70"/>
        <v>0.15627948871695926</v>
      </c>
      <c r="T29" s="34"/>
      <c r="U29" s="34"/>
      <c r="V29" s="34"/>
      <c r="W29" s="34"/>
      <c r="Y29" s="34" t="s">
        <v>104</v>
      </c>
      <c r="Z29" s="39">
        <f>Z15/Z5</f>
        <v>0.16468463533803793</v>
      </c>
      <c r="AA29" s="39">
        <f t="shared" ref="AA29:AD29" si="75">AA15/AA5</f>
        <v>0.16725520851900336</v>
      </c>
      <c r="AB29" s="39">
        <f t="shared" si="75"/>
        <v>0.15609502204676473</v>
      </c>
      <c r="AC29" s="39">
        <f t="shared" si="75"/>
        <v>0.13473664704049057</v>
      </c>
      <c r="AD29" s="39">
        <f t="shared" si="75"/>
        <v>0.13099906937035768</v>
      </c>
      <c r="AE29" s="37">
        <f t="shared" si="72"/>
        <v>0.15075411646293085</v>
      </c>
      <c r="AF29" s="34"/>
      <c r="AG29" s="34"/>
      <c r="AH29" s="34"/>
      <c r="AI29" s="34"/>
    </row>
    <row r="30" spans="1:35" x14ac:dyDescent="0.35">
      <c r="A30" s="34" t="s">
        <v>119</v>
      </c>
      <c r="B30" s="45">
        <f>B13/B5</f>
        <v>0.38260273916827608</v>
      </c>
      <c r="C30" s="45">
        <f t="shared" ref="C30:F30" si="76">C13/C5</f>
        <v>0.34166896544504766</v>
      </c>
      <c r="D30" s="45">
        <f t="shared" si="76"/>
        <v>0.32521002472475158</v>
      </c>
      <c r="E30" s="45">
        <f t="shared" si="76"/>
        <v>0.34754355478125448</v>
      </c>
      <c r="F30" s="45">
        <f t="shared" si="76"/>
        <v>0.36354216052307575</v>
      </c>
      <c r="G30" s="37">
        <f t="shared" si="65"/>
        <v>0.3521134889284811</v>
      </c>
      <c r="H30" s="34"/>
      <c r="I30" s="34"/>
      <c r="J30" s="34"/>
      <c r="K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</row>
    <row r="31" spans="1:35" x14ac:dyDescent="0.35">
      <c r="A31" s="36" t="s">
        <v>105</v>
      </c>
      <c r="B31" s="38">
        <f>B11/B12</f>
        <v>361.89045354791517</v>
      </c>
      <c r="C31" s="38">
        <f t="shared" ref="C31:F31" si="77">C11/C12</f>
        <v>396.35935397039026</v>
      </c>
      <c r="D31" s="38">
        <f t="shared" si="77"/>
        <v>512.59197154471542</v>
      </c>
      <c r="E31" s="38">
        <f t="shared" si="77"/>
        <v>582.05509259259259</v>
      </c>
      <c r="F31" s="38">
        <f t="shared" si="77"/>
        <v>578.77045256744975</v>
      </c>
      <c r="G31" s="38" t="s">
        <v>106</v>
      </c>
      <c r="H31" s="34"/>
      <c r="I31" s="34"/>
      <c r="J31" s="34"/>
      <c r="K31" s="34"/>
      <c r="M31" s="36" t="s">
        <v>105</v>
      </c>
      <c r="N31" s="38">
        <f>N11/N12</f>
        <v>75.813559322033896</v>
      </c>
      <c r="O31" s="38">
        <f t="shared" ref="O31:R31" si="78">O11/O12</f>
        <v>87.649572649572647</v>
      </c>
      <c r="P31" s="38">
        <f t="shared" si="78"/>
        <v>104.9622641509434</v>
      </c>
      <c r="Q31" s="38">
        <f t="shared" si="78"/>
        <v>109.58771929824562</v>
      </c>
      <c r="R31" s="38">
        <f t="shared" si="78"/>
        <v>39.904191616766468</v>
      </c>
      <c r="S31" s="38" t="s">
        <v>106</v>
      </c>
      <c r="T31" s="34"/>
      <c r="U31" s="34"/>
      <c r="V31" s="34"/>
      <c r="W31" s="34"/>
      <c r="Y31" s="36" t="s">
        <v>105</v>
      </c>
      <c r="Z31" s="38">
        <f>Z11/Z12</f>
        <v>36.263019781994366</v>
      </c>
      <c r="AA31" s="38">
        <f t="shared" ref="AA31:AD31" si="79">AA11/AA12</f>
        <v>66.017526777020478</v>
      </c>
      <c r="AB31" s="38">
        <f t="shared" si="79"/>
        <v>59.933419689119191</v>
      </c>
      <c r="AC31" s="38">
        <f t="shared" si="79"/>
        <v>28.056876278118608</v>
      </c>
      <c r="AD31" s="38">
        <f t="shared" si="79"/>
        <v>18.852230632952168</v>
      </c>
      <c r="AE31" s="38" t="s">
        <v>106</v>
      </c>
      <c r="AF31" s="34"/>
      <c r="AG31" s="34"/>
      <c r="AH31" s="34"/>
      <c r="AI31" s="34"/>
    </row>
    <row r="32" spans="1:35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</row>
    <row r="33" spans="1:35" x14ac:dyDescent="0.35">
      <c r="A33" s="36" t="s">
        <v>107</v>
      </c>
      <c r="B33" s="34" t="s">
        <v>108</v>
      </c>
      <c r="C33" s="34"/>
      <c r="D33" s="34"/>
      <c r="E33" s="34"/>
      <c r="F33" s="34"/>
      <c r="G33" s="34"/>
      <c r="H33" s="34"/>
      <c r="I33" s="34"/>
      <c r="J33" s="34"/>
      <c r="K33" s="34"/>
      <c r="M33" s="36" t="s">
        <v>107</v>
      </c>
      <c r="N33" s="34" t="s">
        <v>108</v>
      </c>
      <c r="O33" s="34"/>
      <c r="P33" s="34"/>
      <c r="Q33" s="34"/>
      <c r="R33" s="34"/>
      <c r="S33" s="34"/>
      <c r="T33" s="34"/>
      <c r="U33" s="34"/>
      <c r="V33" s="34"/>
      <c r="W33" s="34"/>
      <c r="Y33" s="36" t="s">
        <v>107</v>
      </c>
      <c r="Z33" s="34" t="s">
        <v>108</v>
      </c>
      <c r="AA33" s="34"/>
      <c r="AB33" s="34"/>
      <c r="AC33" s="34"/>
      <c r="AD33" s="34"/>
      <c r="AE33" s="34"/>
      <c r="AF33" s="34"/>
      <c r="AG33" s="34"/>
      <c r="AH33" s="34"/>
      <c r="AI33" s="34"/>
    </row>
    <row r="34" spans="1:35" x14ac:dyDescent="0.35">
      <c r="A34" s="34" t="s">
        <v>71</v>
      </c>
      <c r="B34" s="40">
        <f>B3</f>
        <v>48979.08</v>
      </c>
      <c r="C34" s="40">
        <f t="shared" ref="C34:F34" si="80">C3</f>
        <v>48952.81</v>
      </c>
      <c r="D34" s="40">
        <f t="shared" si="80"/>
        <v>60081.36</v>
      </c>
      <c r="E34" s="40">
        <f t="shared" si="80"/>
        <v>70245.22</v>
      </c>
      <c r="F34" s="40">
        <f t="shared" si="80"/>
        <v>70315.490000000005</v>
      </c>
      <c r="G34" s="38"/>
      <c r="H34" s="40" t="s">
        <v>109</v>
      </c>
      <c r="I34" s="34"/>
      <c r="J34" s="34"/>
      <c r="K34" s="34"/>
      <c r="M34" s="34" t="s">
        <v>71</v>
      </c>
      <c r="N34" s="40">
        <f>N3</f>
        <v>39238</v>
      </c>
      <c r="O34" s="40">
        <f t="shared" ref="O34:R34" si="81">O3</f>
        <v>46321</v>
      </c>
      <c r="P34" s="40">
        <f t="shared" si="81"/>
        <v>51548</v>
      </c>
      <c r="Q34" s="40">
        <f t="shared" si="81"/>
        <v>59549</v>
      </c>
      <c r="R34" s="40">
        <f t="shared" si="81"/>
        <v>60966</v>
      </c>
      <c r="S34" s="38"/>
      <c r="T34" s="40" t="s">
        <v>109</v>
      </c>
      <c r="U34" s="34"/>
      <c r="V34" s="34"/>
      <c r="W34" s="34"/>
      <c r="Y34" s="34" t="s">
        <v>71</v>
      </c>
      <c r="Z34" s="40">
        <f>Z3</f>
        <v>8603.92</v>
      </c>
      <c r="AA34" s="40">
        <f t="shared" ref="AA34:AD34" si="82">AA3</f>
        <v>9492.76</v>
      </c>
      <c r="AB34" s="40">
        <f t="shared" si="82"/>
        <v>10808.03</v>
      </c>
      <c r="AC34" s="40">
        <f t="shared" si="82"/>
        <v>11426.51</v>
      </c>
      <c r="AD34" s="40">
        <f t="shared" si="82"/>
        <v>12261.65</v>
      </c>
      <c r="AE34" s="38"/>
      <c r="AF34" s="40" t="s">
        <v>109</v>
      </c>
      <c r="AG34" s="34"/>
      <c r="AH34" s="34"/>
      <c r="AI34" s="34"/>
    </row>
    <row r="35" spans="1:35" x14ac:dyDescent="0.35">
      <c r="A35" s="34" t="s">
        <v>110</v>
      </c>
      <c r="B35" s="38"/>
      <c r="C35" s="41">
        <f>C34/B34-1</f>
        <v>-5.3635143820596198E-4</v>
      </c>
      <c r="D35" s="41">
        <f t="shared" ref="D35:F35" si="83">D34/C34-1</f>
        <v>0.22733220013314881</v>
      </c>
      <c r="E35" s="41">
        <f t="shared" si="83"/>
        <v>0.1691682744864631</v>
      </c>
      <c r="F35" s="41">
        <f t="shared" si="83"/>
        <v>1.0003527642166166E-3</v>
      </c>
      <c r="G35" s="41">
        <f>AVERAGE(C35:F35)</f>
        <v>9.9241118986405641E-2</v>
      </c>
      <c r="H35" s="41"/>
      <c r="I35" s="34"/>
      <c r="J35" s="34"/>
      <c r="K35" s="34"/>
      <c r="M35" s="34" t="s">
        <v>110</v>
      </c>
      <c r="N35" s="38"/>
      <c r="O35" s="41">
        <f>O34/N34-1</f>
        <v>0.1805137876548244</v>
      </c>
      <c r="P35" s="41">
        <f t="shared" ref="P35:R35" si="84">P34/O34-1</f>
        <v>0.11284298698214634</v>
      </c>
      <c r="Q35" s="41">
        <f t="shared" si="84"/>
        <v>0.15521455730581213</v>
      </c>
      <c r="R35" s="41">
        <f t="shared" si="84"/>
        <v>2.3795529731817533E-2</v>
      </c>
      <c r="S35" s="41">
        <f>AVERAGE(O35:R35)</f>
        <v>0.1180917154186501</v>
      </c>
      <c r="T35" s="41"/>
      <c r="U35" s="34"/>
      <c r="V35" s="34"/>
      <c r="W35" s="34"/>
      <c r="Y35" s="34" t="s">
        <v>110</v>
      </c>
      <c r="Z35" s="38"/>
      <c r="AA35" s="41">
        <f>AA34/Z34-1</f>
        <v>0.10330639987354595</v>
      </c>
      <c r="AB35" s="41">
        <f t="shared" ref="AB35" si="85">AB34/AA34-1</f>
        <v>0.13855506723018385</v>
      </c>
      <c r="AC35" s="41">
        <f t="shared" ref="AC35" si="86">AC34/AB34-1</f>
        <v>5.7224119474131641E-2</v>
      </c>
      <c r="AD35" s="41">
        <f t="shared" ref="AD35" si="87">AD34/AC34-1</f>
        <v>7.3087933235957303E-2</v>
      </c>
      <c r="AE35" s="41">
        <f>AVERAGE(AA35:AD35)</f>
        <v>9.3043379953454686E-2</v>
      </c>
      <c r="AF35" s="41"/>
      <c r="AG35" s="34"/>
      <c r="AH35" s="34"/>
      <c r="AI35" s="34"/>
    </row>
    <row r="36" spans="1:35" x14ac:dyDescent="0.35">
      <c r="A36" s="34" t="s">
        <v>111</v>
      </c>
      <c r="B36" s="40">
        <f>B4</f>
        <v>2597.89</v>
      </c>
      <c r="C36" s="40">
        <f t="shared" ref="C36:F36" si="88">C4</f>
        <v>2632.56</v>
      </c>
      <c r="D36" s="40">
        <f t="shared" si="88"/>
        <v>1836.35</v>
      </c>
      <c r="E36" s="40">
        <f t="shared" si="88"/>
        <v>1980.49</v>
      </c>
      <c r="F36" s="40">
        <f t="shared" si="88"/>
        <v>2727.84</v>
      </c>
      <c r="G36" s="40"/>
      <c r="H36" s="34"/>
      <c r="I36" s="34"/>
      <c r="J36" s="34"/>
      <c r="K36" s="34"/>
      <c r="M36" s="34" t="s">
        <v>111</v>
      </c>
      <c r="N36" s="40">
        <f>N4</f>
        <v>632</v>
      </c>
      <c r="O36" s="40">
        <f t="shared" ref="O36:R36" si="89">O4</f>
        <v>410</v>
      </c>
      <c r="P36" s="40">
        <f t="shared" si="89"/>
        <v>258</v>
      </c>
      <c r="Q36" s="40">
        <f t="shared" si="89"/>
        <v>512</v>
      </c>
      <c r="R36" s="40">
        <f t="shared" si="89"/>
        <v>811</v>
      </c>
      <c r="S36" s="40"/>
      <c r="T36" s="34"/>
      <c r="U36" s="34"/>
      <c r="V36" s="34"/>
      <c r="W36" s="34"/>
      <c r="Y36" s="34" t="s">
        <v>111</v>
      </c>
      <c r="Z36" s="40">
        <f>Z4</f>
        <v>305.29000000000002</v>
      </c>
      <c r="AA36" s="40">
        <f t="shared" ref="AA36:AD36" si="90">AA4</f>
        <v>325.29000000000002</v>
      </c>
      <c r="AB36" s="40">
        <f t="shared" si="90"/>
        <v>393.16</v>
      </c>
      <c r="AC36" s="40">
        <f t="shared" si="90"/>
        <v>445.39</v>
      </c>
      <c r="AD36" s="40">
        <f t="shared" si="90"/>
        <v>482.41</v>
      </c>
      <c r="AE36" s="40"/>
      <c r="AF36" s="34"/>
      <c r="AG36" s="34"/>
      <c r="AH36" s="34"/>
      <c r="AI36" s="34"/>
    </row>
    <row r="37" spans="1:35" x14ac:dyDescent="0.35">
      <c r="A37" s="34" t="s">
        <v>110</v>
      </c>
      <c r="B37" s="38"/>
      <c r="C37" s="41">
        <f>C36/B36-1</f>
        <v>1.3345445727109384E-2</v>
      </c>
      <c r="D37" s="41">
        <f t="shared" ref="D37:F37" si="91">D36/C36-1</f>
        <v>-0.30244704774060227</v>
      </c>
      <c r="E37" s="41">
        <f t="shared" si="91"/>
        <v>7.8492662074223452E-2</v>
      </c>
      <c r="F37" s="41">
        <f t="shared" si="91"/>
        <v>0.37735610884175141</v>
      </c>
      <c r="G37" s="41"/>
      <c r="H37" s="34"/>
      <c r="I37" s="34"/>
      <c r="J37" s="34"/>
      <c r="K37" s="34"/>
      <c r="M37" s="34" t="s">
        <v>110</v>
      </c>
      <c r="N37" s="38"/>
      <c r="O37" s="41">
        <f>O36/N36-1</f>
        <v>-0.35126582278481011</v>
      </c>
      <c r="P37" s="41">
        <f t="shared" ref="P37:R37" si="92">P36/O36-1</f>
        <v>-0.37073170731707317</v>
      </c>
      <c r="Q37" s="41">
        <f t="shared" si="92"/>
        <v>0.98449612403100772</v>
      </c>
      <c r="R37" s="41">
        <f t="shared" si="92"/>
        <v>0.583984375</v>
      </c>
      <c r="S37" s="41"/>
      <c r="T37" s="34"/>
      <c r="U37" s="34"/>
      <c r="V37" s="34"/>
      <c r="W37" s="34"/>
      <c r="Y37" s="34" t="s">
        <v>110</v>
      </c>
      <c r="Z37" s="38"/>
      <c r="AA37" s="41">
        <f>AA36/Z36-1</f>
        <v>6.5511480887025408E-2</v>
      </c>
      <c r="AB37" s="41">
        <f t="shared" ref="AB37" si="93">AB36/AA36-1</f>
        <v>0.20864459405453606</v>
      </c>
      <c r="AC37" s="41">
        <f t="shared" ref="AC37" si="94">AC36/AB36-1</f>
        <v>0.13284667819717155</v>
      </c>
      <c r="AD37" s="41">
        <f t="shared" ref="AD37" si="95">AD36/AC36-1</f>
        <v>8.3118166101618929E-2</v>
      </c>
      <c r="AE37" s="41"/>
      <c r="AF37" s="34"/>
      <c r="AG37" s="34"/>
      <c r="AH37" s="34"/>
      <c r="AI37" s="34"/>
    </row>
    <row r="38" spans="1:35" x14ac:dyDescent="0.35">
      <c r="A38" s="34" t="s">
        <v>112</v>
      </c>
      <c r="B38" s="40">
        <f>B5</f>
        <v>51576.97</v>
      </c>
      <c r="C38" s="40">
        <f t="shared" ref="C38:F38" si="96">C5</f>
        <v>51585.369999999995</v>
      </c>
      <c r="D38" s="40">
        <f t="shared" si="96"/>
        <v>61917.71</v>
      </c>
      <c r="E38" s="40">
        <f t="shared" si="96"/>
        <v>72225.710000000006</v>
      </c>
      <c r="F38" s="40">
        <f t="shared" si="96"/>
        <v>73043.33</v>
      </c>
      <c r="G38" s="40"/>
      <c r="H38" s="34"/>
      <c r="I38" s="34"/>
      <c r="J38" s="34"/>
      <c r="K38" s="34"/>
      <c r="M38" s="34" t="s">
        <v>112</v>
      </c>
      <c r="N38" s="40">
        <f>N5</f>
        <v>39870</v>
      </c>
      <c r="O38" s="40">
        <f t="shared" ref="O38:R38" si="97">O5</f>
        <v>46731</v>
      </c>
      <c r="P38" s="40">
        <f t="shared" si="97"/>
        <v>51806</v>
      </c>
      <c r="Q38" s="40">
        <f t="shared" si="97"/>
        <v>60061</v>
      </c>
      <c r="R38" s="40">
        <f t="shared" si="97"/>
        <v>61777</v>
      </c>
      <c r="S38" s="40"/>
      <c r="T38" s="34"/>
      <c r="U38" s="34"/>
      <c r="V38" s="34"/>
      <c r="W38" s="34"/>
      <c r="Y38" s="34" t="s">
        <v>112</v>
      </c>
      <c r="Z38" s="40">
        <f>Z5</f>
        <v>8909.2100000000009</v>
      </c>
      <c r="AA38" s="40">
        <f t="shared" ref="AA38:AD38" si="98">AA5</f>
        <v>9818.0500000000011</v>
      </c>
      <c r="AB38" s="40">
        <f t="shared" si="98"/>
        <v>11201.19</v>
      </c>
      <c r="AC38" s="40">
        <f t="shared" si="98"/>
        <v>11871.9</v>
      </c>
      <c r="AD38" s="40">
        <f t="shared" si="98"/>
        <v>12744.06</v>
      </c>
      <c r="AE38" s="40"/>
      <c r="AF38" s="34"/>
      <c r="AG38" s="34"/>
      <c r="AH38" s="34"/>
      <c r="AI38" s="34"/>
    </row>
    <row r="39" spans="1:35" x14ac:dyDescent="0.35">
      <c r="A39" s="34" t="s">
        <v>110</v>
      </c>
      <c r="B39" s="38"/>
      <c r="C39" s="41">
        <f>C38/B38-1</f>
        <v>1.6286338650739474E-4</v>
      </c>
      <c r="D39" s="41">
        <f t="shared" ref="D39:F39" si="99">D38/C38-1</f>
        <v>0.20029593661923917</v>
      </c>
      <c r="E39" s="41">
        <f t="shared" si="99"/>
        <v>0.16647902514482538</v>
      </c>
      <c r="F39" s="41">
        <f t="shared" si="99"/>
        <v>1.1320345622078287E-2</v>
      </c>
      <c r="G39" s="41"/>
      <c r="H39" s="34"/>
      <c r="I39" s="34"/>
      <c r="J39" s="34"/>
      <c r="K39" s="34"/>
      <c r="M39" s="34" t="s">
        <v>110</v>
      </c>
      <c r="N39" s="38"/>
      <c r="O39" s="41">
        <f>O38/N38-1</f>
        <v>0.17208427389014291</v>
      </c>
      <c r="P39" s="41">
        <f t="shared" ref="P39:R39" si="100">P38/O38-1</f>
        <v>0.10860028674755506</v>
      </c>
      <c r="Q39" s="41">
        <f t="shared" si="100"/>
        <v>0.15934447747365166</v>
      </c>
      <c r="R39" s="41">
        <f t="shared" si="100"/>
        <v>2.8570952864587662E-2</v>
      </c>
      <c r="S39" s="41"/>
      <c r="T39" s="34"/>
      <c r="U39" s="34"/>
      <c r="V39" s="34"/>
      <c r="W39" s="34"/>
      <c r="Y39" s="34" t="s">
        <v>110</v>
      </c>
      <c r="Z39" s="38"/>
      <c r="AA39" s="41">
        <f>AA38/Z38-1</f>
        <v>0.10201128944092686</v>
      </c>
      <c r="AB39" s="41">
        <f t="shared" ref="AB39" si="101">AB38/AA38-1</f>
        <v>0.1408772617780516</v>
      </c>
      <c r="AC39" s="41">
        <f t="shared" ref="AC39" si="102">AC38/AB38-1</f>
        <v>5.9878459342266321E-2</v>
      </c>
      <c r="AD39" s="41">
        <f t="shared" ref="AD39" si="103">AD38/AC38-1</f>
        <v>7.3464230662320329E-2</v>
      </c>
      <c r="AE39" s="41"/>
      <c r="AF39" s="34"/>
      <c r="AG39" s="34"/>
      <c r="AH39" s="34"/>
      <c r="AI39" s="34"/>
    </row>
    <row r="40" spans="1:35" x14ac:dyDescent="0.35">
      <c r="A40" s="34" t="s">
        <v>113</v>
      </c>
      <c r="B40" s="38">
        <f>B6</f>
        <v>17345.469999999998</v>
      </c>
      <c r="C40" s="38">
        <f t="shared" ref="C40:F40" si="104">C6</f>
        <v>20131.439999999999</v>
      </c>
      <c r="D40" s="38">
        <f t="shared" si="104"/>
        <v>26385.07</v>
      </c>
      <c r="E40" s="38">
        <f t="shared" si="104"/>
        <v>29005.77</v>
      </c>
      <c r="F40" s="38">
        <f t="shared" si="104"/>
        <v>27247.210000000003</v>
      </c>
      <c r="G40" s="38"/>
      <c r="H40" s="34"/>
      <c r="I40" s="34"/>
      <c r="J40" s="34"/>
      <c r="K40" s="34"/>
      <c r="M40" s="34" t="s">
        <v>113</v>
      </c>
      <c r="N40" s="38">
        <f>N6</f>
        <v>18259</v>
      </c>
      <c r="O40" s="38">
        <f t="shared" ref="O40:R40" si="105">O6</f>
        <v>22148</v>
      </c>
      <c r="P40" s="38">
        <f t="shared" si="105"/>
        <v>25735</v>
      </c>
      <c r="Q40" s="38">
        <f t="shared" si="105"/>
        <v>31716</v>
      </c>
      <c r="R40" s="38">
        <f t="shared" si="105"/>
        <v>29760</v>
      </c>
      <c r="S40" s="38"/>
      <c r="T40" s="34"/>
      <c r="U40" s="34"/>
      <c r="V40" s="34"/>
      <c r="W40" s="34"/>
      <c r="Y40" s="34" t="s">
        <v>113</v>
      </c>
      <c r="Z40" s="38">
        <f>Z6</f>
        <v>4341.29</v>
      </c>
      <c r="AA40" s="38">
        <f t="shared" ref="AA40:AD40" si="106">AA6</f>
        <v>4773.91</v>
      </c>
      <c r="AB40" s="38">
        <f t="shared" si="106"/>
        <v>5639.69</v>
      </c>
      <c r="AC40" s="38">
        <f t="shared" si="106"/>
        <v>6268.67</v>
      </c>
      <c r="AD40" s="38">
        <f t="shared" si="106"/>
        <v>6446.9599999999991</v>
      </c>
      <c r="AE40" s="38"/>
      <c r="AF40" s="34"/>
      <c r="AG40" s="34"/>
      <c r="AH40" s="34"/>
      <c r="AI40" s="34"/>
    </row>
    <row r="41" spans="1:35" x14ac:dyDescent="0.35">
      <c r="A41" s="34" t="s">
        <v>110</v>
      </c>
      <c r="B41" s="38"/>
      <c r="C41" s="41">
        <f>C40/B40-1</f>
        <v>0.16061657597055601</v>
      </c>
      <c r="D41" s="41">
        <f t="shared" ref="D41:F41" si="107">D40/C40-1</f>
        <v>0.31063997409027877</v>
      </c>
      <c r="E41" s="41">
        <f t="shared" si="107"/>
        <v>9.9325110753922585E-2</v>
      </c>
      <c r="F41" s="41">
        <f t="shared" si="107"/>
        <v>-6.062793713112935E-2</v>
      </c>
      <c r="G41" s="41"/>
      <c r="H41" s="34"/>
      <c r="I41" s="34"/>
      <c r="J41" s="34"/>
      <c r="K41" s="34"/>
      <c r="M41" s="34" t="s">
        <v>110</v>
      </c>
      <c r="N41" s="38"/>
      <c r="O41" s="41">
        <f>O40/N40-1</f>
        <v>0.21299085382551075</v>
      </c>
      <c r="P41" s="41">
        <f t="shared" ref="P41:R41" si="108">P40/O40-1</f>
        <v>0.16195593281560416</v>
      </c>
      <c r="Q41" s="41">
        <f t="shared" si="108"/>
        <v>0.23240722751117149</v>
      </c>
      <c r="R41" s="41">
        <f t="shared" si="108"/>
        <v>-6.1672342035565597E-2</v>
      </c>
      <c r="S41" s="41"/>
      <c r="T41" s="34"/>
      <c r="U41" s="34"/>
      <c r="V41" s="34"/>
      <c r="W41" s="34"/>
      <c r="Y41" s="34" t="s">
        <v>110</v>
      </c>
      <c r="Z41" s="38"/>
      <c r="AA41" s="41">
        <f>AA40/Z40-1</f>
        <v>9.9652407464140724E-2</v>
      </c>
      <c r="AB41" s="41">
        <f t="shared" ref="AB41" si="109">AB40/AA40-1</f>
        <v>0.18135658192131809</v>
      </c>
      <c r="AC41" s="41">
        <f t="shared" ref="AC41" si="110">AC40/AB40-1</f>
        <v>0.1115274066482379</v>
      </c>
      <c r="AD41" s="41">
        <f t="shared" ref="AD41" si="111">AD40/AC40-1</f>
        <v>2.8441439731234697E-2</v>
      </c>
      <c r="AE41" s="41"/>
      <c r="AF41" s="34"/>
      <c r="AG41" s="34"/>
      <c r="AH41" s="34"/>
      <c r="AI41" s="34"/>
    </row>
    <row r="42" spans="1:35" x14ac:dyDescent="0.35">
      <c r="A42" s="34" t="s">
        <v>114</v>
      </c>
      <c r="B42" s="40">
        <f>B7</f>
        <v>34231.5</v>
      </c>
      <c r="C42" s="40">
        <f t="shared" ref="C42:F42" si="112">C7</f>
        <v>31453.929999999997</v>
      </c>
      <c r="D42" s="40">
        <f t="shared" si="112"/>
        <v>35532.639999999999</v>
      </c>
      <c r="E42" s="40">
        <f t="shared" si="112"/>
        <v>43219.94</v>
      </c>
      <c r="F42" s="40">
        <f t="shared" si="112"/>
        <v>45796.119999999995</v>
      </c>
      <c r="G42" s="40"/>
      <c r="H42" s="34"/>
      <c r="I42" s="34"/>
      <c r="J42" s="34"/>
      <c r="K42" s="34"/>
      <c r="M42" s="34" t="s">
        <v>114</v>
      </c>
      <c r="N42" s="40">
        <f>N7</f>
        <v>21611</v>
      </c>
      <c r="O42" s="40">
        <f t="shared" ref="O42:R42" si="113">O7</f>
        <v>24583</v>
      </c>
      <c r="P42" s="40">
        <f t="shared" si="113"/>
        <v>26071</v>
      </c>
      <c r="Q42" s="40">
        <f t="shared" si="113"/>
        <v>28345</v>
      </c>
      <c r="R42" s="40">
        <f t="shared" si="113"/>
        <v>32017</v>
      </c>
      <c r="S42" s="40"/>
      <c r="T42" s="34"/>
      <c r="U42" s="34"/>
      <c r="V42" s="34"/>
      <c r="W42" s="34"/>
      <c r="Y42" s="34" t="s">
        <v>114</v>
      </c>
      <c r="Z42" s="40">
        <f>Z7</f>
        <v>4567.920000000001</v>
      </c>
      <c r="AA42" s="40">
        <f t="shared" ref="AA42:AD42" si="114">AA7</f>
        <v>5044.1400000000012</v>
      </c>
      <c r="AB42" s="40">
        <f t="shared" si="114"/>
        <v>5561.5000000000009</v>
      </c>
      <c r="AC42" s="40">
        <f t="shared" si="114"/>
        <v>5603.23</v>
      </c>
      <c r="AD42" s="40">
        <f t="shared" si="114"/>
        <v>6297.1</v>
      </c>
      <c r="AE42" s="40"/>
      <c r="AF42" s="34"/>
      <c r="AG42" s="34"/>
      <c r="AH42" s="34"/>
      <c r="AI42" s="34"/>
    </row>
    <row r="43" spans="1:35" x14ac:dyDescent="0.35">
      <c r="A43" s="34" t="s">
        <v>110</v>
      </c>
      <c r="B43" s="38"/>
      <c r="C43" s="41">
        <f>C42/B42-1</f>
        <v>-8.1140762163504521E-2</v>
      </c>
      <c r="D43" s="41">
        <f t="shared" ref="D43:F43" si="115">D42/C42-1</f>
        <v>0.12967250833202737</v>
      </c>
      <c r="E43" s="41">
        <f t="shared" si="115"/>
        <v>0.2163447466892412</v>
      </c>
      <c r="F43" s="41">
        <f t="shared" si="115"/>
        <v>5.960628358114306E-2</v>
      </c>
      <c r="G43" s="41"/>
      <c r="H43" s="34"/>
      <c r="I43" s="34"/>
      <c r="J43" s="34"/>
      <c r="K43" s="34"/>
      <c r="M43" s="34" t="s">
        <v>110</v>
      </c>
      <c r="N43" s="38"/>
      <c r="O43" s="41">
        <f>O42/N42-1</f>
        <v>0.13752255795659618</v>
      </c>
      <c r="P43" s="41">
        <f t="shared" ref="P43:R43" si="116">P42/O42-1</f>
        <v>6.0529634300126034E-2</v>
      </c>
      <c r="Q43" s="41">
        <f t="shared" si="116"/>
        <v>8.7223351616738887E-2</v>
      </c>
      <c r="R43" s="41">
        <f t="shared" si="116"/>
        <v>0.12954665725877579</v>
      </c>
      <c r="S43" s="41"/>
      <c r="T43" s="34"/>
      <c r="U43" s="34"/>
      <c r="V43" s="34"/>
      <c r="W43" s="34"/>
      <c r="Y43" s="34" t="s">
        <v>110</v>
      </c>
      <c r="Z43" s="38"/>
      <c r="AA43" s="41">
        <f>AA42/Z42-1</f>
        <v>0.10425313928440083</v>
      </c>
      <c r="AB43" s="41">
        <f t="shared" ref="AB43" si="117">AB42/AA42-1</f>
        <v>0.10256654256226017</v>
      </c>
      <c r="AC43" s="41">
        <f t="shared" ref="AC43" si="118">AC42/AB42-1</f>
        <v>7.5033713926095924E-3</v>
      </c>
      <c r="AD43" s="41">
        <f t="shared" ref="AD43" si="119">AD42/AC42-1</f>
        <v>0.12383393150022415</v>
      </c>
      <c r="AE43" s="41"/>
      <c r="AF43" s="34"/>
      <c r="AG43" s="34"/>
      <c r="AH43" s="34"/>
      <c r="AI43" s="34"/>
    </row>
    <row r="44" spans="1:35" x14ac:dyDescent="0.35">
      <c r="A44" s="34" t="s">
        <v>75</v>
      </c>
      <c r="B44" s="38">
        <f>B8</f>
        <v>12798.419999999998</v>
      </c>
      <c r="C44" s="38">
        <f t="shared" ref="C44:F44" si="120">C8</f>
        <v>12138.64</v>
      </c>
      <c r="D44" s="38">
        <f t="shared" si="120"/>
        <v>13624.61</v>
      </c>
      <c r="E44" s="38">
        <f t="shared" si="120"/>
        <v>16266.150000000001</v>
      </c>
      <c r="F44" s="38">
        <f t="shared" si="120"/>
        <v>17379.440000000002</v>
      </c>
      <c r="G44" s="38"/>
      <c r="H44" s="34"/>
      <c r="I44" s="34"/>
      <c r="J44" s="34"/>
      <c r="K44" s="34"/>
      <c r="M44" s="34" t="s">
        <v>75</v>
      </c>
      <c r="N44" s="38">
        <f>N8</f>
        <v>11663</v>
      </c>
      <c r="O44" s="38">
        <f t="shared" ref="O44:R44" si="121">O8</f>
        <v>13254</v>
      </c>
      <c r="P44" s="38">
        <f t="shared" si="121"/>
        <v>13854</v>
      </c>
      <c r="Q44" s="38">
        <f t="shared" si="121"/>
        <v>14715</v>
      </c>
      <c r="R44" s="38">
        <f t="shared" si="121"/>
        <v>17473</v>
      </c>
      <c r="S44" s="38"/>
      <c r="T44" s="34"/>
      <c r="U44" s="34"/>
      <c r="V44" s="34"/>
      <c r="W44" s="34"/>
      <c r="Y44" s="34" t="s">
        <v>75</v>
      </c>
      <c r="Z44" s="38">
        <f>Z8</f>
        <v>2551</v>
      </c>
      <c r="AA44" s="38">
        <f t="shared" ref="AA44:AD44" si="122">AA8</f>
        <v>2770.01</v>
      </c>
      <c r="AB44" s="38">
        <f t="shared" si="122"/>
        <v>2995.1800000000003</v>
      </c>
      <c r="AC44" s="38">
        <f t="shared" si="122"/>
        <v>3097.1</v>
      </c>
      <c r="AD44" s="38">
        <f t="shared" si="122"/>
        <v>3556.82</v>
      </c>
      <c r="AE44" s="38"/>
      <c r="AF44" s="34"/>
      <c r="AG44" s="34"/>
      <c r="AH44" s="34"/>
      <c r="AI44" s="34"/>
    </row>
    <row r="45" spans="1:35" x14ac:dyDescent="0.35">
      <c r="A45" s="34" t="s">
        <v>110</v>
      </c>
      <c r="B45" s="38"/>
      <c r="C45" s="41">
        <f>C44/B44-1</f>
        <v>-5.1551675909995098E-2</v>
      </c>
      <c r="D45" s="41">
        <f t="shared" ref="D45:F45" si="123">D44/C44-1</f>
        <v>0.12241651453540103</v>
      </c>
      <c r="E45" s="41">
        <f t="shared" si="123"/>
        <v>0.19388004500679301</v>
      </c>
      <c r="F45" s="41">
        <f t="shared" si="123"/>
        <v>6.8442132895614627E-2</v>
      </c>
      <c r="G45" s="41"/>
      <c r="H45" s="34"/>
      <c r="I45" s="34"/>
      <c r="J45" s="34"/>
      <c r="K45" s="34"/>
      <c r="M45" s="34" t="s">
        <v>110</v>
      </c>
      <c r="N45" s="38"/>
      <c r="O45" s="41">
        <f>O44/N44-1</f>
        <v>0.13641430163765755</v>
      </c>
      <c r="P45" s="41">
        <f t="shared" ref="P45:R45" si="124">P44/O44-1</f>
        <v>4.5269352648257044E-2</v>
      </c>
      <c r="Q45" s="41">
        <f t="shared" si="124"/>
        <v>6.2148116067561654E-2</v>
      </c>
      <c r="R45" s="41">
        <f t="shared" si="124"/>
        <v>0.18742779476724425</v>
      </c>
      <c r="S45" s="41"/>
      <c r="T45" s="34"/>
      <c r="U45" s="34"/>
      <c r="V45" s="34"/>
      <c r="W45" s="34"/>
      <c r="Y45" s="34" t="s">
        <v>110</v>
      </c>
      <c r="Z45" s="38"/>
      <c r="AA45" s="41">
        <f>AA44/Z44-1</f>
        <v>8.5852606820854716E-2</v>
      </c>
      <c r="AB45" s="41">
        <f t="shared" ref="AB45" si="125">AB44/AA44-1</f>
        <v>8.1288515203916223E-2</v>
      </c>
      <c r="AC45" s="41">
        <f t="shared" ref="AC45" si="126">AC44/AB44-1</f>
        <v>3.4028004994691274E-2</v>
      </c>
      <c r="AD45" s="41">
        <f t="shared" ref="AD45" si="127">AD44/AC44-1</f>
        <v>0.14843563333440968</v>
      </c>
      <c r="AE45" s="41"/>
      <c r="AF45" s="34"/>
      <c r="AG45" s="34"/>
      <c r="AH45" s="34"/>
      <c r="AI45" s="34"/>
    </row>
    <row r="46" spans="1:35" x14ac:dyDescent="0.35">
      <c r="A46" s="34" t="s">
        <v>115</v>
      </c>
      <c r="B46" s="40">
        <f>B9</f>
        <v>21433.08</v>
      </c>
      <c r="C46" s="40">
        <f t="shared" ref="C46:F46" si="128">C9</f>
        <v>19315.289999999997</v>
      </c>
      <c r="D46" s="40">
        <f t="shared" si="128"/>
        <v>21908.03</v>
      </c>
      <c r="E46" s="40">
        <f t="shared" si="128"/>
        <v>26953.79</v>
      </c>
      <c r="F46" s="40">
        <f t="shared" si="128"/>
        <v>28416.679999999993</v>
      </c>
      <c r="G46" s="40"/>
      <c r="H46" s="34"/>
      <c r="I46" s="34"/>
      <c r="J46" s="34"/>
      <c r="K46" s="34"/>
      <c r="M46" s="34" t="s">
        <v>115</v>
      </c>
      <c r="N46" s="40">
        <f>N9</f>
        <v>9948</v>
      </c>
      <c r="O46" s="40">
        <f t="shared" ref="O46:R46" si="129">O9</f>
        <v>11329</v>
      </c>
      <c r="P46" s="40">
        <f t="shared" si="129"/>
        <v>12217</v>
      </c>
      <c r="Q46" s="40">
        <f t="shared" si="129"/>
        <v>13630</v>
      </c>
      <c r="R46" s="40">
        <f t="shared" si="129"/>
        <v>14544</v>
      </c>
      <c r="S46" s="40"/>
      <c r="T46" s="34"/>
      <c r="U46" s="34"/>
      <c r="V46" s="34"/>
      <c r="W46" s="34"/>
      <c r="Y46" s="34" t="s">
        <v>115</v>
      </c>
      <c r="Z46" s="40">
        <f>Z9</f>
        <v>2016.920000000001</v>
      </c>
      <c r="AA46" s="40">
        <f t="shared" ref="AA46:AD46" si="130">AA9</f>
        <v>2274.130000000001</v>
      </c>
      <c r="AB46" s="40">
        <f t="shared" si="130"/>
        <v>2566.3200000000006</v>
      </c>
      <c r="AC46" s="40">
        <f t="shared" si="130"/>
        <v>2506.1299999999997</v>
      </c>
      <c r="AD46" s="40">
        <f t="shared" si="130"/>
        <v>2740.28</v>
      </c>
      <c r="AE46" s="40"/>
      <c r="AF46" s="34"/>
      <c r="AG46" s="34"/>
      <c r="AH46" s="34"/>
      <c r="AI46" s="34"/>
    </row>
    <row r="47" spans="1:35" x14ac:dyDescent="0.35">
      <c r="A47" s="34" t="s">
        <v>110</v>
      </c>
      <c r="B47" s="38"/>
      <c r="C47" s="41">
        <f>C46/B46-1</f>
        <v>-9.8809410500031003E-2</v>
      </c>
      <c r="D47" s="41">
        <f t="shared" ref="D47:F47" si="131">D46/C46-1</f>
        <v>0.13423251734765573</v>
      </c>
      <c r="E47" s="41">
        <f t="shared" si="131"/>
        <v>0.2303155509646464</v>
      </c>
      <c r="F47" s="41">
        <f t="shared" si="131"/>
        <v>5.4274000057134453E-2</v>
      </c>
      <c r="G47" s="41"/>
      <c r="H47" s="34"/>
      <c r="I47" s="34"/>
      <c r="J47" s="34"/>
      <c r="K47" s="34"/>
      <c r="M47" s="34" t="s">
        <v>110</v>
      </c>
      <c r="N47" s="38"/>
      <c r="O47" s="41">
        <f>O46/N46-1</f>
        <v>0.13882187374346611</v>
      </c>
      <c r="P47" s="41">
        <f t="shared" ref="P47:R47" si="132">P46/O46-1</f>
        <v>7.8382911113072717E-2</v>
      </c>
      <c r="Q47" s="41">
        <f t="shared" si="132"/>
        <v>0.11565850863550797</v>
      </c>
      <c r="R47" s="41">
        <f t="shared" si="132"/>
        <v>6.705796038151135E-2</v>
      </c>
      <c r="S47" s="41"/>
      <c r="T47" s="34"/>
      <c r="U47" s="34"/>
      <c r="V47" s="34"/>
      <c r="W47" s="34"/>
      <c r="Y47" s="34" t="s">
        <v>110</v>
      </c>
      <c r="Z47" s="38"/>
      <c r="AA47" s="41">
        <f>AA46/Z46-1</f>
        <v>0.12752612894909054</v>
      </c>
      <c r="AB47" s="41">
        <f t="shared" ref="AB47" si="133">AB46/AA46-1</f>
        <v>0.12848429949035434</v>
      </c>
      <c r="AC47" s="41">
        <f t="shared" ref="AC47" si="134">AC46/AB46-1</f>
        <v>-2.3453817138938571E-2</v>
      </c>
      <c r="AD47" s="41">
        <f t="shared" ref="AD47" si="135">AD46/AC46-1</f>
        <v>9.3430907415018583E-2</v>
      </c>
      <c r="AE47" s="41"/>
      <c r="AF47" s="34"/>
      <c r="AG47" s="34"/>
      <c r="AH47" s="34"/>
      <c r="AI47" s="34"/>
    </row>
    <row r="48" spans="1:35" x14ac:dyDescent="0.35">
      <c r="A48" s="34" t="s">
        <v>116</v>
      </c>
      <c r="B48" s="38">
        <f>B10</f>
        <v>1644.91</v>
      </c>
      <c r="C48" s="38">
        <f t="shared" ref="C48:F48" si="136">C10</f>
        <v>1645.59</v>
      </c>
      <c r="D48" s="38">
        <f t="shared" si="136"/>
        <v>1732.41</v>
      </c>
      <c r="E48" s="38">
        <f t="shared" si="136"/>
        <v>1809.01</v>
      </c>
      <c r="F48" s="38">
        <f t="shared" si="136"/>
        <v>1816.39</v>
      </c>
      <c r="G48" s="38"/>
      <c r="H48" s="34"/>
      <c r="I48" s="34"/>
      <c r="J48" s="34"/>
      <c r="K48" s="34"/>
      <c r="M48" s="34" t="s">
        <v>116</v>
      </c>
      <c r="N48" s="38">
        <f>N10</f>
        <v>1002</v>
      </c>
      <c r="O48" s="38">
        <f t="shared" ref="O48:R48" si="137">O10</f>
        <v>1074</v>
      </c>
      <c r="P48" s="38">
        <f t="shared" si="137"/>
        <v>1091</v>
      </c>
      <c r="Q48" s="38">
        <f t="shared" si="137"/>
        <v>1137</v>
      </c>
      <c r="R48" s="38">
        <f t="shared" si="137"/>
        <v>1216</v>
      </c>
      <c r="S48" s="38"/>
      <c r="T48" s="34"/>
      <c r="U48" s="34"/>
      <c r="V48" s="34"/>
      <c r="W48" s="34"/>
      <c r="Y48" s="34" t="s">
        <v>116</v>
      </c>
      <c r="Z48" s="38">
        <f>Z10</f>
        <v>220.45</v>
      </c>
      <c r="AA48" s="38">
        <f t="shared" ref="AA48:AD48" si="138">AA10</f>
        <v>240.13</v>
      </c>
      <c r="AB48" s="38">
        <f t="shared" si="138"/>
        <v>252.89</v>
      </c>
      <c r="AC48" s="38">
        <f t="shared" si="138"/>
        <v>310.95999999999998</v>
      </c>
      <c r="AD48" s="38">
        <f t="shared" si="138"/>
        <v>399.21</v>
      </c>
      <c r="AE48" s="38"/>
      <c r="AF48" s="34"/>
      <c r="AG48" s="34"/>
      <c r="AH48" s="34"/>
      <c r="AI48" s="34"/>
    </row>
    <row r="49" spans="1:35" x14ac:dyDescent="0.35">
      <c r="A49" s="34" t="s">
        <v>110</v>
      </c>
      <c r="B49" s="38"/>
      <c r="C49" s="41">
        <f>C48/B48-1</f>
        <v>4.1339647761873266E-4</v>
      </c>
      <c r="D49" s="41">
        <f t="shared" ref="D49:F49" si="139">D48/C48-1</f>
        <v>5.2759192751536066E-2</v>
      </c>
      <c r="E49" s="41">
        <f t="shared" si="139"/>
        <v>4.4215861141415624E-2</v>
      </c>
      <c r="F49" s="41">
        <f t="shared" si="139"/>
        <v>4.0795794384773654E-3</v>
      </c>
      <c r="G49" s="41"/>
      <c r="H49" s="34"/>
      <c r="I49" s="34"/>
      <c r="J49" s="34"/>
      <c r="K49" s="34"/>
      <c r="M49" s="34" t="s">
        <v>110</v>
      </c>
      <c r="N49" s="38"/>
      <c r="O49" s="41">
        <f>O48/N48-1</f>
        <v>7.1856287425149601E-2</v>
      </c>
      <c r="P49" s="41">
        <f t="shared" ref="P49:R49" si="140">P48/O48-1</f>
        <v>1.5828677839851091E-2</v>
      </c>
      <c r="Q49" s="41">
        <f t="shared" si="140"/>
        <v>4.2163153070577497E-2</v>
      </c>
      <c r="R49" s="41">
        <f t="shared" si="140"/>
        <v>6.9481090589269989E-2</v>
      </c>
      <c r="S49" s="41"/>
      <c r="T49" s="34"/>
      <c r="U49" s="34"/>
      <c r="V49" s="34"/>
      <c r="W49" s="34"/>
      <c r="Y49" s="34" t="s">
        <v>110</v>
      </c>
      <c r="Z49" s="38"/>
      <c r="AA49" s="41">
        <f>AA48/Z48-1</f>
        <v>8.927194375141756E-2</v>
      </c>
      <c r="AB49" s="41">
        <f t="shared" ref="AB49" si="141">AB48/AA48-1</f>
        <v>5.3137883646358075E-2</v>
      </c>
      <c r="AC49" s="41">
        <f t="shared" ref="AC49" si="142">AC48/AB48-1</f>
        <v>0.2296255288860769</v>
      </c>
      <c r="AD49" s="41">
        <f t="shared" ref="AD49" si="143">AD48/AC48-1</f>
        <v>0.28379855930023146</v>
      </c>
      <c r="AE49" s="41"/>
      <c r="AF49" s="34"/>
      <c r="AG49" s="34"/>
      <c r="AH49" s="34"/>
      <c r="AI49" s="34"/>
    </row>
    <row r="50" spans="1:35" x14ac:dyDescent="0.35">
      <c r="A50" s="34" t="s">
        <v>78</v>
      </c>
      <c r="B50" s="40">
        <f>B11</f>
        <v>19788.170000000002</v>
      </c>
      <c r="C50" s="40">
        <f t="shared" ref="C50:F50" si="144">C11</f>
        <v>17669.699999999997</v>
      </c>
      <c r="D50" s="40">
        <f t="shared" si="144"/>
        <v>20175.62</v>
      </c>
      <c r="E50" s="40">
        <f t="shared" si="144"/>
        <v>25144.780000000002</v>
      </c>
      <c r="F50" s="40">
        <f t="shared" si="144"/>
        <v>26600.289999999994</v>
      </c>
      <c r="G50" s="40"/>
      <c r="H50" s="34"/>
      <c r="I50" s="34"/>
      <c r="J50" s="34"/>
      <c r="K50" s="34"/>
      <c r="M50" s="34" t="s">
        <v>78</v>
      </c>
      <c r="N50" s="40">
        <f>N11</f>
        <v>8946</v>
      </c>
      <c r="O50" s="40">
        <f t="shared" ref="O50:R50" si="145">O11</f>
        <v>10255</v>
      </c>
      <c r="P50" s="40">
        <f t="shared" si="145"/>
        <v>11126</v>
      </c>
      <c r="Q50" s="40">
        <f t="shared" si="145"/>
        <v>12493</v>
      </c>
      <c r="R50" s="40">
        <f t="shared" si="145"/>
        <v>13328</v>
      </c>
      <c r="S50" s="40"/>
      <c r="T50" s="34"/>
      <c r="U50" s="34"/>
      <c r="V50" s="34"/>
      <c r="W50" s="34"/>
      <c r="Y50" s="34" t="s">
        <v>78</v>
      </c>
      <c r="Z50" s="40">
        <f>Z11</f>
        <v>1796.4700000000009</v>
      </c>
      <c r="AA50" s="40">
        <f t="shared" ref="AA50:AD50" si="146">AA11</f>
        <v>2034.0000000000009</v>
      </c>
      <c r="AB50" s="40">
        <f t="shared" si="146"/>
        <v>2313.4300000000007</v>
      </c>
      <c r="AC50" s="40">
        <f t="shared" si="146"/>
        <v>2195.1699999999996</v>
      </c>
      <c r="AD50" s="40">
        <f t="shared" si="146"/>
        <v>2341.0700000000002</v>
      </c>
      <c r="AE50" s="40"/>
      <c r="AF50" s="34"/>
      <c r="AG50" s="34"/>
      <c r="AH50" s="34"/>
      <c r="AI50" s="34"/>
    </row>
    <row r="51" spans="1:35" x14ac:dyDescent="0.35">
      <c r="A51" s="34" t="s">
        <v>110</v>
      </c>
      <c r="B51" s="38"/>
      <c r="C51" s="41">
        <f>C50/B50-1</f>
        <v>-0.10705739843553019</v>
      </c>
      <c r="D51" s="41">
        <f t="shared" ref="D51:F51" si="147">D50/C50-1</f>
        <v>0.14182017804490177</v>
      </c>
      <c r="E51" s="41">
        <f t="shared" si="147"/>
        <v>0.24629528113634191</v>
      </c>
      <c r="F51" s="41">
        <f t="shared" si="147"/>
        <v>5.7885175372383024E-2</v>
      </c>
      <c r="G51" s="41"/>
      <c r="H51" s="34"/>
      <c r="I51" s="34"/>
      <c r="J51" s="34"/>
      <c r="K51" s="34"/>
      <c r="M51" s="34" t="s">
        <v>110</v>
      </c>
      <c r="N51" s="38"/>
      <c r="O51" s="41">
        <f>O50/N50-1</f>
        <v>0.14632237871674492</v>
      </c>
      <c r="P51" s="41">
        <f t="shared" ref="P51:R51" si="148">P50/O50-1</f>
        <v>8.4934178449536768E-2</v>
      </c>
      <c r="Q51" s="41">
        <f t="shared" si="148"/>
        <v>0.1228653604170411</v>
      </c>
      <c r="R51" s="41">
        <f t="shared" si="148"/>
        <v>6.6837428960217826E-2</v>
      </c>
      <c r="S51" s="41"/>
      <c r="T51" s="34"/>
      <c r="U51" s="34"/>
      <c r="V51" s="34"/>
      <c r="W51" s="34"/>
      <c r="Y51" s="34" t="s">
        <v>110</v>
      </c>
      <c r="Z51" s="38"/>
      <c r="AA51" s="41">
        <f>AA50/Z50-1</f>
        <v>0.13222041002632934</v>
      </c>
      <c r="AB51" s="41">
        <f t="shared" ref="AB51" si="149">AB50/AA50-1</f>
        <v>0.13737954768928207</v>
      </c>
      <c r="AC51" s="41">
        <f t="shared" ref="AC51" si="150">AC50/AB50-1</f>
        <v>-5.1118901371556946E-2</v>
      </c>
      <c r="AD51" s="41">
        <f t="shared" ref="AD51" si="151">AD50/AC50-1</f>
        <v>6.6464100730239783E-2</v>
      </c>
      <c r="AE51" s="41"/>
      <c r="AF51" s="34"/>
      <c r="AG51" s="34"/>
      <c r="AH51" s="34"/>
      <c r="AI51" s="34"/>
    </row>
    <row r="52" spans="1:35" x14ac:dyDescent="0.35">
      <c r="A52" s="34" t="s">
        <v>117</v>
      </c>
      <c r="B52" s="38">
        <f>B12</f>
        <v>54.68</v>
      </c>
      <c r="C52" s="38">
        <f t="shared" ref="C52:F52" si="152">C12</f>
        <v>44.58</v>
      </c>
      <c r="D52" s="38">
        <f t="shared" si="152"/>
        <v>39.36</v>
      </c>
      <c r="E52" s="38">
        <f t="shared" si="152"/>
        <v>43.2</v>
      </c>
      <c r="F52" s="38">
        <f t="shared" si="152"/>
        <v>45.96</v>
      </c>
      <c r="G52" s="38"/>
      <c r="H52" s="34"/>
      <c r="I52" s="34"/>
      <c r="J52" s="34"/>
      <c r="K52" s="34"/>
      <c r="M52" s="34" t="s">
        <v>117</v>
      </c>
      <c r="N52" s="38">
        <f>N12</f>
        <v>118</v>
      </c>
      <c r="O52" s="38">
        <f t="shared" ref="O52:R52" si="153">O12</f>
        <v>117</v>
      </c>
      <c r="P52" s="38">
        <f t="shared" si="153"/>
        <v>106</v>
      </c>
      <c r="Q52" s="38">
        <f t="shared" si="153"/>
        <v>114</v>
      </c>
      <c r="R52" s="38">
        <f t="shared" si="153"/>
        <v>334</v>
      </c>
      <c r="S52" s="38"/>
      <c r="T52" s="34"/>
      <c r="U52" s="34"/>
      <c r="V52" s="34"/>
      <c r="W52" s="34"/>
      <c r="Y52" s="34" t="s">
        <v>117</v>
      </c>
      <c r="Z52" s="38">
        <f>Z12</f>
        <v>49.54</v>
      </c>
      <c r="AA52" s="38">
        <f t="shared" ref="AA52:AD52" si="154">AA12</f>
        <v>30.81</v>
      </c>
      <c r="AB52" s="38">
        <f t="shared" si="154"/>
        <v>38.6</v>
      </c>
      <c r="AC52" s="38">
        <f t="shared" si="154"/>
        <v>78.239999999999995</v>
      </c>
      <c r="AD52" s="38">
        <f t="shared" si="154"/>
        <v>124.18</v>
      </c>
      <c r="AE52" s="38"/>
      <c r="AF52" s="34"/>
      <c r="AG52" s="34"/>
      <c r="AH52" s="34"/>
      <c r="AI52" s="34"/>
    </row>
    <row r="53" spans="1:35" x14ac:dyDescent="0.35">
      <c r="A53" s="34" t="s">
        <v>110</v>
      </c>
      <c r="B53" s="38"/>
      <c r="C53" s="41">
        <f>C52/B52-1</f>
        <v>-0.18471104608632039</v>
      </c>
      <c r="D53" s="41">
        <f t="shared" ref="D53:F53" si="155">D52/C52-1</f>
        <v>-0.11709286675639297</v>
      </c>
      <c r="E53" s="41">
        <f t="shared" si="155"/>
        <v>9.7560975609756184E-2</v>
      </c>
      <c r="F53" s="41">
        <f t="shared" si="155"/>
        <v>6.3888888888888884E-2</v>
      </c>
      <c r="G53" s="41"/>
      <c r="H53" s="34"/>
      <c r="I53" s="34"/>
      <c r="J53" s="34"/>
      <c r="K53" s="34"/>
      <c r="M53" s="34" t="s">
        <v>110</v>
      </c>
      <c r="N53" s="38"/>
      <c r="O53" s="41">
        <f>O52/N52-1</f>
        <v>-8.4745762711864181E-3</v>
      </c>
      <c r="P53" s="41">
        <f t="shared" ref="P53:R53" si="156">P52/O52-1</f>
        <v>-9.4017094017094016E-2</v>
      </c>
      <c r="Q53" s="41">
        <f t="shared" si="156"/>
        <v>7.547169811320753E-2</v>
      </c>
      <c r="R53" s="41">
        <f t="shared" si="156"/>
        <v>1.9298245614035086</v>
      </c>
      <c r="S53" s="41"/>
      <c r="T53" s="34"/>
      <c r="U53" s="34"/>
      <c r="V53" s="34"/>
      <c r="W53" s="34"/>
      <c r="Y53" s="34" t="s">
        <v>110</v>
      </c>
      <c r="Z53" s="38"/>
      <c r="AA53" s="41">
        <f>AA52/Z52-1</f>
        <v>-0.37807832054905133</v>
      </c>
      <c r="AB53" s="41">
        <f t="shared" ref="AB53" si="157">AB52/AA52-1</f>
        <v>0.25283998701720223</v>
      </c>
      <c r="AC53" s="41">
        <f t="shared" ref="AC53" si="158">AC52/AB52-1</f>
        <v>1.0269430051813471</v>
      </c>
      <c r="AD53" s="41">
        <f t="shared" ref="AD53" si="159">AD52/AC52-1</f>
        <v>0.58716768916155448</v>
      </c>
      <c r="AE53" s="41"/>
      <c r="AF53" s="34"/>
      <c r="AG53" s="34"/>
      <c r="AH53" s="34"/>
      <c r="AI53" s="34"/>
    </row>
    <row r="54" spans="1:35" x14ac:dyDescent="0.35">
      <c r="A54" s="34" t="s">
        <v>80</v>
      </c>
      <c r="B54" s="40">
        <f>B13</f>
        <v>19733.490000000002</v>
      </c>
      <c r="C54" s="40">
        <f t="shared" ref="C54:F54" si="160">C13</f>
        <v>17625.119999999995</v>
      </c>
      <c r="D54" s="40">
        <f t="shared" si="160"/>
        <v>20136.259999999998</v>
      </c>
      <c r="E54" s="40">
        <f t="shared" si="160"/>
        <v>25101.58</v>
      </c>
      <c r="F54" s="40">
        <f t="shared" si="160"/>
        <v>26554.329999999994</v>
      </c>
      <c r="G54" s="40"/>
      <c r="H54" s="34"/>
      <c r="I54" s="34"/>
      <c r="J54" s="34"/>
      <c r="K54" s="34"/>
      <c r="M54" s="34" t="s">
        <v>80</v>
      </c>
      <c r="N54" s="40">
        <f>N13</f>
        <v>8828</v>
      </c>
      <c r="O54" s="40">
        <f t="shared" ref="O54:R54" si="161">O13</f>
        <v>10138</v>
      </c>
      <c r="P54" s="40">
        <f t="shared" si="161"/>
        <v>11020</v>
      </c>
      <c r="Q54" s="40">
        <f t="shared" si="161"/>
        <v>12379</v>
      </c>
      <c r="R54" s="40">
        <f t="shared" si="161"/>
        <v>12994</v>
      </c>
      <c r="S54" s="40"/>
      <c r="T54" s="34"/>
      <c r="U54" s="34"/>
      <c r="V54" s="34"/>
      <c r="W54" s="34"/>
      <c r="Y54" s="34" t="s">
        <v>80</v>
      </c>
      <c r="Z54" s="40">
        <f>Z13</f>
        <v>1746.930000000001</v>
      </c>
      <c r="AA54" s="40">
        <f t="shared" ref="AA54:AD54" si="162">AA13</f>
        <v>2003.190000000001</v>
      </c>
      <c r="AB54" s="40">
        <f t="shared" si="162"/>
        <v>2274.8300000000008</v>
      </c>
      <c r="AC54" s="40">
        <f t="shared" si="162"/>
        <v>2116.9299999999998</v>
      </c>
      <c r="AD54" s="40">
        <f t="shared" si="162"/>
        <v>2216.8900000000003</v>
      </c>
      <c r="AE54" s="40"/>
      <c r="AF54" s="34"/>
      <c r="AG54" s="34"/>
      <c r="AH54" s="34"/>
      <c r="AI54" s="34"/>
    </row>
    <row r="55" spans="1:35" x14ac:dyDescent="0.35">
      <c r="A55" s="34" t="s">
        <v>110</v>
      </c>
      <c r="B55" s="38"/>
      <c r="C55" s="41">
        <f>C54/B54-1</f>
        <v>-0.10684222608367833</v>
      </c>
      <c r="D55" s="41">
        <f t="shared" ref="D55:F55" si="163">D54/C54-1</f>
        <v>0.14247505832584428</v>
      </c>
      <c r="E55" s="41">
        <f t="shared" si="163"/>
        <v>0.2465860095171597</v>
      </c>
      <c r="F55" s="41">
        <f t="shared" si="163"/>
        <v>5.7874842938173243E-2</v>
      </c>
      <c r="G55" s="41"/>
      <c r="H55" s="34"/>
      <c r="I55" s="34"/>
      <c r="J55" s="34"/>
      <c r="K55" s="34"/>
      <c r="M55" s="34" t="s">
        <v>110</v>
      </c>
      <c r="N55" s="38"/>
      <c r="O55" s="41">
        <f>O54/N54-1</f>
        <v>0.14839148164929772</v>
      </c>
      <c r="P55" s="41">
        <f t="shared" ref="P55:R55" si="164">P54/O54-1</f>
        <v>8.6999408167291348E-2</v>
      </c>
      <c r="Q55" s="41">
        <f t="shared" si="164"/>
        <v>0.12332123411978224</v>
      </c>
      <c r="R55" s="41">
        <f t="shared" si="164"/>
        <v>4.9680911220615576E-2</v>
      </c>
      <c r="S55" s="41"/>
      <c r="T55" s="34"/>
      <c r="U55" s="34"/>
      <c r="V55" s="34"/>
      <c r="W55" s="34"/>
      <c r="Y55" s="34" t="s">
        <v>110</v>
      </c>
      <c r="Z55" s="38"/>
      <c r="AA55" s="41">
        <f>AA54/Z54-1</f>
        <v>0.14669162473596531</v>
      </c>
      <c r="AB55" s="41">
        <f t="shared" ref="AB55" si="165">AB54/AA54-1</f>
        <v>0.1356037120792335</v>
      </c>
      <c r="AC55" s="41">
        <f t="shared" ref="AC55" si="166">AC54/AB54-1</f>
        <v>-6.9411780220939967E-2</v>
      </c>
      <c r="AD55" s="41">
        <f t="shared" ref="AD55" si="167">AD54/AC54-1</f>
        <v>4.7219322320530388E-2</v>
      </c>
      <c r="AE55" s="41"/>
      <c r="AF55" s="34"/>
      <c r="AG55" s="34"/>
      <c r="AH55" s="34"/>
      <c r="AI55" s="34"/>
    </row>
    <row r="56" spans="1:35" x14ac:dyDescent="0.35">
      <c r="A56" s="34" t="s">
        <v>81</v>
      </c>
      <c r="B56" s="40">
        <f>B14</f>
        <v>4441.79</v>
      </c>
      <c r="C56" s="40">
        <f t="shared" ref="C56:F56" si="168">C14</f>
        <v>4555.29</v>
      </c>
      <c r="D56" s="40">
        <f t="shared" si="168"/>
        <v>5237.34</v>
      </c>
      <c r="E56" s="40">
        <f t="shared" si="168"/>
        <v>6438.4</v>
      </c>
      <c r="F56" s="40">
        <f t="shared" si="168"/>
        <v>6388.52</v>
      </c>
      <c r="G56" s="40"/>
      <c r="H56" s="34"/>
      <c r="I56" s="34"/>
      <c r="J56" s="34"/>
      <c r="K56" s="34"/>
      <c r="M56" s="34" t="s">
        <v>81</v>
      </c>
      <c r="N56" s="40">
        <f>N14</f>
        <v>2409</v>
      </c>
      <c r="O56" s="40">
        <f t="shared" ref="O56:R56" si="169">O14</f>
        <v>2606</v>
      </c>
      <c r="P56" s="40">
        <f t="shared" si="169"/>
        <v>2987</v>
      </c>
      <c r="Q56" s="40">
        <f t="shared" si="169"/>
        <v>3201</v>
      </c>
      <c r="R56" s="40">
        <f t="shared" si="169"/>
        <v>3644</v>
      </c>
      <c r="S56" s="40"/>
      <c r="T56" s="34"/>
      <c r="U56" s="34"/>
      <c r="V56" s="34"/>
      <c r="W56" s="34"/>
      <c r="Y56" s="34" t="s">
        <v>81</v>
      </c>
      <c r="Z56" s="40">
        <f>Z14</f>
        <v>279.72000000000003</v>
      </c>
      <c r="AA56" s="40">
        <f t="shared" ref="AA56:AD56" si="170">AA14</f>
        <v>361.07</v>
      </c>
      <c r="AB56" s="40">
        <f t="shared" si="170"/>
        <v>526.38</v>
      </c>
      <c r="AC56" s="40">
        <f t="shared" si="170"/>
        <v>517.35</v>
      </c>
      <c r="AD56" s="40">
        <f t="shared" si="170"/>
        <v>547.42999999999995</v>
      </c>
      <c r="AE56" s="40"/>
      <c r="AF56" s="34"/>
      <c r="AG56" s="34"/>
      <c r="AH56" s="34"/>
      <c r="AI56" s="34"/>
    </row>
    <row r="57" spans="1:35" x14ac:dyDescent="0.35">
      <c r="A57" s="34" t="s">
        <v>110</v>
      </c>
      <c r="B57" s="38"/>
      <c r="C57" s="41">
        <f>C56/B56-1</f>
        <v>2.5552761386738121E-2</v>
      </c>
      <c r="D57" s="41">
        <f t="shared" ref="D57:F57" si="171">D56/C56-1</f>
        <v>0.14972702067266863</v>
      </c>
      <c r="E57" s="41">
        <f t="shared" si="171"/>
        <v>0.22932633741555808</v>
      </c>
      <c r="F57" s="41">
        <f t="shared" si="171"/>
        <v>-7.7472664015902915E-3</v>
      </c>
      <c r="G57" s="41"/>
      <c r="H57" s="34"/>
      <c r="I57" s="34"/>
      <c r="J57" s="34"/>
      <c r="K57" s="34"/>
      <c r="M57" s="34" t="s">
        <v>110</v>
      </c>
      <c r="N57" s="38"/>
      <c r="O57" s="41">
        <f>O56/N56-1</f>
        <v>8.1776670817766739E-2</v>
      </c>
      <c r="P57" s="41">
        <f t="shared" ref="P57:R57" si="172">P56/O56-1</f>
        <v>0.14620107444359176</v>
      </c>
      <c r="Q57" s="41">
        <f t="shared" si="172"/>
        <v>7.1643789755607701E-2</v>
      </c>
      <c r="R57" s="41">
        <f t="shared" si="172"/>
        <v>0.13839425179631371</v>
      </c>
      <c r="S57" s="41"/>
      <c r="T57" s="34"/>
      <c r="U57" s="34"/>
      <c r="V57" s="34"/>
      <c r="W57" s="34"/>
      <c r="Y57" s="34" t="s">
        <v>110</v>
      </c>
      <c r="Z57" s="38"/>
      <c r="AA57" s="41">
        <f>AA56/Z56-1</f>
        <v>0.29082654082654069</v>
      </c>
      <c r="AB57" s="41">
        <f t="shared" ref="AB57" si="173">AB56/AA56-1</f>
        <v>0.45783366106295187</v>
      </c>
      <c r="AC57" s="41">
        <f t="shared" ref="AC57" si="174">AC56/AB56-1</f>
        <v>-1.7154907101333605E-2</v>
      </c>
      <c r="AD57" s="41">
        <f t="shared" ref="AD57" si="175">AD56/AC56-1</f>
        <v>5.8142456750748917E-2</v>
      </c>
      <c r="AE57" s="41"/>
      <c r="AF57" s="34"/>
      <c r="AG57" s="34"/>
      <c r="AH57" s="34"/>
      <c r="AI57" s="34"/>
    </row>
    <row r="58" spans="1:35" x14ac:dyDescent="0.35">
      <c r="A58" s="34" t="s">
        <v>82</v>
      </c>
      <c r="B58" s="40">
        <f>B15</f>
        <v>15291.7</v>
      </c>
      <c r="C58" s="40">
        <f t="shared" ref="C58:F58" si="176">C15</f>
        <v>13069.829999999994</v>
      </c>
      <c r="D58" s="40">
        <f t="shared" si="176"/>
        <v>14898.919999999998</v>
      </c>
      <c r="E58" s="40">
        <f t="shared" si="176"/>
        <v>18663.18</v>
      </c>
      <c r="F58" s="40">
        <f t="shared" si="176"/>
        <v>20165.809999999994</v>
      </c>
      <c r="G58" s="40"/>
      <c r="H58" s="34"/>
      <c r="I58" s="34"/>
      <c r="J58" s="34"/>
      <c r="K58" s="34"/>
      <c r="M58" s="34" t="s">
        <v>82</v>
      </c>
      <c r="N58" s="40">
        <f>N15</f>
        <v>6419</v>
      </c>
      <c r="O58" s="40">
        <f t="shared" ref="O58:R58" si="177">O15</f>
        <v>7532</v>
      </c>
      <c r="P58" s="40">
        <f t="shared" si="177"/>
        <v>8033</v>
      </c>
      <c r="Q58" s="40">
        <f t="shared" si="177"/>
        <v>9178</v>
      </c>
      <c r="R58" s="40">
        <f t="shared" si="177"/>
        <v>9350</v>
      </c>
      <c r="S58" s="40"/>
      <c r="T58" s="34"/>
      <c r="U58" s="34"/>
      <c r="V58" s="34"/>
      <c r="W58" s="34"/>
      <c r="Y58" s="34" t="s">
        <v>82</v>
      </c>
      <c r="Z58" s="40">
        <f>Z15</f>
        <v>1467.2100000000009</v>
      </c>
      <c r="AA58" s="40">
        <f t="shared" ref="AA58:AD58" si="178">AA15</f>
        <v>1642.120000000001</v>
      </c>
      <c r="AB58" s="40">
        <f t="shared" si="178"/>
        <v>1748.4500000000007</v>
      </c>
      <c r="AC58" s="40">
        <f t="shared" si="178"/>
        <v>1599.58</v>
      </c>
      <c r="AD58" s="40">
        <f t="shared" si="178"/>
        <v>1669.4600000000005</v>
      </c>
      <c r="AE58" s="40"/>
      <c r="AF58" s="34"/>
      <c r="AG58" s="34"/>
      <c r="AH58" s="34"/>
      <c r="AI58" s="34"/>
    </row>
    <row r="59" spans="1:35" x14ac:dyDescent="0.35">
      <c r="A59" s="34" t="s">
        <v>110</v>
      </c>
      <c r="B59" s="38"/>
      <c r="C59" s="41">
        <f>C58/B58-1</f>
        <v>-0.14529908381671142</v>
      </c>
      <c r="D59" s="41">
        <f t="shared" ref="D59:F59" si="179">D58/C58-1</f>
        <v>0.13994749740432777</v>
      </c>
      <c r="E59" s="41">
        <f t="shared" si="179"/>
        <v>0.25265321244761374</v>
      </c>
      <c r="F59" s="41">
        <f t="shared" si="179"/>
        <v>8.0513074406397767E-2</v>
      </c>
      <c r="G59" s="41"/>
      <c r="H59" s="34"/>
      <c r="I59" s="34"/>
      <c r="J59" s="34"/>
      <c r="K59" s="34"/>
      <c r="M59" s="34" t="s">
        <v>110</v>
      </c>
      <c r="N59" s="38"/>
      <c r="O59" s="41">
        <f>O58/N58-1</f>
        <v>0.17339149400218101</v>
      </c>
      <c r="P59" s="41">
        <f t="shared" ref="P59:R59" si="180">P58/O58-1</f>
        <v>6.6516197557089818E-2</v>
      </c>
      <c r="Q59" s="41">
        <f t="shared" si="180"/>
        <v>0.14253703473173163</v>
      </c>
      <c r="R59" s="41">
        <f t="shared" si="180"/>
        <v>1.8740466332534345E-2</v>
      </c>
      <c r="S59" s="41"/>
      <c r="T59" s="34"/>
      <c r="U59" s="34"/>
      <c r="V59" s="34"/>
      <c r="W59" s="34"/>
      <c r="Y59" s="34" t="s">
        <v>110</v>
      </c>
      <c r="Z59" s="38"/>
      <c r="AA59" s="41">
        <f>AA58/Z58-1</f>
        <v>0.11921265531178227</v>
      </c>
      <c r="AB59" s="41">
        <f t="shared" ref="AB59" si="181">AB58/AA58-1</f>
        <v>6.475166248508013E-2</v>
      </c>
      <c r="AC59" s="41">
        <f t="shared" ref="AC59" si="182">AC58/AB58-1</f>
        <v>-8.5143984672138573E-2</v>
      </c>
      <c r="AD59" s="41">
        <f t="shared" ref="AD59" si="183">AD58/AC58-1</f>
        <v>4.368646769777107E-2</v>
      </c>
      <c r="AE59" s="41"/>
      <c r="AF59" s="34"/>
      <c r="AG59" s="34"/>
      <c r="AH59" s="34"/>
      <c r="AI59" s="34"/>
    </row>
    <row r="60" spans="1:35" x14ac:dyDescent="0.35">
      <c r="A60" s="34"/>
      <c r="B60" s="38"/>
      <c r="C60" s="38"/>
      <c r="D60" s="38"/>
      <c r="E60" s="38"/>
      <c r="F60" s="38"/>
      <c r="G60" s="38"/>
      <c r="H60" s="34"/>
      <c r="I60" s="34"/>
      <c r="J60" s="34"/>
      <c r="K60" s="34"/>
      <c r="M60" s="34"/>
      <c r="N60" s="38"/>
      <c r="O60" s="38"/>
      <c r="P60" s="38"/>
      <c r="Q60" s="38"/>
      <c r="R60" s="38"/>
      <c r="S60" s="38"/>
      <c r="T60" s="34"/>
      <c r="U60" s="34"/>
      <c r="V60" s="34"/>
      <c r="W60" s="34"/>
      <c r="Y60" s="34"/>
      <c r="Z60" s="38"/>
      <c r="AA60" s="38"/>
      <c r="AB60" s="38"/>
      <c r="AC60" s="38"/>
      <c r="AD60" s="38"/>
      <c r="AE60" s="38"/>
      <c r="AF60" s="34"/>
      <c r="AG60" s="34"/>
      <c r="AH60" s="34"/>
      <c r="AI60" s="34"/>
    </row>
    <row r="61" spans="1:35" x14ac:dyDescent="0.35">
      <c r="A61" s="36" t="s">
        <v>118</v>
      </c>
      <c r="B61" s="38"/>
      <c r="C61" s="38"/>
      <c r="D61" s="38"/>
      <c r="E61" s="38"/>
      <c r="F61" s="38"/>
      <c r="G61" s="38"/>
      <c r="H61" s="34"/>
      <c r="I61" s="34"/>
      <c r="J61" s="34"/>
      <c r="K61" s="34"/>
      <c r="M61" s="36" t="s">
        <v>118</v>
      </c>
      <c r="N61" s="38"/>
      <c r="O61" s="38"/>
      <c r="P61" s="38"/>
      <c r="Q61" s="38"/>
      <c r="R61" s="38"/>
      <c r="S61" s="38"/>
      <c r="T61" s="34"/>
      <c r="U61" s="34"/>
      <c r="V61" s="34"/>
      <c r="W61" s="34"/>
      <c r="Y61" s="36" t="s">
        <v>118</v>
      </c>
      <c r="Z61" s="38"/>
      <c r="AA61" s="38"/>
      <c r="AB61" s="38"/>
      <c r="AC61" s="38"/>
      <c r="AD61" s="38"/>
      <c r="AE61" s="38"/>
      <c r="AF61" s="34"/>
      <c r="AG61" s="34"/>
      <c r="AH61" s="34"/>
      <c r="AI61" s="34"/>
    </row>
    <row r="62" spans="1:35" ht="34.5" x14ac:dyDescent="0.35">
      <c r="A62" s="20" t="s">
        <v>71</v>
      </c>
      <c r="B62" s="37">
        <f>B3/B3</f>
        <v>1</v>
      </c>
      <c r="C62" s="37">
        <f t="shared" ref="C62:F62" si="184">C3/C3</f>
        <v>1</v>
      </c>
      <c r="D62" s="37">
        <f t="shared" si="184"/>
        <v>1</v>
      </c>
      <c r="E62" s="37">
        <f t="shared" si="184"/>
        <v>1</v>
      </c>
      <c r="F62" s="37">
        <f t="shared" si="184"/>
        <v>1</v>
      </c>
      <c r="G62" s="42"/>
      <c r="H62" s="34"/>
      <c r="I62" s="34"/>
      <c r="J62" s="34"/>
      <c r="K62" s="34"/>
      <c r="M62" s="20" t="s">
        <v>71</v>
      </c>
      <c r="N62" s="37">
        <f>N3/N3</f>
        <v>1</v>
      </c>
      <c r="O62" s="37">
        <f t="shared" ref="O62:R62" si="185">O3/O3</f>
        <v>1</v>
      </c>
      <c r="P62" s="37">
        <f t="shared" si="185"/>
        <v>1</v>
      </c>
      <c r="Q62" s="37">
        <f t="shared" si="185"/>
        <v>1</v>
      </c>
      <c r="R62" s="37">
        <f t="shared" si="185"/>
        <v>1</v>
      </c>
      <c r="S62" s="42"/>
      <c r="T62" s="34"/>
      <c r="U62" s="34"/>
      <c r="V62" s="34"/>
      <c r="W62" s="34"/>
      <c r="Y62" s="20" t="s">
        <v>71</v>
      </c>
      <c r="Z62" s="37">
        <f>Z3/Z3</f>
        <v>1</v>
      </c>
      <c r="AA62" s="37">
        <f t="shared" ref="AA62:AD62" si="186">AA3/AA3</f>
        <v>1</v>
      </c>
      <c r="AB62" s="37">
        <f t="shared" si="186"/>
        <v>1</v>
      </c>
      <c r="AC62" s="37">
        <f t="shared" si="186"/>
        <v>1</v>
      </c>
      <c r="AD62" s="37">
        <f t="shared" si="186"/>
        <v>1</v>
      </c>
      <c r="AE62" s="42"/>
      <c r="AF62" s="34"/>
      <c r="AG62" s="34"/>
      <c r="AH62" s="34"/>
      <c r="AI62" s="34"/>
    </row>
    <row r="63" spans="1:35" ht="34.5" x14ac:dyDescent="0.35">
      <c r="A63" s="20" t="s">
        <v>72</v>
      </c>
      <c r="B63" s="37">
        <f>B4/$B$2</f>
        <v>5.9189583285867257E-2</v>
      </c>
      <c r="C63" s="37">
        <f>C4/$C$2</f>
        <v>5.9484815618221255E-2</v>
      </c>
      <c r="D63" s="37">
        <f>D4/$D$2</f>
        <v>4.1154389188946906E-2</v>
      </c>
      <c r="E63" s="37">
        <f>E4/$E$2</f>
        <v>4.4024585426577161E-2</v>
      </c>
      <c r="F63" s="37">
        <f>F4/$F$2</f>
        <v>6.0148174281178343E-2</v>
      </c>
      <c r="G63" s="42">
        <f>MIN(B63:F63)</f>
        <v>4.1154389188946906E-2</v>
      </c>
      <c r="H63" s="43"/>
      <c r="I63" s="34"/>
      <c r="J63" s="34"/>
      <c r="K63" s="34"/>
      <c r="M63" s="20" t="s">
        <v>72</v>
      </c>
      <c r="N63" s="37">
        <f>N4/$B$2</f>
        <v>1.4399307375088287E-2</v>
      </c>
      <c r="O63" s="37">
        <f>O4/$C$2</f>
        <v>9.264280549530008E-3</v>
      </c>
      <c r="P63" s="37">
        <f>P4/$D$2</f>
        <v>5.7820308823199841E-3</v>
      </c>
      <c r="Q63" s="37">
        <f>Q4/$E$2</f>
        <v>1.1381318632463434E-2</v>
      </c>
      <c r="R63" s="37">
        <f>R4/$F$2</f>
        <v>1.7882342564826247E-2</v>
      </c>
      <c r="S63" s="42">
        <f>MIN(N63:R63)</f>
        <v>5.7820308823199841E-3</v>
      </c>
      <c r="T63" s="43"/>
      <c r="U63" s="34"/>
      <c r="V63" s="34"/>
      <c r="W63" s="34"/>
      <c r="Y63" s="20" t="s">
        <v>72</v>
      </c>
      <c r="Z63" s="37">
        <f>Z4/$B$2</f>
        <v>6.9556401084504803E-3</v>
      </c>
      <c r="AA63" s="37">
        <f>AA4/$C$2</f>
        <v>7.350189804772235E-3</v>
      </c>
      <c r="AB63" s="37">
        <f>AB4/$D$2</f>
        <v>8.8110979135384692E-3</v>
      </c>
      <c r="AC63" s="37">
        <f>AC4/$E$2</f>
        <v>9.9006357533454846E-3</v>
      </c>
      <c r="AD63" s="37">
        <f>AD4/$F$2</f>
        <v>1.0637017110601518E-2</v>
      </c>
      <c r="AE63" s="42">
        <f>MIN(Z63:AD63)</f>
        <v>6.9556401084504803E-3</v>
      </c>
      <c r="AF63" s="43"/>
      <c r="AG63" s="34"/>
      <c r="AH63" s="34"/>
      <c r="AI63" s="34"/>
    </row>
    <row r="64" spans="1:35" ht="23" x14ac:dyDescent="0.35">
      <c r="A64" s="22" t="s">
        <v>38</v>
      </c>
      <c r="B64" s="37">
        <f t="shared" ref="B64:B73" si="187">B5/$B$2</f>
        <v>1.1751149438381445</v>
      </c>
      <c r="C64" s="37">
        <f t="shared" ref="C64:C74" si="188">C5/$C$2</f>
        <v>1.1656130242227041</v>
      </c>
      <c r="D64" s="37">
        <f t="shared" ref="D64:D74" si="189">D5/$D$2</f>
        <v>1.3876360906299725</v>
      </c>
      <c r="E64" s="37">
        <f t="shared" ref="E64:E74" si="190">E5/$E$2</f>
        <v>1.6055152714177745</v>
      </c>
      <c r="F64" s="37">
        <f t="shared" ref="F64:F74" si="191">F5/$F$2</f>
        <v>1.6105867436937731</v>
      </c>
      <c r="G64" s="42"/>
      <c r="H64" s="34"/>
      <c r="I64" s="34"/>
      <c r="J64" s="34"/>
      <c r="K64" s="34"/>
      <c r="M64" s="22" t="s">
        <v>38</v>
      </c>
      <c r="N64" s="37">
        <f t="shared" ref="N64:N73" si="192">N5/$B$2</f>
        <v>0.90838668519742083</v>
      </c>
      <c r="O64" s="37">
        <f t="shared" ref="O64:O74" si="193">O5/$C$2</f>
        <v>1.0559246203904555</v>
      </c>
      <c r="P64" s="37">
        <f t="shared" ref="P64:P74" si="194">P5/$D$2</f>
        <v>1.1610228367808879</v>
      </c>
      <c r="Q64" s="37">
        <f t="shared" ref="Q64:Q74" si="195">Q5/$E$2</f>
        <v>1.3351042546570044</v>
      </c>
      <c r="R64" s="37">
        <f t="shared" ref="R64:R74" si="196">R5/$F$2</f>
        <v>1.3621670488622333</v>
      </c>
      <c r="S64" s="42"/>
      <c r="T64" s="34"/>
      <c r="U64" s="34"/>
      <c r="V64" s="34"/>
      <c r="W64" s="34"/>
      <c r="Y64" s="22" t="s">
        <v>38</v>
      </c>
      <c r="Z64" s="37">
        <f t="shared" ref="Z64:Z73" si="197">Z5/$B$2</f>
        <v>0.20298489439748471</v>
      </c>
      <c r="AA64" s="37">
        <f t="shared" ref="AA64:AA74" si="198">AA5/$C$2</f>
        <v>0.22184675524222708</v>
      </c>
      <c r="AB64" s="37">
        <f t="shared" ref="AB64:AB74" si="199">AB5/$D$2</f>
        <v>0.25102956007261157</v>
      </c>
      <c r="AC64" s="37">
        <f t="shared" ref="AC64:AC74" si="200">AC5/$E$2</f>
        <v>0.26390210287645044</v>
      </c>
      <c r="AD64" s="37">
        <f t="shared" ref="AD64:AD74" si="201">AD5/$F$2</f>
        <v>0.28100326336214498</v>
      </c>
      <c r="AE64" s="42"/>
      <c r="AF64" s="34"/>
      <c r="AG64" s="34"/>
      <c r="AH64" s="34"/>
      <c r="AI64" s="34"/>
    </row>
    <row r="65" spans="1:35" x14ac:dyDescent="0.35">
      <c r="A65" s="20" t="s">
        <v>73</v>
      </c>
      <c r="B65" s="37">
        <f t="shared" si="187"/>
        <v>0.39519423116356422</v>
      </c>
      <c r="C65" s="37">
        <f t="shared" si="188"/>
        <v>0.45488611713665938</v>
      </c>
      <c r="D65" s="37">
        <f t="shared" si="189"/>
        <v>0.59131507586114163</v>
      </c>
      <c r="E65" s="37">
        <f t="shared" si="190"/>
        <v>0.64477326279286895</v>
      </c>
      <c r="F65" s="37">
        <f t="shared" si="191"/>
        <v>0.60079401128946908</v>
      </c>
      <c r="G65" s="42">
        <f>MAX(B65:F65)</f>
        <v>0.64477326279286895</v>
      </c>
      <c r="H65" s="43"/>
      <c r="I65" s="34"/>
      <c r="J65" s="34"/>
      <c r="K65" s="34"/>
      <c r="M65" s="20" t="s">
        <v>73</v>
      </c>
      <c r="N65" s="37">
        <f t="shared" si="192"/>
        <v>0.41600783759768517</v>
      </c>
      <c r="O65" s="37">
        <f t="shared" si="193"/>
        <v>0.50045191612436735</v>
      </c>
      <c r="P65" s="37">
        <f t="shared" si="194"/>
        <v>0.57674637502521231</v>
      </c>
      <c r="Q65" s="37">
        <f t="shared" si="195"/>
        <v>0.70501933935002004</v>
      </c>
      <c r="R65" s="37">
        <f t="shared" si="196"/>
        <v>0.6562003880754983</v>
      </c>
      <c r="S65" s="42">
        <f>MAX(N65:R65)</f>
        <v>0.70501933935002004</v>
      </c>
      <c r="T65" s="43"/>
      <c r="U65" s="34"/>
      <c r="V65" s="34"/>
      <c r="W65" s="34"/>
      <c r="Y65" s="20" t="s">
        <v>73</v>
      </c>
      <c r="Z65" s="37">
        <f t="shared" si="197"/>
        <v>9.8910710624045925E-2</v>
      </c>
      <c r="AA65" s="37">
        <f t="shared" si="198"/>
        <v>0.10787034526391902</v>
      </c>
      <c r="AB65" s="37">
        <f t="shared" si="199"/>
        <v>0.12639093700275655</v>
      </c>
      <c r="AC65" s="37">
        <f t="shared" si="200"/>
        <v>0.13934713021829015</v>
      </c>
      <c r="AD65" s="37">
        <f t="shared" si="201"/>
        <v>0.1421538190156994</v>
      </c>
      <c r="AE65" s="42">
        <f>MAX(Z65:AD65)</f>
        <v>0.1421538190156994</v>
      </c>
      <c r="AF65" s="43"/>
      <c r="AG65" s="34"/>
      <c r="AH65" s="34"/>
      <c r="AI65" s="34"/>
    </row>
    <row r="66" spans="1:35" ht="23" x14ac:dyDescent="0.35">
      <c r="A66" s="22" t="s">
        <v>74</v>
      </c>
      <c r="B66" s="37">
        <f t="shared" si="187"/>
        <v>0.77992071267458019</v>
      </c>
      <c r="C66" s="37">
        <f t="shared" si="188"/>
        <v>0.7107269070860448</v>
      </c>
      <c r="D66" s="37">
        <f t="shared" si="189"/>
        <v>0.79632101476883077</v>
      </c>
      <c r="E66" s="37">
        <f t="shared" si="190"/>
        <v>0.96074200862490555</v>
      </c>
      <c r="F66" s="37">
        <f t="shared" si="191"/>
        <v>1.0097927324043041</v>
      </c>
      <c r="G66" s="42"/>
      <c r="H66" s="34"/>
      <c r="I66" s="34"/>
      <c r="J66" s="34"/>
      <c r="K66" s="34"/>
      <c r="M66" s="22" t="s">
        <v>74</v>
      </c>
      <c r="N66" s="37">
        <f t="shared" si="192"/>
        <v>0.49237884759973571</v>
      </c>
      <c r="O66" s="37">
        <f t="shared" si="193"/>
        <v>0.55547270426608819</v>
      </c>
      <c r="P66" s="37">
        <f t="shared" si="194"/>
        <v>0.5842764617556756</v>
      </c>
      <c r="Q66" s="37">
        <f t="shared" si="195"/>
        <v>0.63008491530698441</v>
      </c>
      <c r="R66" s="37">
        <f t="shared" si="196"/>
        <v>0.70596666078673487</v>
      </c>
      <c r="S66" s="42"/>
      <c r="T66" s="34"/>
      <c r="U66" s="34"/>
      <c r="V66" s="34"/>
      <c r="W66" s="34"/>
      <c r="Y66" s="22" t="s">
        <v>74</v>
      </c>
      <c r="Z66" s="37">
        <f t="shared" si="197"/>
        <v>0.10407418377343877</v>
      </c>
      <c r="AA66" s="37">
        <f t="shared" si="198"/>
        <v>0.11397640997830806</v>
      </c>
      <c r="AB66" s="37">
        <f t="shared" si="199"/>
        <v>0.12463862306985501</v>
      </c>
      <c r="AC66" s="37">
        <f t="shared" si="200"/>
        <v>0.1245549726581603</v>
      </c>
      <c r="AD66" s="37">
        <f t="shared" si="201"/>
        <v>0.13884944434644558</v>
      </c>
      <c r="AE66" s="42"/>
      <c r="AF66" s="34"/>
      <c r="AG66" s="34"/>
      <c r="AH66" s="34"/>
      <c r="AI66" s="34"/>
    </row>
    <row r="67" spans="1:35" x14ac:dyDescent="0.35">
      <c r="A67" s="22" t="s">
        <v>75</v>
      </c>
      <c r="B67" s="37">
        <f t="shared" si="187"/>
        <v>0.29159554350550221</v>
      </c>
      <c r="C67" s="37">
        <f t="shared" si="188"/>
        <v>0.27428235719450467</v>
      </c>
      <c r="D67" s="37">
        <f t="shared" si="189"/>
        <v>0.30534075883552586</v>
      </c>
      <c r="E67" s="37">
        <f t="shared" si="190"/>
        <v>0.36158249233094741</v>
      </c>
      <c r="F67" s="37">
        <f t="shared" si="191"/>
        <v>0.38321220673840189</v>
      </c>
      <c r="G67" s="42">
        <f>MAX(B67:F67)</f>
        <v>0.38321220673840189</v>
      </c>
      <c r="H67" s="43"/>
      <c r="I67" s="34"/>
      <c r="J67" s="34"/>
      <c r="K67" s="34"/>
      <c r="M67" s="22" t="s">
        <v>75</v>
      </c>
      <c r="N67" s="37">
        <f t="shared" si="192"/>
        <v>0.26572645872730172</v>
      </c>
      <c r="O67" s="37">
        <f t="shared" si="193"/>
        <v>0.29948481561822127</v>
      </c>
      <c r="P67" s="37">
        <f t="shared" si="194"/>
        <v>0.3104816117971359</v>
      </c>
      <c r="Q67" s="37">
        <f t="shared" si="195"/>
        <v>0.32710176499355353</v>
      </c>
      <c r="R67" s="37">
        <f t="shared" si="196"/>
        <v>0.38527518080790263</v>
      </c>
      <c r="S67" s="42">
        <f>MAX(N67:R67)</f>
        <v>0.38527518080790263</v>
      </c>
      <c r="T67" s="43"/>
      <c r="U67" s="34"/>
      <c r="V67" s="34"/>
      <c r="W67" s="34"/>
      <c r="Y67" s="22" t="s">
        <v>75</v>
      </c>
      <c r="Z67" s="37">
        <f t="shared" si="197"/>
        <v>5.8121254926978193E-2</v>
      </c>
      <c r="AA67" s="37">
        <f t="shared" si="198"/>
        <v>6.2590609182935658E-2</v>
      </c>
      <c r="AB67" s="37">
        <f t="shared" si="199"/>
        <v>6.7124896349252602E-2</v>
      </c>
      <c r="AC67" s="37">
        <f t="shared" si="200"/>
        <v>6.8845863157426759E-2</v>
      </c>
      <c r="AD67" s="37">
        <f t="shared" si="201"/>
        <v>7.8426971247133534E-2</v>
      </c>
      <c r="AE67" s="42">
        <f>MAX(Z67:AD67)</f>
        <v>7.8426971247133534E-2</v>
      </c>
      <c r="AF67" s="43"/>
      <c r="AG67" s="34"/>
      <c r="AH67" s="34"/>
      <c r="AI67" s="34"/>
    </row>
    <row r="68" spans="1:35" x14ac:dyDescent="0.35">
      <c r="A68" s="22" t="s">
        <v>76</v>
      </c>
      <c r="B68" s="37">
        <f t="shared" si="187"/>
        <v>0.48832516916907798</v>
      </c>
      <c r="C68" s="37">
        <f t="shared" si="188"/>
        <v>0.43644454989154008</v>
      </c>
      <c r="D68" s="37">
        <f t="shared" si="189"/>
        <v>0.49098025593330491</v>
      </c>
      <c r="E68" s="37">
        <f t="shared" si="190"/>
        <v>0.59915951629395814</v>
      </c>
      <c r="F68" s="37">
        <f t="shared" si="191"/>
        <v>0.62658052566590217</v>
      </c>
      <c r="G68" s="42"/>
      <c r="H68" s="34"/>
      <c r="I68" s="34"/>
      <c r="J68" s="34"/>
      <c r="K68" s="34"/>
      <c r="M68" s="22" t="s">
        <v>76</v>
      </c>
      <c r="N68" s="37">
        <f t="shared" si="192"/>
        <v>0.226652388872434</v>
      </c>
      <c r="O68" s="37">
        <f t="shared" si="193"/>
        <v>0.25598788864786698</v>
      </c>
      <c r="P68" s="37">
        <f t="shared" si="194"/>
        <v>0.2737948499585397</v>
      </c>
      <c r="Q68" s="37">
        <f t="shared" si="195"/>
        <v>0.30298315031343087</v>
      </c>
      <c r="R68" s="37">
        <f t="shared" si="196"/>
        <v>0.32069147997883224</v>
      </c>
      <c r="S68" s="42"/>
      <c r="T68" s="34"/>
      <c r="U68" s="34"/>
      <c r="V68" s="34"/>
      <c r="W68" s="34"/>
      <c r="Y68" s="22" t="s">
        <v>76</v>
      </c>
      <c r="Z68" s="37">
        <f t="shared" si="197"/>
        <v>4.5952928846460572E-2</v>
      </c>
      <c r="AA68" s="37">
        <f t="shared" si="198"/>
        <v>5.1385800795372402E-2</v>
      </c>
      <c r="AB68" s="37">
        <f t="shared" si="199"/>
        <v>5.7513726720602419E-2</v>
      </c>
      <c r="AC68" s="37">
        <f t="shared" si="200"/>
        <v>5.5709109500733552E-2</v>
      </c>
      <c r="AD68" s="37">
        <f t="shared" si="201"/>
        <v>6.0422473099312049E-2</v>
      </c>
      <c r="AE68" s="42"/>
      <c r="AF68" s="34"/>
      <c r="AG68" s="34"/>
      <c r="AH68" s="34"/>
      <c r="AI68" s="34"/>
    </row>
    <row r="69" spans="1:35" x14ac:dyDescent="0.35">
      <c r="A69" s="22" t="s">
        <v>77</v>
      </c>
      <c r="B69" s="37">
        <f t="shared" si="187"/>
        <v>3.747715932651341E-2</v>
      </c>
      <c r="C69" s="37">
        <f t="shared" si="188"/>
        <v>3.7183432754880695E-2</v>
      </c>
      <c r="D69" s="37">
        <f t="shared" si="189"/>
        <v>3.882499271643397E-2</v>
      </c>
      <c r="E69" s="37">
        <f t="shared" si="190"/>
        <v>4.0212732850220069E-2</v>
      </c>
      <c r="F69" s="37">
        <f t="shared" si="191"/>
        <v>4.0050934909155053E-2</v>
      </c>
      <c r="G69" s="42">
        <f>MAX(B69:F69)</f>
        <v>4.0212732850220069E-2</v>
      </c>
      <c r="H69" s="43"/>
      <c r="I69" s="34"/>
      <c r="J69" s="34"/>
      <c r="K69" s="34"/>
      <c r="M69" s="22" t="s">
        <v>77</v>
      </c>
      <c r="N69" s="37">
        <f t="shared" si="192"/>
        <v>2.282928162949124E-2</v>
      </c>
      <c r="O69" s="37">
        <f t="shared" si="193"/>
        <v>2.4267895878524945E-2</v>
      </c>
      <c r="P69" s="37">
        <f t="shared" si="194"/>
        <v>2.445037090159342E-2</v>
      </c>
      <c r="Q69" s="37">
        <f t="shared" si="195"/>
        <v>2.5274529853732273E-2</v>
      </c>
      <c r="R69" s="37">
        <f t="shared" si="196"/>
        <v>2.6812488975127887E-2</v>
      </c>
      <c r="S69" s="42">
        <f>MAX(N69:R69)</f>
        <v>2.6812488975127887E-2</v>
      </c>
      <c r="T69" s="43"/>
      <c r="U69" s="34"/>
      <c r="V69" s="34"/>
      <c r="W69" s="34"/>
      <c r="Y69" s="22" t="s">
        <v>77</v>
      </c>
      <c r="Z69" s="37">
        <f t="shared" si="197"/>
        <v>5.0226697956300831E-3</v>
      </c>
      <c r="AA69" s="37">
        <f t="shared" si="198"/>
        <v>5.4259309472161968E-3</v>
      </c>
      <c r="AB69" s="37">
        <f t="shared" si="199"/>
        <v>5.6675108132941887E-3</v>
      </c>
      <c r="AC69" s="37">
        <f t="shared" si="200"/>
        <v>6.9123727381852126E-3</v>
      </c>
      <c r="AD69" s="37">
        <f t="shared" si="201"/>
        <v>8.8024783912506611E-3</v>
      </c>
      <c r="AE69" s="42">
        <f>MAX(Z69:AD69)</f>
        <v>8.8024783912506611E-3</v>
      </c>
      <c r="AF69" s="43"/>
      <c r="AG69" s="34"/>
      <c r="AH69" s="34"/>
      <c r="AI69" s="34"/>
    </row>
    <row r="70" spans="1:35" x14ac:dyDescent="0.35">
      <c r="A70" s="22" t="s">
        <v>78</v>
      </c>
      <c r="B70" s="37">
        <f t="shared" si="187"/>
        <v>0.45084800984256457</v>
      </c>
      <c r="C70" s="37">
        <f t="shared" si="188"/>
        <v>0.39926111713665935</v>
      </c>
      <c r="D70" s="37">
        <f t="shared" si="189"/>
        <v>0.45215526321687094</v>
      </c>
      <c r="E70" s="37">
        <f t="shared" si="190"/>
        <v>0.55894678344373816</v>
      </c>
      <c r="F70" s="37">
        <f t="shared" si="191"/>
        <v>0.58652959075674704</v>
      </c>
      <c r="G70" s="42"/>
      <c r="H70" s="34"/>
      <c r="I70" s="34"/>
      <c r="J70" s="34"/>
      <c r="K70" s="34"/>
      <c r="M70" s="22" t="s">
        <v>78</v>
      </c>
      <c r="N70" s="37">
        <f t="shared" si="192"/>
        <v>0.20382310724294275</v>
      </c>
      <c r="O70" s="37">
        <f t="shared" si="193"/>
        <v>0.23171999276934202</v>
      </c>
      <c r="P70" s="37">
        <f t="shared" si="194"/>
        <v>0.24934447905694629</v>
      </c>
      <c r="Q70" s="37">
        <f t="shared" si="195"/>
        <v>0.27770862045969857</v>
      </c>
      <c r="R70" s="37">
        <f t="shared" si="196"/>
        <v>0.29387899100370435</v>
      </c>
      <c r="S70" s="42"/>
      <c r="T70" s="34"/>
      <c r="U70" s="34"/>
      <c r="V70" s="34"/>
      <c r="W70" s="34"/>
      <c r="Y70" s="22" t="s">
        <v>78</v>
      </c>
      <c r="Z70" s="37">
        <f t="shared" si="197"/>
        <v>4.0930259050830489E-2</v>
      </c>
      <c r="AA70" s="37">
        <f t="shared" si="198"/>
        <v>4.5959869848156205E-2</v>
      </c>
      <c r="AB70" s="37">
        <f t="shared" si="199"/>
        <v>5.1846215907308237E-2</v>
      </c>
      <c r="AC70" s="37">
        <f t="shared" si="200"/>
        <v>4.8796736762548337E-2</v>
      </c>
      <c r="AD70" s="37">
        <f t="shared" si="201"/>
        <v>5.161999470806139E-2</v>
      </c>
      <c r="AE70" s="42"/>
      <c r="AF70" s="34"/>
      <c r="AG70" s="34"/>
      <c r="AH70" s="34"/>
      <c r="AI70" s="34"/>
    </row>
    <row r="71" spans="1:35" ht="23" x14ac:dyDescent="0.35">
      <c r="A71" s="20" t="s">
        <v>79</v>
      </c>
      <c r="B71" s="37">
        <f t="shared" si="187"/>
        <v>1.24581349251555E-3</v>
      </c>
      <c r="C71" s="37">
        <f t="shared" si="188"/>
        <v>1.0073210412147504E-3</v>
      </c>
      <c r="D71" s="37">
        <f t="shared" si="189"/>
        <v>8.8209587413997888E-4</v>
      </c>
      <c r="E71" s="37">
        <f t="shared" si="190"/>
        <v>9.6029875961410225E-4</v>
      </c>
      <c r="F71" s="37">
        <f t="shared" si="191"/>
        <v>1.013406244487564E-3</v>
      </c>
      <c r="G71" s="42">
        <f>MAX(B71:F71)</f>
        <v>1.24581349251555E-3</v>
      </c>
      <c r="H71" s="43"/>
      <c r="I71" s="34"/>
      <c r="J71" s="34"/>
      <c r="K71" s="34"/>
      <c r="M71" s="20" t="s">
        <v>79</v>
      </c>
      <c r="N71" s="37">
        <f t="shared" si="192"/>
        <v>2.6884782757285093E-3</v>
      </c>
      <c r="O71" s="37">
        <f t="shared" si="193"/>
        <v>2.6437093275488068E-3</v>
      </c>
      <c r="P71" s="37">
        <f t="shared" si="194"/>
        <v>2.3755630756818538E-3</v>
      </c>
      <c r="Q71" s="37">
        <f t="shared" si="195"/>
        <v>2.5341217267594363E-3</v>
      </c>
      <c r="R71" s="37">
        <f t="shared" si="196"/>
        <v>7.3646145704709823E-3</v>
      </c>
      <c r="S71" s="42">
        <f>MAX(N71:R71)</f>
        <v>7.3646145704709823E-3</v>
      </c>
      <c r="T71" s="43"/>
      <c r="U71" s="34"/>
      <c r="V71" s="34"/>
      <c r="W71" s="34"/>
      <c r="Y71" s="20" t="s">
        <v>79</v>
      </c>
      <c r="Z71" s="37">
        <f t="shared" si="197"/>
        <v>1.1287052015219521E-3</v>
      </c>
      <c r="AA71" s="37">
        <f t="shared" si="198"/>
        <v>6.9617678958785241E-4</v>
      </c>
      <c r="AB71" s="37">
        <f t="shared" si="199"/>
        <v>8.6506353510678831E-4</v>
      </c>
      <c r="AC71" s="37">
        <f t="shared" si="200"/>
        <v>1.7392077535233182E-3</v>
      </c>
      <c r="AD71" s="37">
        <f t="shared" si="201"/>
        <v>2.7381372376080438E-3</v>
      </c>
      <c r="AE71" s="42">
        <f>MAX(Z71:AD71)</f>
        <v>2.7381372376080438E-3</v>
      </c>
      <c r="AF71" s="43"/>
      <c r="AG71" s="34"/>
      <c r="AH71" s="34"/>
      <c r="AI71" s="34"/>
    </row>
    <row r="72" spans="1:35" x14ac:dyDescent="0.35">
      <c r="A72" s="22" t="s">
        <v>80</v>
      </c>
      <c r="B72" s="37">
        <f t="shared" si="187"/>
        <v>0.449602196350049</v>
      </c>
      <c r="C72" s="37">
        <f t="shared" si="188"/>
        <v>0.39825379609544459</v>
      </c>
      <c r="D72" s="37">
        <f t="shared" si="189"/>
        <v>0.45127316734273099</v>
      </c>
      <c r="E72" s="37">
        <f t="shared" si="190"/>
        <v>0.55798648468412404</v>
      </c>
      <c r="F72" s="37">
        <f t="shared" si="191"/>
        <v>0.58551618451225951</v>
      </c>
      <c r="G72" s="42"/>
      <c r="H72" s="34"/>
      <c r="I72" s="34"/>
      <c r="J72" s="34"/>
      <c r="K72" s="34"/>
      <c r="M72" s="22" t="s">
        <v>80</v>
      </c>
      <c r="N72" s="37">
        <f t="shared" si="192"/>
        <v>0.20113462896721424</v>
      </c>
      <c r="O72" s="37">
        <f t="shared" si="193"/>
        <v>0.2290762834417932</v>
      </c>
      <c r="P72" s="37">
        <f t="shared" si="194"/>
        <v>0.24696891598126441</v>
      </c>
      <c r="Q72" s="37">
        <f t="shared" si="195"/>
        <v>0.27517449873293914</v>
      </c>
      <c r="R72" s="37">
        <f t="shared" si="196"/>
        <v>0.28651437643323335</v>
      </c>
      <c r="S72" s="42"/>
      <c r="T72" s="34"/>
      <c r="U72" s="34"/>
      <c r="V72" s="34"/>
      <c r="W72" s="34"/>
      <c r="Y72" s="22" t="s">
        <v>80</v>
      </c>
      <c r="Z72" s="37">
        <f t="shared" si="197"/>
        <v>3.9801553849308537E-2</v>
      </c>
      <c r="AA72" s="37">
        <f t="shared" si="198"/>
        <v>4.5263693058568352E-2</v>
      </c>
      <c r="AB72" s="37">
        <f t="shared" si="199"/>
        <v>5.0981152372201452E-2</v>
      </c>
      <c r="AC72" s="37">
        <f t="shared" si="200"/>
        <v>4.7057529009025025E-2</v>
      </c>
      <c r="AD72" s="37">
        <f t="shared" si="201"/>
        <v>4.8881857470453351E-2</v>
      </c>
      <c r="AE72" s="42"/>
      <c r="AF72" s="34"/>
      <c r="AG72" s="34"/>
      <c r="AH72" s="34"/>
      <c r="AI72" s="34"/>
    </row>
    <row r="73" spans="1:35" x14ac:dyDescent="0.35">
      <c r="A73" s="22" t="s">
        <v>81</v>
      </c>
      <c r="B73" s="37">
        <f t="shared" si="187"/>
        <v>0.10120047390125538</v>
      </c>
      <c r="C73" s="37">
        <f t="shared" si="188"/>
        <v>0.10293045010845987</v>
      </c>
      <c r="D73" s="37">
        <f t="shared" si="189"/>
        <v>0.11737388225275094</v>
      </c>
      <c r="E73" s="37">
        <f t="shared" si="190"/>
        <v>0.14312008180322766</v>
      </c>
      <c r="F73" s="37">
        <f t="shared" si="191"/>
        <v>0.14086523196330925</v>
      </c>
      <c r="G73" s="42">
        <f>MAX(B73:F73)</f>
        <v>0.14312008180322766</v>
      </c>
      <c r="H73" s="43"/>
      <c r="I73" s="34"/>
      <c r="J73" s="34"/>
      <c r="K73" s="34"/>
      <c r="M73" s="22" t="s">
        <v>81</v>
      </c>
      <c r="N73" s="37">
        <f t="shared" si="192"/>
        <v>5.4885967510423551E-2</v>
      </c>
      <c r="O73" s="37">
        <f t="shared" si="193"/>
        <v>5.8884671005061458E-2</v>
      </c>
      <c r="P73" s="37">
        <f t="shared" si="194"/>
        <v>6.6941574594921671E-2</v>
      </c>
      <c r="Q73" s="37">
        <f t="shared" si="195"/>
        <v>7.1155470590850492E-2</v>
      </c>
      <c r="R73" s="37">
        <f t="shared" si="196"/>
        <v>8.0349267948491801E-2</v>
      </c>
      <c r="S73" s="42">
        <f>MAX(N73:R73)</f>
        <v>8.0349267948491801E-2</v>
      </c>
      <c r="T73" s="43"/>
      <c r="U73" s="34"/>
      <c r="V73" s="34"/>
      <c r="W73" s="34"/>
      <c r="Y73" s="22" t="s">
        <v>81</v>
      </c>
      <c r="Z73" s="37">
        <f t="shared" si="197"/>
        <v>6.3730605363286333E-3</v>
      </c>
      <c r="AA73" s="37">
        <f t="shared" si="198"/>
        <v>8.1586677512653655E-3</v>
      </c>
      <c r="AB73" s="37">
        <f t="shared" si="199"/>
        <v>1.1796687658277493E-2</v>
      </c>
      <c r="AC73" s="37">
        <f t="shared" si="200"/>
        <v>1.1500244520517495E-2</v>
      </c>
      <c r="AD73" s="37">
        <f t="shared" si="201"/>
        <v>1.2070691479978831E-2</v>
      </c>
      <c r="AE73" s="42">
        <f>MAX(Z73:AD73)</f>
        <v>1.2070691479978831E-2</v>
      </c>
      <c r="AF73" s="43"/>
      <c r="AG73" s="34"/>
      <c r="AH73" s="34"/>
      <c r="AI73" s="34"/>
    </row>
    <row r="74" spans="1:35" x14ac:dyDescent="0.35">
      <c r="A74" s="20" t="s">
        <v>82</v>
      </c>
      <c r="B74" s="37">
        <f>B15/$B$2</f>
        <v>0.34840172244879364</v>
      </c>
      <c r="C74" s="37">
        <f t="shared" si="188"/>
        <v>0.29532334598698468</v>
      </c>
      <c r="D74" s="37">
        <f t="shared" si="189"/>
        <v>0.33389928508998001</v>
      </c>
      <c r="E74" s="37">
        <f t="shared" si="190"/>
        <v>0.41486640288089627</v>
      </c>
      <c r="F74" s="37">
        <f t="shared" si="191"/>
        <v>0.44465095254895032</v>
      </c>
      <c r="G74" s="42"/>
      <c r="H74" s="34"/>
      <c r="I74" s="34"/>
      <c r="J74" s="34"/>
      <c r="K74" s="34"/>
      <c r="M74" s="20" t="s">
        <v>82</v>
      </c>
      <c r="N74" s="37">
        <f>N15/$B$2</f>
        <v>0.14624866145679069</v>
      </c>
      <c r="O74" s="37">
        <f t="shared" si="193"/>
        <v>0.17019161243673175</v>
      </c>
      <c r="P74" s="37">
        <f t="shared" si="194"/>
        <v>0.18002734138634274</v>
      </c>
      <c r="Q74" s="37">
        <f t="shared" si="195"/>
        <v>0.20401902814208864</v>
      </c>
      <c r="R74" s="37">
        <f t="shared" si="196"/>
        <v>0.20616510848474157</v>
      </c>
      <c r="S74" s="42"/>
      <c r="T74" s="34"/>
      <c r="U74" s="34"/>
      <c r="V74" s="34"/>
      <c r="W74" s="34"/>
      <c r="Y74" s="20" t="s">
        <v>82</v>
      </c>
      <c r="Z74" s="37">
        <f>Z15/$B$2</f>
        <v>3.3428493312979903E-2</v>
      </c>
      <c r="AA74" s="37">
        <f t="shared" si="198"/>
        <v>3.7105025307302988E-2</v>
      </c>
      <c r="AB74" s="37">
        <f t="shared" si="199"/>
        <v>3.9184464713923957E-2</v>
      </c>
      <c r="AC74" s="37">
        <f t="shared" si="200"/>
        <v>3.5557284488507535E-2</v>
      </c>
      <c r="AD74" s="37">
        <f t="shared" si="201"/>
        <v>3.6811165990474522E-2</v>
      </c>
      <c r="AE74" s="42"/>
      <c r="AF74" s="34"/>
      <c r="AG74" s="34"/>
      <c r="AH74" s="34"/>
      <c r="AI74" s="34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6569DBE-E78D-47D4-98A0-D88D817C0C9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STATEMENT'!C26:F26</xm:f>
              <xm:sqref>H26</xm:sqref>
            </x14:sparkline>
            <x14:sparkline>
              <xm:f>'ANALYST INCOME STATEMENT'!C27:F27</xm:f>
              <xm:sqref>H27</xm:sqref>
            </x14:sparkline>
            <x14:sparkline>
              <xm:f>'ANALYST INCOME STATEMENT'!C28:F28</xm:f>
              <xm:sqref>H28</xm:sqref>
            </x14:sparkline>
            <x14:sparkline>
              <xm:f>'ANALYST INCOME STATEMENT'!C29:F29</xm:f>
              <xm:sqref>H29</xm:sqref>
            </x14:sparkline>
            <x14:sparkline>
              <xm:f>'ANALYST INCOME STATEMENT'!C30:F30</xm:f>
              <xm:sqref>H30</xm:sqref>
            </x14:sparkline>
          </x14:sparklines>
        </x14:sparklineGroup>
        <x14:sparklineGroup type="column" displayEmptyCellsAs="gap" xr2:uid="{0ABBEB43-F29E-4C60-9D85-1E0D5BBB76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STATEMENT'!C20:F20</xm:f>
              <xm:sqref>H20</xm:sqref>
            </x14:sparkline>
            <x14:sparkline>
              <xm:f>'ANALYST INCOME STATEMENT'!C21:F21</xm:f>
              <xm:sqref>H21</xm:sqref>
            </x14:sparkline>
            <x14:sparkline>
              <xm:f>'ANALYST INCOME STATEMENT'!C22:F22</xm:f>
              <xm:sqref>H22</xm:sqref>
            </x14:sparkline>
          </x14:sparklines>
        </x14:sparklineGroup>
        <x14:sparklineGroup type="column" displayEmptyCellsAs="gap" xr2:uid="{6D78E28C-1E24-47B1-945F-A659E9933A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STATEMENT'!C23:F23</xm:f>
              <xm:sqref>H23</xm:sqref>
            </x14:sparkline>
          </x14:sparklines>
        </x14:sparklineGroup>
        <x14:sparklineGroup type="column" displayEmptyCellsAs="gap" xr2:uid="{82D4E754-D071-4445-935C-9F2BDD0E5D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STATEMENT'!B31:F31</xm:f>
              <xm:sqref>H31</xm:sqref>
            </x14:sparkline>
          </x14:sparklines>
        </x14:sparklineGroup>
        <x14:sparklineGroup type="column" displayEmptyCellsAs="gap" xr2:uid="{867B3D8E-75C1-4658-91CB-C20A4988AE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STATEMENT'!O26:R26</xm:f>
              <xm:sqref>T26</xm:sqref>
            </x14:sparkline>
            <x14:sparkline>
              <xm:f>'ANALYST INCOME STATEMENT'!O27:R27</xm:f>
              <xm:sqref>T27</xm:sqref>
            </x14:sparkline>
            <x14:sparkline>
              <xm:f>'ANALYST INCOME STATEMENT'!O28:R28</xm:f>
              <xm:sqref>T28</xm:sqref>
            </x14:sparkline>
            <x14:sparkline>
              <xm:f>'ANALYST INCOME STATEMENT'!O29:R29</xm:f>
              <xm:sqref>T29</xm:sqref>
            </x14:sparkline>
          </x14:sparklines>
        </x14:sparklineGroup>
        <x14:sparklineGroup type="column" displayEmptyCellsAs="gap" xr2:uid="{943CE9C0-E966-48A6-8D58-C47BFC0A60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STATEMENT'!O20:R20</xm:f>
              <xm:sqref>T20</xm:sqref>
            </x14:sparkline>
            <x14:sparkline>
              <xm:f>'ANALYST INCOME STATEMENT'!O21:R21</xm:f>
              <xm:sqref>T21</xm:sqref>
            </x14:sparkline>
            <x14:sparkline>
              <xm:f>'ANALYST INCOME STATEMENT'!O22:R22</xm:f>
              <xm:sqref>T22</xm:sqref>
            </x14:sparkline>
          </x14:sparklines>
        </x14:sparklineGroup>
        <x14:sparklineGroup type="column" displayEmptyCellsAs="gap" xr2:uid="{465C16E9-997A-439A-90A2-518E61CD09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STATEMENT'!O23:R23</xm:f>
              <xm:sqref>T23</xm:sqref>
            </x14:sparkline>
          </x14:sparklines>
        </x14:sparklineGroup>
        <x14:sparklineGroup type="column" displayEmptyCellsAs="gap" xr2:uid="{BC599CB5-08D5-4F91-8594-3D93D616274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STATEMENT'!N31:R31</xm:f>
              <xm:sqref>T31</xm:sqref>
            </x14:sparkline>
          </x14:sparklines>
        </x14:sparklineGroup>
        <x14:sparklineGroup type="column" displayEmptyCellsAs="gap" xr2:uid="{9D5B5F39-E034-43E1-99FF-D92C96681A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STATEMENT'!Z31:AD31</xm:f>
              <xm:sqref>AF31</xm:sqref>
            </x14:sparkline>
          </x14:sparklines>
        </x14:sparklineGroup>
        <x14:sparklineGroup type="column" displayEmptyCellsAs="gap" xr2:uid="{2B4448ED-90A8-44F6-A8FA-86D554650EF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STATEMENT'!AA23:AD23</xm:f>
              <xm:sqref>AF23</xm:sqref>
            </x14:sparkline>
          </x14:sparklines>
        </x14:sparklineGroup>
        <x14:sparklineGroup type="column" displayEmptyCellsAs="gap" xr2:uid="{01513BAA-6965-45B6-8542-DE7C861EE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STATEMENT'!AA20:AD20</xm:f>
              <xm:sqref>AF20</xm:sqref>
            </x14:sparkline>
            <x14:sparkline>
              <xm:f>'ANALYST INCOME STATEMENT'!AA21:AD21</xm:f>
              <xm:sqref>AF21</xm:sqref>
            </x14:sparkline>
            <x14:sparkline>
              <xm:f>'ANALYST INCOME STATEMENT'!AA22:AD22</xm:f>
              <xm:sqref>AF22</xm:sqref>
            </x14:sparkline>
          </x14:sparklines>
        </x14:sparklineGroup>
        <x14:sparklineGroup type="column" displayEmptyCellsAs="gap" xr2:uid="{D448DCB7-EFE5-4CE9-8FDF-5034F81F70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INCOME STATEMENT'!AA26:AD26</xm:f>
              <xm:sqref>AF26</xm:sqref>
            </x14:sparkline>
            <x14:sparkline>
              <xm:f>'ANALYST INCOME STATEMENT'!AA27:AD27</xm:f>
              <xm:sqref>AF27</xm:sqref>
            </x14:sparkline>
            <x14:sparkline>
              <xm:f>'ANALYST INCOME STATEMENT'!AA28:AD28</xm:f>
              <xm:sqref>AF28</xm:sqref>
            </x14:sparkline>
            <x14:sparkline>
              <xm:f>'ANALYST INCOME STATEMENT'!AA29:AD29</xm:f>
              <xm:sqref>AF29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CFC1-C05B-49C9-B596-297EFCBCD217}">
  <dimension ref="A1:BL56"/>
  <sheetViews>
    <sheetView showGridLines="0" zoomScale="55" workbookViewId="0">
      <selection activeCell="AZ3" sqref="AZ3:BE23"/>
    </sheetView>
  </sheetViews>
  <sheetFormatPr defaultRowHeight="14.5" x14ac:dyDescent="0.35"/>
  <cols>
    <col min="8" max="8" width="30.6328125" bestFit="1" customWidth="1"/>
    <col min="9" max="13" width="13.08984375" bestFit="1" customWidth="1"/>
    <col min="20" max="20" width="8.7265625" customWidth="1"/>
    <col min="21" max="21" width="8.7265625" style="25"/>
    <col min="29" max="29" width="32.08984375" bestFit="1" customWidth="1"/>
    <col min="30" max="30" width="13.08984375" bestFit="1" customWidth="1"/>
    <col min="43" max="43" width="8.7265625" style="25"/>
    <col min="52" max="52" width="32" bestFit="1" customWidth="1"/>
  </cols>
  <sheetData>
    <row r="1" spans="1:59" ht="50.5" customHeight="1" thickBot="1" x14ac:dyDescent="0.4"/>
    <row r="2" spans="1:59" ht="45.5" thickBot="1" x14ac:dyDescent="0.4">
      <c r="A2" s="55" t="s">
        <v>120</v>
      </c>
      <c r="B2" s="56">
        <v>45736</v>
      </c>
      <c r="C2" s="56">
        <v>45737</v>
      </c>
      <c r="D2" s="56">
        <v>45738</v>
      </c>
      <c r="E2" s="56">
        <v>45739</v>
      </c>
      <c r="F2" s="56">
        <v>45740</v>
      </c>
      <c r="H2" s="36" t="s">
        <v>171</v>
      </c>
      <c r="I2" s="57">
        <v>43891</v>
      </c>
      <c r="J2" s="57">
        <v>44256</v>
      </c>
      <c r="K2" s="57">
        <v>44621</v>
      </c>
      <c r="L2" s="57">
        <v>44986</v>
      </c>
      <c r="M2" s="36" t="s">
        <v>172</v>
      </c>
      <c r="V2" s="46" t="s">
        <v>205</v>
      </c>
      <c r="W2" s="47">
        <v>45736</v>
      </c>
      <c r="X2" s="47">
        <v>45737</v>
      </c>
      <c r="Y2" s="47">
        <v>45738</v>
      </c>
      <c r="Z2" s="47">
        <v>45739</v>
      </c>
      <c r="AA2" s="47">
        <v>45740</v>
      </c>
      <c r="AC2" s="36" t="s">
        <v>171</v>
      </c>
      <c r="AD2" s="57">
        <v>43891</v>
      </c>
      <c r="AE2" s="57">
        <v>44256</v>
      </c>
      <c r="AF2" s="57">
        <v>44621</v>
      </c>
      <c r="AG2" s="57">
        <v>44986</v>
      </c>
      <c r="AH2" s="36" t="s">
        <v>172</v>
      </c>
      <c r="AR2" s="19"/>
      <c r="AS2" s="19"/>
      <c r="AT2" s="19"/>
      <c r="AU2" s="19"/>
      <c r="AV2" s="19"/>
      <c r="AW2" s="19"/>
      <c r="AX2" s="19"/>
    </row>
    <row r="3" spans="1:59" ht="45.5" thickBot="1" x14ac:dyDescent="0.4">
      <c r="A3" s="10"/>
      <c r="B3" s="49" t="s">
        <v>31</v>
      </c>
      <c r="C3" s="49" t="s">
        <v>31</v>
      </c>
      <c r="D3" s="49" t="s">
        <v>31</v>
      </c>
      <c r="E3" s="49" t="s">
        <v>31</v>
      </c>
      <c r="F3" s="49" t="s">
        <v>31</v>
      </c>
      <c r="H3" s="4" t="s">
        <v>173</v>
      </c>
      <c r="V3" s="10"/>
      <c r="W3" s="49" t="s">
        <v>31</v>
      </c>
      <c r="X3" s="49" t="s">
        <v>31</v>
      </c>
      <c r="Y3" s="49" t="s">
        <v>31</v>
      </c>
      <c r="Z3" s="49" t="s">
        <v>31</v>
      </c>
      <c r="AA3" s="49" t="s">
        <v>31</v>
      </c>
      <c r="AC3" s="4" t="s">
        <v>173</v>
      </c>
      <c r="AR3" s="46" t="s">
        <v>226</v>
      </c>
      <c r="AS3" s="47">
        <v>45736</v>
      </c>
      <c r="AT3" s="47">
        <v>45737</v>
      </c>
      <c r="AU3" s="47">
        <v>45738</v>
      </c>
      <c r="AV3" s="47">
        <v>45739</v>
      </c>
      <c r="AW3" s="47">
        <v>45740</v>
      </c>
      <c r="AX3" s="48"/>
      <c r="AZ3" s="36" t="s">
        <v>171</v>
      </c>
      <c r="BA3" s="57">
        <v>43891</v>
      </c>
      <c r="BB3" s="57">
        <v>44256</v>
      </c>
      <c r="BC3" s="57">
        <v>44621</v>
      </c>
      <c r="BD3" s="57">
        <v>44986</v>
      </c>
      <c r="BE3" s="36" t="s">
        <v>172</v>
      </c>
    </row>
    <row r="4" spans="1:59" ht="27.5" thickBot="1" x14ac:dyDescent="0.4">
      <c r="A4" s="50" t="s">
        <v>121</v>
      </c>
      <c r="B4" s="51"/>
      <c r="C4" s="51"/>
      <c r="D4" s="51"/>
      <c r="E4" s="51"/>
      <c r="F4" s="51"/>
      <c r="H4" t="s">
        <v>174</v>
      </c>
      <c r="I4">
        <f>B17/B10</f>
        <v>3.3038644002153408E-2</v>
      </c>
      <c r="J4">
        <f t="shared" ref="J4:M4" si="0">C17/C10</f>
        <v>4.0357536885635724E-2</v>
      </c>
      <c r="K4">
        <f t="shared" si="0"/>
        <v>3.6409402716202889E-2</v>
      </c>
      <c r="L4">
        <f t="shared" si="0"/>
        <v>3.7665681540348495E-2</v>
      </c>
      <c r="M4">
        <f t="shared" si="0"/>
        <v>4.3563557786516702E-2</v>
      </c>
      <c r="O4" s="58" t="s">
        <v>175</v>
      </c>
      <c r="V4" s="50" t="s">
        <v>121</v>
      </c>
      <c r="W4" s="51"/>
      <c r="X4" s="51"/>
      <c r="Y4" s="51"/>
      <c r="Z4" s="51"/>
      <c r="AA4" s="51"/>
      <c r="AC4" t="s">
        <v>174</v>
      </c>
      <c r="AD4">
        <f>W17/W10</f>
        <v>0.31474055170737636</v>
      </c>
      <c r="AE4">
        <f t="shared" ref="AE4:AH4" si="1">X17/X10</f>
        <v>0.20891890758065193</v>
      </c>
      <c r="AF4">
        <f t="shared" si="1"/>
        <v>0.20688530604757344</v>
      </c>
      <c r="AG4">
        <f t="shared" si="1"/>
        <v>0.20946644402035625</v>
      </c>
      <c r="AH4">
        <f t="shared" si="1"/>
        <v>0.27724628060447498</v>
      </c>
      <c r="AJ4" s="58" t="s">
        <v>175</v>
      </c>
      <c r="AR4" s="10"/>
      <c r="AS4" s="49" t="s">
        <v>31</v>
      </c>
      <c r="AT4" s="49" t="s">
        <v>31</v>
      </c>
      <c r="AU4" s="49" t="s">
        <v>31</v>
      </c>
      <c r="AV4" s="49" t="s">
        <v>31</v>
      </c>
      <c r="AW4" s="49" t="s">
        <v>31</v>
      </c>
      <c r="AX4" s="49"/>
      <c r="AZ4" s="4" t="s">
        <v>173</v>
      </c>
    </row>
    <row r="5" spans="1:59" ht="27.5" thickBot="1" x14ac:dyDescent="0.4">
      <c r="A5" s="50" t="s">
        <v>122</v>
      </c>
      <c r="B5" s="51"/>
      <c r="C5" s="51"/>
      <c r="D5" s="51"/>
      <c r="E5" s="51"/>
      <c r="F5" s="51"/>
      <c r="H5" t="s">
        <v>176</v>
      </c>
      <c r="J5" s="59">
        <f>C9/B9-1</f>
        <v>-7.435958869985515E-2</v>
      </c>
      <c r="K5" s="59">
        <f t="shared" ref="K5:M5" si="2">D9/C9-1</f>
        <v>4.3493687678475279E-2</v>
      </c>
      <c r="L5" s="59">
        <f t="shared" si="2"/>
        <v>0.12125646273526702</v>
      </c>
      <c r="M5" s="59">
        <f t="shared" si="2"/>
        <v>8.3070509137796344E-2</v>
      </c>
      <c r="O5" s="58" t="s">
        <v>177</v>
      </c>
      <c r="V5" s="50" t="s">
        <v>122</v>
      </c>
      <c r="W5" s="51"/>
      <c r="X5" s="51"/>
      <c r="Y5" s="51"/>
      <c r="Z5" s="51"/>
      <c r="AA5" s="51"/>
      <c r="AC5" t="s">
        <v>176</v>
      </c>
      <c r="AE5" s="59">
        <f>X9/W9-1</f>
        <v>4.9313578394598654</v>
      </c>
      <c r="AF5" s="59">
        <f t="shared" ref="AF5:AH5" si="3">Y9/X9-1</f>
        <v>2.9237547165833933E-2</v>
      </c>
      <c r="AG5" s="59">
        <f t="shared" si="3"/>
        <v>2.5457747921189489E-2</v>
      </c>
      <c r="AH5" s="59">
        <f t="shared" si="3"/>
        <v>1.8254808364457142E-2</v>
      </c>
      <c r="AJ5" s="58" t="s">
        <v>177</v>
      </c>
      <c r="AR5" s="50" t="s">
        <v>121</v>
      </c>
      <c r="AS5" s="51"/>
      <c r="AT5" s="51"/>
      <c r="AU5" s="51"/>
      <c r="AV5" s="51"/>
      <c r="AW5" s="51"/>
      <c r="AX5" s="51"/>
      <c r="AZ5" t="s">
        <v>174</v>
      </c>
      <c r="BA5">
        <f>AS18/AS11</f>
        <v>3.7530938954698556E-2</v>
      </c>
      <c r="BB5">
        <f t="shared" ref="BB5:BE5" si="4">AT18/AT11</f>
        <v>2.7757443371396733E-2</v>
      </c>
      <c r="BC5">
        <f t="shared" si="4"/>
        <v>6.4445849689189039E-2</v>
      </c>
      <c r="BD5">
        <f t="shared" si="4"/>
        <v>6.7256493180850654E-2</v>
      </c>
      <c r="BE5">
        <f t="shared" si="4"/>
        <v>9.0121930206865791E-2</v>
      </c>
      <c r="BG5" s="58" t="s">
        <v>175</v>
      </c>
    </row>
    <row r="6" spans="1:59" ht="18.5" thickBot="1" x14ac:dyDescent="0.4">
      <c r="A6" s="10" t="s">
        <v>123</v>
      </c>
      <c r="B6" s="52">
        <v>1229.22</v>
      </c>
      <c r="C6" s="52">
        <v>1230.8800000000001</v>
      </c>
      <c r="D6" s="52">
        <v>1232.33</v>
      </c>
      <c r="E6" s="52">
        <v>1242.8</v>
      </c>
      <c r="F6" s="52">
        <v>1248.47</v>
      </c>
      <c r="H6" t="s">
        <v>178</v>
      </c>
      <c r="J6" s="59">
        <f>C17/B17-1</f>
        <v>0.12934144509260204</v>
      </c>
      <c r="K6" s="59">
        <f t="shared" ref="K6:M6" si="5">D17/C17-1</f>
        <v>-6.6311635947065684E-2</v>
      </c>
      <c r="L6" s="59">
        <f t="shared" si="5"/>
        <v>0.1454768532566395</v>
      </c>
      <c r="M6" s="59">
        <f t="shared" si="5"/>
        <v>0.24608988091124773</v>
      </c>
      <c r="O6" s="58" t="s">
        <v>179</v>
      </c>
      <c r="V6" s="10" t="s">
        <v>123</v>
      </c>
      <c r="W6" s="49">
        <v>216</v>
      </c>
      <c r="X6" s="49">
        <v>235</v>
      </c>
      <c r="Y6" s="49">
        <v>235</v>
      </c>
      <c r="Z6" s="49">
        <v>235</v>
      </c>
      <c r="AA6" s="49">
        <v>235</v>
      </c>
      <c r="AC6" t="s">
        <v>178</v>
      </c>
      <c r="AE6" s="59">
        <f>X17/W17-1</f>
        <v>2.8455598455598454</v>
      </c>
      <c r="AF6" s="59">
        <f t="shared" ref="AF6:AH6" si="6">Y17/X17-1</f>
        <v>1.9076305220883549E-2</v>
      </c>
      <c r="AG6" s="59">
        <f t="shared" si="6"/>
        <v>3.8128078817734057E-2</v>
      </c>
      <c r="AH6" s="59">
        <f t="shared" si="6"/>
        <v>0.34763215336433517</v>
      </c>
      <c r="AJ6" s="58" t="s">
        <v>179</v>
      </c>
      <c r="AR6" s="50" t="s">
        <v>122</v>
      </c>
      <c r="AS6" s="51"/>
      <c r="AT6" s="51"/>
      <c r="AU6" s="51"/>
      <c r="AV6" s="51"/>
      <c r="AW6" s="51"/>
      <c r="AX6" s="51"/>
      <c r="AZ6" t="s">
        <v>176</v>
      </c>
      <c r="BB6" s="59">
        <f>AT10/AS10-1</f>
        <v>0.16452689670619569</v>
      </c>
      <c r="BC6" s="59">
        <f t="shared" ref="BC6:BE6" si="7">AU10/AT10-1</f>
        <v>7.6068648913619974E-2</v>
      </c>
      <c r="BD6" s="59">
        <f t="shared" si="7"/>
        <v>8.4492881347516757E-2</v>
      </c>
      <c r="BE6" s="59">
        <f t="shared" si="7"/>
        <v>0.10897333180725655</v>
      </c>
      <c r="BG6" s="58" t="s">
        <v>177</v>
      </c>
    </row>
    <row r="7" spans="1:59" ht="18.5" thickBot="1" x14ac:dyDescent="0.4">
      <c r="A7" s="53" t="s">
        <v>124</v>
      </c>
      <c r="B7" s="54">
        <v>1229.22</v>
      </c>
      <c r="C7" s="54">
        <v>1230.8800000000001</v>
      </c>
      <c r="D7" s="54">
        <v>1232.33</v>
      </c>
      <c r="E7" s="54">
        <v>1242.8</v>
      </c>
      <c r="F7" s="54">
        <v>1248.47</v>
      </c>
      <c r="H7" t="s">
        <v>180</v>
      </c>
      <c r="I7">
        <f>B9/B17</f>
        <v>28.759893162194999</v>
      </c>
      <c r="J7">
        <f t="shared" ref="J7:M7" si="8">C9/C17</f>
        <v>23.572427498593704</v>
      </c>
      <c r="K7">
        <f t="shared" si="8"/>
        <v>26.344635153498071</v>
      </c>
      <c r="L7">
        <f t="shared" si="8"/>
        <v>25.787594345779677</v>
      </c>
      <c r="M7">
        <f t="shared" si="8"/>
        <v>22.413939287507819</v>
      </c>
      <c r="O7" s="60" t="s">
        <v>181</v>
      </c>
      <c r="V7" s="53" t="s">
        <v>124</v>
      </c>
      <c r="W7" s="48">
        <v>216</v>
      </c>
      <c r="X7" s="48">
        <v>235</v>
      </c>
      <c r="Y7" s="48">
        <v>235</v>
      </c>
      <c r="Z7" s="48">
        <v>235</v>
      </c>
      <c r="AA7" s="48">
        <v>235</v>
      </c>
      <c r="AC7" t="s">
        <v>180</v>
      </c>
      <c r="AD7">
        <f>W9/W17</f>
        <v>3.0880308880308882</v>
      </c>
      <c r="AE7">
        <f t="shared" ref="AE7:AH7" si="9">X9/X17</f>
        <v>4.7629518072289159</v>
      </c>
      <c r="AF7">
        <f t="shared" si="9"/>
        <v>4.8104433497536947</v>
      </c>
      <c r="AG7">
        <f t="shared" si="9"/>
        <v>4.7517319920280912</v>
      </c>
      <c r="AH7">
        <f t="shared" si="9"/>
        <v>3.5903521126760563</v>
      </c>
      <c r="AJ7" s="60" t="s">
        <v>181</v>
      </c>
      <c r="AR7" s="10" t="s">
        <v>123</v>
      </c>
      <c r="AS7" s="49">
        <v>176.71</v>
      </c>
      <c r="AT7" s="49">
        <v>176.74</v>
      </c>
      <c r="AU7" s="49">
        <v>176.79</v>
      </c>
      <c r="AV7" s="49">
        <v>177.18</v>
      </c>
      <c r="AW7" s="49">
        <v>177.2</v>
      </c>
      <c r="AX7" s="49"/>
      <c r="AZ7" t="s">
        <v>178</v>
      </c>
      <c r="BB7" s="59">
        <f>AT18/AS18-1</f>
        <v>-0.14198128428525325</v>
      </c>
      <c r="BC7" s="59">
        <f t="shared" ref="BC7:BE7" si="10">AU18/AT18-1</f>
        <v>1.5392064685972171</v>
      </c>
      <c r="BD7" s="59">
        <f t="shared" si="10"/>
        <v>0.11732143518347105</v>
      </c>
      <c r="BE7" s="59">
        <f t="shared" si="10"/>
        <v>0.47333101357061191</v>
      </c>
      <c r="BG7" s="58" t="s">
        <v>179</v>
      </c>
    </row>
    <row r="8" spans="1:59" ht="18.5" thickBot="1" x14ac:dyDescent="0.4">
      <c r="A8" s="10" t="s">
        <v>125</v>
      </c>
      <c r="B8" s="52">
        <v>62021.86</v>
      </c>
      <c r="C8" s="52">
        <v>57409.94</v>
      </c>
      <c r="D8" s="52">
        <v>59906.91</v>
      </c>
      <c r="E8" s="52">
        <v>67171.009999999995</v>
      </c>
      <c r="F8" s="52">
        <v>72750.94</v>
      </c>
      <c r="H8" s="4" t="s">
        <v>182</v>
      </c>
      <c r="O8" s="62"/>
      <c r="V8" s="10" t="s">
        <v>125</v>
      </c>
      <c r="W8" s="52">
        <v>7998</v>
      </c>
      <c r="X8" s="52">
        <v>47439</v>
      </c>
      <c r="Y8" s="52">
        <v>48826</v>
      </c>
      <c r="Z8" s="52">
        <v>50069</v>
      </c>
      <c r="AA8" s="52">
        <v>50983</v>
      </c>
      <c r="AC8" s="4" t="s">
        <v>182</v>
      </c>
      <c r="AJ8" s="62"/>
      <c r="AR8" s="53" t="s">
        <v>124</v>
      </c>
      <c r="AS8" s="48">
        <v>176.71</v>
      </c>
      <c r="AT8" s="48">
        <v>176.74</v>
      </c>
      <c r="AU8" s="48">
        <v>176.79</v>
      </c>
      <c r="AV8" s="48">
        <v>177.18</v>
      </c>
      <c r="AW8" s="48">
        <v>177.2</v>
      </c>
      <c r="AX8" s="48"/>
      <c r="AZ8" t="s">
        <v>180</v>
      </c>
      <c r="BA8">
        <f>AS10/AS18</f>
        <v>25.931913520490482</v>
      </c>
      <c r="BB8">
        <f t="shared" ref="BB8:BE8" si="11">AT10/AT18</f>
        <v>35.19551523128996</v>
      </c>
      <c r="BC8">
        <f t="shared" si="11"/>
        <v>14.915207168511868</v>
      </c>
      <c r="BD8">
        <f t="shared" si="11"/>
        <v>14.476976354989976</v>
      </c>
      <c r="BE8">
        <f t="shared" si="11"/>
        <v>10.896791389723001</v>
      </c>
      <c r="BG8" s="60" t="s">
        <v>181</v>
      </c>
    </row>
    <row r="9" spans="1:59" ht="27.5" thickBot="1" x14ac:dyDescent="0.4">
      <c r="A9" s="53" t="s">
        <v>126</v>
      </c>
      <c r="B9" s="54">
        <v>62021.86</v>
      </c>
      <c r="C9" s="54">
        <v>57409.94</v>
      </c>
      <c r="D9" s="54">
        <v>59906.91</v>
      </c>
      <c r="E9" s="54">
        <v>67171.009999999995</v>
      </c>
      <c r="F9" s="54">
        <v>72750.94</v>
      </c>
      <c r="H9" t="s">
        <v>183</v>
      </c>
      <c r="I9">
        <f>B43/B23</f>
        <v>4.1324582076765441</v>
      </c>
      <c r="J9">
        <f t="shared" ref="J9:M9" si="12">C43/C23</f>
        <v>3.2734366229859075</v>
      </c>
      <c r="K9">
        <f t="shared" si="12"/>
        <v>2.8143099432656649</v>
      </c>
      <c r="L9">
        <f t="shared" si="12"/>
        <v>2.8873794435132223</v>
      </c>
      <c r="M9">
        <f t="shared" si="12"/>
        <v>2.999586571612225</v>
      </c>
      <c r="O9" s="62" t="s">
        <v>184</v>
      </c>
      <c r="V9" s="53" t="s">
        <v>126</v>
      </c>
      <c r="W9" s="54">
        <v>7998</v>
      </c>
      <c r="X9" s="54">
        <v>47439</v>
      </c>
      <c r="Y9" s="54">
        <v>48826</v>
      </c>
      <c r="Z9" s="54">
        <v>50069</v>
      </c>
      <c r="AA9" s="54">
        <v>50983</v>
      </c>
      <c r="AC9" t="s">
        <v>183</v>
      </c>
      <c r="AD9">
        <f>W43/W23</f>
        <v>1.3224213802726199</v>
      </c>
      <c r="AE9">
        <f t="shared" ref="AE9:AH9" si="13">X43/X23</f>
        <v>1.2804647392596595</v>
      </c>
      <c r="AF9">
        <f t="shared" si="13"/>
        <v>1.3760638297872341</v>
      </c>
      <c r="AG9">
        <f t="shared" si="13"/>
        <v>1.4132025274359827</v>
      </c>
      <c r="AH9">
        <f t="shared" si="13"/>
        <v>1.6561043802423112</v>
      </c>
      <c r="AJ9" s="62" t="s">
        <v>184</v>
      </c>
      <c r="AR9" s="10" t="s">
        <v>125</v>
      </c>
      <c r="AS9" s="52">
        <v>6429.04</v>
      </c>
      <c r="AT9" s="52">
        <v>7486.79</v>
      </c>
      <c r="AU9" s="52">
        <v>8056.3</v>
      </c>
      <c r="AV9" s="52">
        <v>8737</v>
      </c>
      <c r="AW9" s="52">
        <v>9689.1</v>
      </c>
      <c r="AX9" s="49"/>
      <c r="AZ9" s="4" t="s">
        <v>182</v>
      </c>
      <c r="BG9" s="62"/>
    </row>
    <row r="10" spans="1:59" ht="27.5" thickBot="1" x14ac:dyDescent="0.4">
      <c r="A10" s="53" t="s">
        <v>127</v>
      </c>
      <c r="B10" s="54">
        <v>65273.26</v>
      </c>
      <c r="C10" s="54">
        <v>60347.34</v>
      </c>
      <c r="D10" s="54">
        <v>62455.57</v>
      </c>
      <c r="E10" s="54">
        <v>69155.259999999995</v>
      </c>
      <c r="F10" s="54">
        <v>74507</v>
      </c>
      <c r="H10" t="s">
        <v>185</v>
      </c>
      <c r="I10">
        <f>(B43-B38)/B23</f>
        <v>3.1946186989854355</v>
      </c>
      <c r="J10">
        <f t="shared" ref="J10:M10" si="14">(C43-C38)/C23</f>
        <v>2.2905054220519228</v>
      </c>
      <c r="K10">
        <f t="shared" si="14"/>
        <v>1.9121518023695072</v>
      </c>
      <c r="L10">
        <f t="shared" si="14"/>
        <v>2.0202293984967334</v>
      </c>
      <c r="M10">
        <f t="shared" si="14"/>
        <v>1.9548486530707652</v>
      </c>
      <c r="O10" s="62" t="s">
        <v>186</v>
      </c>
      <c r="V10" s="53" t="s">
        <v>127</v>
      </c>
      <c r="W10" s="54">
        <v>8229</v>
      </c>
      <c r="X10" s="54">
        <v>47674</v>
      </c>
      <c r="Y10" s="54">
        <v>49061</v>
      </c>
      <c r="Z10" s="54">
        <v>50304</v>
      </c>
      <c r="AA10" s="54">
        <v>51218</v>
      </c>
      <c r="AC10" t="s">
        <v>185</v>
      </c>
      <c r="AD10">
        <f>(W43-W38)/W23</f>
        <v>1.0254373725448105</v>
      </c>
      <c r="AE10">
        <f t="shared" ref="AE10:AH10" si="15">(X43-X38)/X23</f>
        <v>0.95811942718184273</v>
      </c>
      <c r="AF10">
        <f t="shared" si="15"/>
        <v>1.0129432624113475</v>
      </c>
      <c r="AG10">
        <f t="shared" si="15"/>
        <v>1.0597771865646823</v>
      </c>
      <c r="AH10">
        <f t="shared" si="15"/>
        <v>1.3437402920161541</v>
      </c>
      <c r="AJ10" s="62" t="s">
        <v>186</v>
      </c>
      <c r="AR10" s="53" t="s">
        <v>126</v>
      </c>
      <c r="AS10" s="54">
        <v>6429.04</v>
      </c>
      <c r="AT10" s="54">
        <v>7486.79</v>
      </c>
      <c r="AU10" s="54">
        <v>8056.3</v>
      </c>
      <c r="AV10" s="54">
        <v>8737</v>
      </c>
      <c r="AW10" s="54">
        <v>9689.1</v>
      </c>
      <c r="AX10" s="48"/>
      <c r="AZ10" t="s">
        <v>183</v>
      </c>
      <c r="BA10">
        <f>AS44/AS24</f>
        <v>1.980721463707648</v>
      </c>
      <c r="BB10">
        <f t="shared" ref="BB10:BE10" si="16">AT44/AT24</f>
        <v>1.6276860053370776</v>
      </c>
      <c r="BC10">
        <f t="shared" si="16"/>
        <v>1.2992590006440856</v>
      </c>
      <c r="BD10">
        <f t="shared" si="16"/>
        <v>1.1771831009328344</v>
      </c>
      <c r="BE10">
        <f t="shared" si="16"/>
        <v>1.4450378202893832</v>
      </c>
      <c r="BG10" s="62" t="s">
        <v>184</v>
      </c>
    </row>
    <row r="11" spans="1:59" ht="27.5" thickBot="1" x14ac:dyDescent="0.4">
      <c r="A11" s="10" t="s">
        <v>61</v>
      </c>
      <c r="B11" s="49">
        <v>377.47</v>
      </c>
      <c r="C11" s="49">
        <v>346.81</v>
      </c>
      <c r="D11" s="49">
        <v>366.3</v>
      </c>
      <c r="E11" s="49">
        <v>383.53</v>
      </c>
      <c r="F11" s="49">
        <v>382.97</v>
      </c>
      <c r="H11" t="s">
        <v>187</v>
      </c>
      <c r="I11" s="61">
        <f>B43-B23</f>
        <v>29945.579999999998</v>
      </c>
      <c r="J11" s="61">
        <f t="shared" ref="J11:M11" si="17">C43-C23</f>
        <v>24302.309999999998</v>
      </c>
      <c r="K11" s="61">
        <f t="shared" si="17"/>
        <v>22068.739999999998</v>
      </c>
      <c r="L11" s="61">
        <f t="shared" si="17"/>
        <v>25931.48</v>
      </c>
      <c r="M11" s="61">
        <f t="shared" si="17"/>
        <v>27375.14</v>
      </c>
      <c r="O11" s="62" t="s">
        <v>188</v>
      </c>
      <c r="V11" s="10" t="s">
        <v>61</v>
      </c>
      <c r="W11" s="49">
        <v>17</v>
      </c>
      <c r="X11" s="49">
        <v>20</v>
      </c>
      <c r="Y11" s="49">
        <v>26</v>
      </c>
      <c r="Z11" s="49">
        <v>218</v>
      </c>
      <c r="AA11" s="49">
        <v>205</v>
      </c>
      <c r="AC11" t="s">
        <v>187</v>
      </c>
      <c r="AD11" s="61">
        <f>W43-W23</f>
        <v>3004</v>
      </c>
      <c r="AE11" s="61">
        <f t="shared" ref="AE11:AH11" si="18">X43-X23</f>
        <v>3114</v>
      </c>
      <c r="AF11" s="61">
        <f t="shared" si="18"/>
        <v>4242</v>
      </c>
      <c r="AG11" s="61">
        <f t="shared" si="18"/>
        <v>4970</v>
      </c>
      <c r="AH11" s="61">
        <f t="shared" si="18"/>
        <v>8448</v>
      </c>
      <c r="AJ11" s="62" t="s">
        <v>188</v>
      </c>
      <c r="AR11" s="53" t="s">
        <v>127</v>
      </c>
      <c r="AS11" s="54">
        <v>6605.75</v>
      </c>
      <c r="AT11" s="54">
        <v>7663.53</v>
      </c>
      <c r="AU11" s="54">
        <v>8381.2999999999993</v>
      </c>
      <c r="AV11" s="54">
        <v>8973.26</v>
      </c>
      <c r="AW11" s="54">
        <v>9866.2999999999993</v>
      </c>
      <c r="AX11" s="48"/>
      <c r="AZ11" t="s">
        <v>185</v>
      </c>
      <c r="BA11">
        <f>(AS44-AS39)/AS24</f>
        <v>1.4208037729110186</v>
      </c>
      <c r="BB11">
        <f t="shared" ref="BB11:BE11" si="19">(AT44-AT39)/AT24</f>
        <v>1.036626803308579</v>
      </c>
      <c r="BC11">
        <f t="shared" si="19"/>
        <v>0.72398526428575738</v>
      </c>
      <c r="BD11">
        <f t="shared" si="19"/>
        <v>0.61637433057297142</v>
      </c>
      <c r="BE11">
        <f t="shared" si="19"/>
        <v>0.94967980602631263</v>
      </c>
      <c r="BG11" s="62" t="s">
        <v>186</v>
      </c>
    </row>
    <row r="12" spans="1:59" ht="27.5" thickBot="1" x14ac:dyDescent="0.4">
      <c r="A12" s="50" t="s">
        <v>128</v>
      </c>
      <c r="B12" s="51"/>
      <c r="C12" s="51"/>
      <c r="D12" s="51"/>
      <c r="E12" s="51"/>
      <c r="F12" s="51"/>
      <c r="H12" t="s">
        <v>189</v>
      </c>
      <c r="I12">
        <f>(B39/'ANALYST INCOME STATEMENT'!B3)*360</f>
        <v>18.834424819739365</v>
      </c>
      <c r="J12">
        <f>(C39/'ANALYST INCOME STATEMENT'!C3)*360</f>
        <v>18.397554706256901</v>
      </c>
      <c r="K12">
        <f>(D39/'ANALYST INCOME STATEMENT'!D3)*360</f>
        <v>14.75139710552491</v>
      </c>
      <c r="L12">
        <f>(E39/'ANALYST INCOME STATEMENT'!E3)*360</f>
        <v>15.150087080658299</v>
      </c>
      <c r="M12">
        <f>(F39/'ANALYST INCOME STATEMENT'!F3)*360</f>
        <v>20.611321914986299</v>
      </c>
      <c r="O12" s="62" t="s">
        <v>190</v>
      </c>
      <c r="V12" s="50" t="s">
        <v>128</v>
      </c>
      <c r="W12" s="51"/>
      <c r="X12" s="51"/>
      <c r="Y12" s="51"/>
      <c r="Z12" s="51"/>
      <c r="AA12" s="51"/>
      <c r="AC12" t="s">
        <v>189</v>
      </c>
      <c r="AD12">
        <f>(W20/'ANALYST INCOME STATEMENT'!N3)*360</f>
        <v>69.131963912533763</v>
      </c>
      <c r="AE12">
        <f>(X20/'ANALYST INCOME STATEMENT'!O3)*360</f>
        <v>68.40784957146866</v>
      </c>
      <c r="AF12">
        <f>(Y20/'ANALYST INCOME STATEMENT'!P3)*360</f>
        <v>63.328936137192521</v>
      </c>
      <c r="AG12">
        <f>(Z20/'ANALYST INCOME STATEMENT'!Q3)*360</f>
        <v>57.879057582830946</v>
      </c>
      <c r="AH12">
        <f>(AA20/'ANALYST INCOME STATEMENT'!R3)*360</f>
        <v>61.919102450546205</v>
      </c>
      <c r="AJ12" s="62" t="s">
        <v>190</v>
      </c>
      <c r="AR12" s="10" t="s">
        <v>61</v>
      </c>
      <c r="AS12" s="49">
        <v>36.46</v>
      </c>
      <c r="AT12" s="49">
        <v>36.69</v>
      </c>
      <c r="AU12" s="49">
        <v>40.549999999999997</v>
      </c>
      <c r="AV12" s="49">
        <v>468.17</v>
      </c>
      <c r="AW12" s="49">
        <v>436.78</v>
      </c>
      <c r="AX12" s="49"/>
      <c r="AZ12" t="s">
        <v>187</v>
      </c>
      <c r="BA12" s="61">
        <f>AS44-AS24</f>
        <v>2416.38</v>
      </c>
      <c r="BB12" s="61">
        <f t="shared" ref="BB12:BE12" si="20">AT44-AT24</f>
        <v>1841.7499999999995</v>
      </c>
      <c r="BC12" s="61">
        <f t="shared" si="20"/>
        <v>994.30000000000018</v>
      </c>
      <c r="BD12" s="61">
        <f t="shared" si="20"/>
        <v>639.5300000000002</v>
      </c>
      <c r="BE12" s="61">
        <f t="shared" si="20"/>
        <v>1749.19</v>
      </c>
      <c r="BG12" s="62" t="s">
        <v>188</v>
      </c>
    </row>
    <row r="13" spans="1:59" ht="27.5" thickBot="1" x14ac:dyDescent="0.4">
      <c r="A13" s="10" t="s">
        <v>129</v>
      </c>
      <c r="B13" s="49">
        <v>5.9</v>
      </c>
      <c r="C13" s="49">
        <v>5.58</v>
      </c>
      <c r="D13" s="49">
        <v>4.8499999999999996</v>
      </c>
      <c r="E13" s="49">
        <v>3.49</v>
      </c>
      <c r="F13" s="49">
        <v>1.76</v>
      </c>
      <c r="H13" t="s">
        <v>191</v>
      </c>
      <c r="I13">
        <f>(B20/'ANALYST INCOME STATEMENT'!B6)*360</f>
        <v>75.336027216327963</v>
      </c>
      <c r="J13">
        <f>(C20/'ANALYST INCOME STATEMENT'!C6)*360</f>
        <v>77.229587153228977</v>
      </c>
      <c r="K13">
        <f>(D20/'ANALYST INCOME STATEMENT'!D6)*360</f>
        <v>60.269447835461492</v>
      </c>
      <c r="L13">
        <f>(E20/'ANALYST INCOME STATEMENT'!E6)*360</f>
        <v>57.824232902625923</v>
      </c>
      <c r="M13">
        <f>(F20/'ANALYST INCOME STATEMENT'!F6)*360</f>
        <v>63.39066642052525</v>
      </c>
      <c r="O13" s="62" t="s">
        <v>192</v>
      </c>
      <c r="V13" s="10" t="s">
        <v>129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C13" t="s">
        <v>191</v>
      </c>
      <c r="AD13">
        <f>(W20/'ANALYST INCOME STATEMENT'!N6)*360</f>
        <v>148.56235281231176</v>
      </c>
      <c r="AE13">
        <f>(X20/'ANALYST INCOME STATEMENT'!O6)*360</f>
        <v>143.07025465053277</v>
      </c>
      <c r="AF13">
        <f>(Y20/'ANALYST INCOME STATEMENT'!P6)*360</f>
        <v>126.84981542646202</v>
      </c>
      <c r="AG13">
        <f>(Z20/'ANALYST INCOME STATEMENT'!Q6)*360</f>
        <v>108.67196367763904</v>
      </c>
      <c r="AH13">
        <f>(AA20/'ANALYST INCOME STATEMENT'!R6)*360</f>
        <v>126.84677419354838</v>
      </c>
      <c r="AJ13" s="62" t="s">
        <v>192</v>
      </c>
      <c r="AR13" s="50" t="s">
        <v>128</v>
      </c>
      <c r="AS13" s="51"/>
      <c r="AT13" s="51"/>
      <c r="AU13" s="51"/>
      <c r="AV13" s="51"/>
      <c r="AW13" s="51"/>
      <c r="AX13" s="51"/>
      <c r="AZ13" t="s">
        <v>189</v>
      </c>
      <c r="BA13">
        <f>(AS40/'ANALYST INCOME STATEMENT'!Z3)*360</f>
        <v>34.054291532231815</v>
      </c>
      <c r="BB13">
        <f>(AT40/'ANALYST INCOME STATEMENT'!AA3)*360</f>
        <v>21.297156991222788</v>
      </c>
      <c r="BC13">
        <f>(AU40/'ANALYST INCOME STATEMENT'!AB3)*360</f>
        <v>21.522331081612467</v>
      </c>
      <c r="BD13">
        <f>(AV40/'ANALYST INCOME STATEMENT'!AC3)*360</f>
        <v>26.740448308363622</v>
      </c>
      <c r="BE13">
        <f>(AW40/'ANALYST INCOME STATEMENT'!AD3)*360</f>
        <v>26.386269384626051</v>
      </c>
      <c r="BG13" s="62" t="s">
        <v>190</v>
      </c>
    </row>
    <row r="14" spans="1:59" ht="27.5" thickBot="1" x14ac:dyDescent="0.4">
      <c r="A14" s="10" t="s">
        <v>130</v>
      </c>
      <c r="B14" s="52">
        <v>1627.2</v>
      </c>
      <c r="C14" s="52">
        <v>1736.39</v>
      </c>
      <c r="D14" s="52">
        <v>1673.47</v>
      </c>
      <c r="E14" s="52">
        <v>1629</v>
      </c>
      <c r="F14" s="52">
        <v>2141.44</v>
      </c>
      <c r="O14" s="62"/>
      <c r="V14" s="10" t="s">
        <v>130</v>
      </c>
      <c r="W14" s="49">
        <v>0</v>
      </c>
      <c r="X14" s="52">
        <v>5988</v>
      </c>
      <c r="Y14" s="52">
        <v>6141</v>
      </c>
      <c r="Z14" s="52">
        <v>6421</v>
      </c>
      <c r="AA14" s="52">
        <v>6557</v>
      </c>
      <c r="AJ14" s="62"/>
      <c r="AR14" s="10" t="s">
        <v>129</v>
      </c>
      <c r="AS14" s="49">
        <v>162.88999999999999</v>
      </c>
      <c r="AT14" s="49">
        <v>134.13</v>
      </c>
      <c r="AU14" s="49">
        <v>250.36</v>
      </c>
      <c r="AV14" s="49">
        <v>298.83999999999997</v>
      </c>
      <c r="AW14" s="49">
        <v>535.97</v>
      </c>
      <c r="AX14" s="49"/>
      <c r="AZ14" t="s">
        <v>191</v>
      </c>
      <c r="BA14">
        <f>(AS21/'ANALYST INCOME STATEMENT'!Z6)*360</f>
        <v>122.90678577104963</v>
      </c>
      <c r="BB14">
        <f>(AT21/'ANALYST INCOME STATEMENT'!AA6)*360</f>
        <v>144.42953470006768</v>
      </c>
      <c r="BC14">
        <f>(AU21/'ANALYST INCOME STATEMENT'!AB6)*360</f>
        <v>128.81239926308007</v>
      </c>
      <c r="BD14">
        <f>(AV21/'ANALYST INCOME STATEMENT'!AC6)*360</f>
        <v>125.57362247494287</v>
      </c>
      <c r="BE14">
        <f>(AW21/'ANALYST INCOME STATEMENT'!AD6)*360</f>
        <v>135.22894511521713</v>
      </c>
      <c r="BG14" s="62" t="s">
        <v>192</v>
      </c>
    </row>
    <row r="15" spans="1:59" ht="27.5" thickBot="1" x14ac:dyDescent="0.4">
      <c r="A15" s="10" t="s">
        <v>131</v>
      </c>
      <c r="B15" s="49">
        <v>348.07</v>
      </c>
      <c r="C15" s="49">
        <v>506</v>
      </c>
      <c r="D15" s="49">
        <v>374.6</v>
      </c>
      <c r="E15" s="49">
        <v>713.08</v>
      </c>
      <c r="F15" s="49">
        <v>814.29</v>
      </c>
      <c r="H15" s="4" t="s">
        <v>193</v>
      </c>
      <c r="O15" s="62"/>
      <c r="V15" s="10" t="s">
        <v>131</v>
      </c>
      <c r="W15" s="52">
        <v>1363</v>
      </c>
      <c r="X15" s="52">
        <v>2394</v>
      </c>
      <c r="Y15" s="52">
        <v>2429</v>
      </c>
      <c r="Z15" s="52">
        <v>2753</v>
      </c>
      <c r="AA15" s="52">
        <v>6067</v>
      </c>
      <c r="AC15" s="4" t="s">
        <v>193</v>
      </c>
      <c r="AJ15" s="62"/>
      <c r="AR15" s="10" t="s">
        <v>130</v>
      </c>
      <c r="AS15" s="49">
        <v>17.43</v>
      </c>
      <c r="AT15" s="49">
        <v>13.91</v>
      </c>
      <c r="AU15" s="49">
        <v>82.27</v>
      </c>
      <c r="AV15" s="49">
        <v>90.99</v>
      </c>
      <c r="AW15" s="49">
        <v>109.03</v>
      </c>
      <c r="AX15" s="49"/>
      <c r="BG15" s="62"/>
    </row>
    <row r="16" spans="1:59" ht="27.5" thickBot="1" x14ac:dyDescent="0.4">
      <c r="A16" s="10" t="s">
        <v>132</v>
      </c>
      <c r="B16" s="49">
        <v>175.37</v>
      </c>
      <c r="C16" s="49">
        <v>187.5</v>
      </c>
      <c r="D16" s="49">
        <v>221.05</v>
      </c>
      <c r="E16" s="49">
        <v>259.20999999999998</v>
      </c>
      <c r="F16" s="49">
        <v>288.3</v>
      </c>
      <c r="H16" t="s">
        <v>194</v>
      </c>
      <c r="I16">
        <f>'ANALYST INCOME STATEMENT'!B3/'BALANCE SHEET'!B44</f>
        <v>0.63307423936601437</v>
      </c>
      <c r="J16">
        <f>'ANALYST INCOME STATEMENT'!C3/'BALANCE SHEET'!C44</f>
        <v>0.66314378489094306</v>
      </c>
      <c r="K16">
        <f>'ANALYST INCOME STATEMENT'!D3/'BALANCE SHEET'!D44</f>
        <v>0.77765609558947724</v>
      </c>
      <c r="L16">
        <f>'ANALYST INCOME STATEMENT'!E3/'BALANCE SHEET'!E44</f>
        <v>0.81791782260000767</v>
      </c>
      <c r="M16">
        <f>'ANALYST INCOME STATEMENT'!F3/'BALANCE SHEET'!F44</f>
        <v>0.76574573084619901</v>
      </c>
      <c r="O16" s="62" t="s">
        <v>195</v>
      </c>
      <c r="V16" s="10" t="s">
        <v>132</v>
      </c>
      <c r="W16" s="52">
        <v>1227</v>
      </c>
      <c r="X16" s="52">
        <v>1578</v>
      </c>
      <c r="Y16" s="52">
        <v>1580</v>
      </c>
      <c r="Z16" s="52">
        <v>1363</v>
      </c>
      <c r="AA16" s="52">
        <v>1576</v>
      </c>
      <c r="AC16" t="s">
        <v>194</v>
      </c>
      <c r="AD16">
        <f>'ANALYST INCOME STATEMENT'!N3/'BALANCE SHEET'!W44</f>
        <v>1.9470054086240263</v>
      </c>
      <c r="AE16">
        <f>'ANALYST INCOME STATEMENT'!O3/'BALANCE SHEET'!X44</f>
        <v>0.67369140596593802</v>
      </c>
      <c r="AF16">
        <f>'ANALYST INCOME STATEMENT'!P3/'BALANCE SHEET'!Y44</f>
        <v>0.7310010352113675</v>
      </c>
      <c r="AG16">
        <f>'ANALYST INCOME STATEMENT'!Q3/'BALANCE SHEET'!Z44</f>
        <v>0.81476870031606163</v>
      </c>
      <c r="AH16">
        <f>'ANALYST INCOME STATEMENT'!R3/'BALANCE SHEET'!AA44</f>
        <v>0.77664683626543018</v>
      </c>
      <c r="AJ16" s="62" t="s">
        <v>195</v>
      </c>
      <c r="AR16" s="10" t="s">
        <v>131</v>
      </c>
      <c r="AS16" s="49">
        <v>4.66</v>
      </c>
      <c r="AT16" s="49">
        <v>1.37</v>
      </c>
      <c r="AU16" s="49">
        <v>143.83000000000001</v>
      </c>
      <c r="AV16" s="49">
        <v>149.31</v>
      </c>
      <c r="AW16" s="49">
        <v>175.86</v>
      </c>
      <c r="AX16" s="49"/>
      <c r="AZ16" s="4" t="s">
        <v>193</v>
      </c>
      <c r="BG16" s="62"/>
    </row>
    <row r="17" spans="1:64" ht="27.5" thickBot="1" x14ac:dyDescent="0.4">
      <c r="A17" s="53" t="s">
        <v>133</v>
      </c>
      <c r="B17" s="54">
        <v>2156.54</v>
      </c>
      <c r="C17" s="54">
        <v>2435.4699999999998</v>
      </c>
      <c r="D17" s="54">
        <v>2273.9699999999998</v>
      </c>
      <c r="E17" s="54">
        <v>2604.7800000000002</v>
      </c>
      <c r="F17" s="54">
        <v>3245.79</v>
      </c>
      <c r="H17" t="s">
        <v>196</v>
      </c>
      <c r="I17" s="61">
        <f>'BALANCE SHEET'!B39</f>
        <v>2562.48</v>
      </c>
      <c r="J17" s="61">
        <f>'BALANCE SHEET'!C39</f>
        <v>2501.6999999999998</v>
      </c>
      <c r="K17" s="61">
        <f>'BALANCE SHEET'!D39</f>
        <v>2461.9</v>
      </c>
      <c r="L17" s="61">
        <f>'BALANCE SHEET'!E39</f>
        <v>2956.17</v>
      </c>
      <c r="M17" s="61">
        <f>'BALANCE SHEET'!F39</f>
        <v>4025.82</v>
      </c>
      <c r="O17" s="62" t="s">
        <v>197</v>
      </c>
      <c r="V17" s="53" t="s">
        <v>133</v>
      </c>
      <c r="W17" s="54">
        <v>2590</v>
      </c>
      <c r="X17" s="54">
        <v>9960</v>
      </c>
      <c r="Y17" s="54">
        <v>10150</v>
      </c>
      <c r="Z17" s="54">
        <v>10537</v>
      </c>
      <c r="AA17" s="54">
        <v>14200</v>
      </c>
      <c r="AC17" t="s">
        <v>196</v>
      </c>
      <c r="AD17" s="61">
        <f>'ANALYST INCOME STATEMENT'!N3/'BALANCE SHEET'!W39</f>
        <v>34.149695387293299</v>
      </c>
      <c r="AE17" s="61">
        <f>'ANALYST INCOME STATEMENT'!O3/'BALANCE SHEET'!X39</f>
        <v>26.348691695108077</v>
      </c>
      <c r="AF17" s="61">
        <f>'ANALYST INCOME STATEMENT'!P3/'BALANCE SHEET'!Y39</f>
        <v>23.05366726296959</v>
      </c>
      <c r="AG17" s="61">
        <f>'ANALYST INCOME STATEMENT'!Q3/'BALANCE SHEET'!Z39</f>
        <v>19.340370250081197</v>
      </c>
      <c r="AH17" s="61">
        <f>'ANALYST INCOME STATEMENT'!R3/'BALANCE SHEET'!AA39</f>
        <v>20.342342342342342</v>
      </c>
      <c r="AJ17" s="62" t="s">
        <v>197</v>
      </c>
      <c r="AR17" s="10" t="s">
        <v>132</v>
      </c>
      <c r="AS17" s="49">
        <v>62.94</v>
      </c>
      <c r="AT17" s="49">
        <v>63.31</v>
      </c>
      <c r="AU17" s="49">
        <v>63.68</v>
      </c>
      <c r="AV17" s="49">
        <v>64.37</v>
      </c>
      <c r="AW17" s="49">
        <v>68.31</v>
      </c>
      <c r="AX17" s="49"/>
      <c r="AZ17" t="s">
        <v>194</v>
      </c>
      <c r="BA17">
        <f>'ANALYST INCOME STATEMENT'!Z3/'BALANCE SHEET'!AS45</f>
        <v>0.91981086186565975</v>
      </c>
      <c r="BB17">
        <f>'ANALYST INCOME STATEMENT'!AA3/'BALANCE SHEET'!AT45</f>
        <v>0.87514024447019634</v>
      </c>
      <c r="BC17">
        <f>'ANALYST INCOME STATEMENT'!AB3/'BALANCE SHEET'!AU45</f>
        <v>0.87980818150958973</v>
      </c>
      <c r="BD17">
        <f>'ANALYST INCOME STATEMENT'!AC3/'BALANCE SHEET'!AV45</f>
        <v>0.83683904859762837</v>
      </c>
      <c r="BE17">
        <f>'ANALYST INCOME STATEMENT'!AD3/'BALANCE SHEET'!AW45</f>
        <v>0.81081197248106818</v>
      </c>
      <c r="BG17" s="62" t="s">
        <v>195</v>
      </c>
      <c r="BL17" t="s">
        <v>227</v>
      </c>
    </row>
    <row r="18" spans="1:64" ht="27.5" thickBot="1" x14ac:dyDescent="0.4">
      <c r="A18" s="50" t="s">
        <v>134</v>
      </c>
      <c r="B18" s="51"/>
      <c r="C18" s="51"/>
      <c r="D18" s="51"/>
      <c r="E18" s="51"/>
      <c r="F18" s="51"/>
      <c r="H18" t="s">
        <v>198</v>
      </c>
      <c r="I18">
        <f>'ANALYST INCOME STATEMENT'!B6/'BALANCE SHEET'!B20</f>
        <v>4.7785901819093448</v>
      </c>
      <c r="J18">
        <f>'ANALYST INCOME STATEMENT'!C6/'BALANCE SHEET'!C20</f>
        <v>4.6614259284558193</v>
      </c>
      <c r="K18">
        <f>'ANALYST INCOME STATEMENT'!D6/'BALANCE SHEET'!D20</f>
        <v>5.9731756790408532</v>
      </c>
      <c r="L18">
        <f>'ANALYST INCOME STATEMENT'!E6/'BALANCE SHEET'!E20</f>
        <v>6.2257635238538827</v>
      </c>
      <c r="M18">
        <f>'ANALYST INCOME STATEMENT'!F6/'BALANCE SHEET'!F20</f>
        <v>5.6790694960013175</v>
      </c>
      <c r="O18" s="62" t="s">
        <v>199</v>
      </c>
      <c r="V18" s="50" t="s">
        <v>134</v>
      </c>
      <c r="W18" s="51"/>
      <c r="X18" s="51"/>
      <c r="Y18" s="51"/>
      <c r="Z18" s="51"/>
      <c r="AA18" s="51"/>
      <c r="AC18" t="s">
        <v>198</v>
      </c>
      <c r="AD18">
        <f>'ANALYST INCOME STATEMENT'!N6/'BALANCE SHEET'!W20</f>
        <v>2.4232249502322496</v>
      </c>
      <c r="AE18">
        <f>'ANALYST INCOME STATEMENT'!O6/'BALANCE SHEET'!X20</f>
        <v>2.5162463076573505</v>
      </c>
      <c r="AF18">
        <f>'ANALYST INCOME STATEMENT'!P6/'BALANCE SHEET'!Y20</f>
        <v>2.8380017644464051</v>
      </c>
      <c r="AG18">
        <f>'ANALYST INCOME STATEMENT'!Q6/'BALANCE SHEET'!Z20</f>
        <v>3.3127219552955922</v>
      </c>
      <c r="AH18">
        <f>'ANALYST INCOME STATEMENT'!R6/'BALANCE SHEET'!AA20</f>
        <v>2.8380698073621971</v>
      </c>
      <c r="AJ18" s="62" t="s">
        <v>199</v>
      </c>
      <c r="AR18" s="53" t="s">
        <v>133</v>
      </c>
      <c r="AS18" s="48">
        <v>247.92</v>
      </c>
      <c r="AT18" s="48">
        <v>212.72</v>
      </c>
      <c r="AU18" s="48">
        <v>540.14</v>
      </c>
      <c r="AV18" s="48">
        <v>603.51</v>
      </c>
      <c r="AW18" s="48">
        <v>889.17</v>
      </c>
      <c r="AX18" s="48"/>
      <c r="AZ18" t="s">
        <v>196</v>
      </c>
      <c r="BA18" s="61">
        <f>'ANALYST INCOME STATEMENT'!Z3/'BALANCE SHEET'!AS40</f>
        <v>10.571354851392694</v>
      </c>
      <c r="BB18" s="61">
        <f>'ANALYST INCOME STATEMENT'!AA3/'BALANCE SHEET'!AT40</f>
        <v>16.903664660422379</v>
      </c>
      <c r="BC18" s="61">
        <f>'ANALYST INCOME STATEMENT'!AB3/'BALANCE SHEET'!AU40</f>
        <v>16.726812659599165</v>
      </c>
      <c r="BD18" s="61">
        <f>'ANALYST INCOME STATEMENT'!AC3/'BALANCE SHEET'!AV40</f>
        <v>13.462751104565537</v>
      </c>
      <c r="BE18" s="61">
        <f>'ANALYST INCOME STATEMENT'!AD3/'BALANCE SHEET'!AW40</f>
        <v>13.643459586968131</v>
      </c>
      <c r="BG18" s="62" t="s">
        <v>197</v>
      </c>
    </row>
    <row r="19" spans="1:64" ht="18.5" thickBot="1" x14ac:dyDescent="0.4">
      <c r="A19" s="10" t="s">
        <v>135</v>
      </c>
      <c r="B19" s="49">
        <v>1.42</v>
      </c>
      <c r="C19" s="49">
        <v>3.88</v>
      </c>
      <c r="D19" s="49">
        <v>0.74</v>
      </c>
      <c r="E19" s="49">
        <v>35.32</v>
      </c>
      <c r="F19" s="49">
        <v>9.52</v>
      </c>
      <c r="O19" s="62"/>
      <c r="V19" s="10" t="s">
        <v>135</v>
      </c>
      <c r="W19" s="49">
        <v>0</v>
      </c>
      <c r="X19" s="49">
        <v>0</v>
      </c>
      <c r="Y19" s="49">
        <v>0</v>
      </c>
      <c r="Z19" s="49">
        <v>98</v>
      </c>
      <c r="AA19" s="49">
        <v>13</v>
      </c>
      <c r="AJ19" s="62"/>
      <c r="AR19" s="50" t="s">
        <v>134</v>
      </c>
      <c r="AS19" s="51"/>
      <c r="AT19" s="51"/>
      <c r="AU19" s="51"/>
      <c r="AV19" s="51"/>
      <c r="AW19" s="51"/>
      <c r="AX19" s="51"/>
      <c r="AZ19" t="s">
        <v>198</v>
      </c>
      <c r="BA19">
        <f>'ANALYST INCOME STATEMENT'!Z6/'BALANCE SHEET'!AS21</f>
        <v>2.9290490166312448</v>
      </c>
      <c r="BB19">
        <f>'ANALYST INCOME STATEMENT'!AA6/'BALANCE SHEET'!AT21</f>
        <v>2.4925649781230748</v>
      </c>
      <c r="BC19">
        <f>'ANALYST INCOME STATEMENT'!AB6/'BALANCE SHEET'!AU21</f>
        <v>2.794762010951708</v>
      </c>
      <c r="BD19">
        <f>'ANALYST INCOME STATEMENT'!AC6/'BALANCE SHEET'!AV21</f>
        <v>2.8668441102894433</v>
      </c>
      <c r="BE19">
        <f>'ANALYST INCOME STATEMENT'!AD6/'BALANCE SHEET'!AW21</f>
        <v>2.6621519504812712</v>
      </c>
      <c r="BG19" s="62" t="s">
        <v>199</v>
      </c>
    </row>
    <row r="20" spans="1:64" ht="18.5" thickBot="1" x14ac:dyDescent="0.4">
      <c r="A20" s="10" t="s">
        <v>136</v>
      </c>
      <c r="B20" s="52">
        <v>3629.83</v>
      </c>
      <c r="C20" s="52">
        <v>4318.7299999999996</v>
      </c>
      <c r="D20" s="52">
        <v>4417.26</v>
      </c>
      <c r="E20" s="52">
        <v>4658.99</v>
      </c>
      <c r="F20" s="52">
        <v>4797.83</v>
      </c>
      <c r="H20" s="4" t="s">
        <v>200</v>
      </c>
      <c r="O20" s="62"/>
      <c r="V20" s="10" t="s">
        <v>136</v>
      </c>
      <c r="W20" s="52">
        <v>7535</v>
      </c>
      <c r="X20" s="52">
        <v>8802</v>
      </c>
      <c r="Y20" s="52">
        <v>9068</v>
      </c>
      <c r="Z20" s="52">
        <v>9574</v>
      </c>
      <c r="AA20" s="52">
        <v>10486</v>
      </c>
      <c r="AC20" s="4" t="s">
        <v>200</v>
      </c>
      <c r="AJ20" s="62"/>
      <c r="AR20" s="10" t="s">
        <v>135</v>
      </c>
      <c r="AS20" s="49">
        <v>304.24</v>
      </c>
      <c r="AT20" s="49">
        <v>349.14</v>
      </c>
      <c r="AU20" s="49">
        <v>617.29</v>
      </c>
      <c r="AV20" s="49">
        <v>700.18</v>
      </c>
      <c r="AW20" s="49">
        <v>622.1</v>
      </c>
      <c r="AX20" s="49"/>
      <c r="BG20" s="62"/>
    </row>
    <row r="21" spans="1:64" ht="27.5" thickBot="1" x14ac:dyDescent="0.4">
      <c r="A21" s="10" t="s">
        <v>137</v>
      </c>
      <c r="B21" s="52">
        <v>5780.34</v>
      </c>
      <c r="C21" s="52">
        <v>6173.06</v>
      </c>
      <c r="D21" s="52">
        <v>7666.15</v>
      </c>
      <c r="E21" s="52">
        <v>8944.5400000000009</v>
      </c>
      <c r="F21" s="52">
        <v>8776.14</v>
      </c>
      <c r="H21" t="s">
        <v>201</v>
      </c>
      <c r="I21" s="59">
        <f>'ANALYST INCOME STATEMENT'!B11/'BALANCE SHEET'!B44</f>
        <v>0.25577002816703343</v>
      </c>
      <c r="J21" s="59">
        <f>'ANALYST INCOME STATEMENT'!C11/'BALANCE SHEET'!C44</f>
        <v>0.23936423130536319</v>
      </c>
      <c r="K21" s="59">
        <f>'ANALYST INCOME STATEMENT'!D11/'BALANCE SHEET'!D44</f>
        <v>0.26114079100900794</v>
      </c>
      <c r="L21" s="59">
        <f>'ANALYST INCOME STATEMENT'!E11/'BALANCE SHEET'!E44</f>
        <v>0.29277954723974414</v>
      </c>
      <c r="M21" s="59">
        <f>'ANALYST INCOME STATEMENT'!F11/'BALANCE SHEET'!F44</f>
        <v>0.28968095801893484</v>
      </c>
      <c r="O21" s="62" t="s">
        <v>202</v>
      </c>
      <c r="V21" s="10" t="s">
        <v>137</v>
      </c>
      <c r="W21" s="52">
        <v>1360</v>
      </c>
      <c r="X21" s="52">
        <v>1794</v>
      </c>
      <c r="Y21" s="52">
        <v>1866</v>
      </c>
      <c r="Z21" s="52">
        <v>1967</v>
      </c>
      <c r="AA21" s="52">
        <v>2037</v>
      </c>
      <c r="AC21" t="s">
        <v>201</v>
      </c>
      <c r="AD21" s="59">
        <f>'ANALYST INCOME STATEMENT'!N11/'BALANCE SHEET'!W44</f>
        <v>0.44390413337964574</v>
      </c>
      <c r="AE21" s="59">
        <f>'ANALYST INCOME STATEMENT'!O11/'BALANCE SHEET'!X44</f>
        <v>0.14914845033960178</v>
      </c>
      <c r="AF21" s="59">
        <f>'ANALYST INCOME STATEMENT'!P11/'BALANCE SHEET'!Y44</f>
        <v>0.15777755718479233</v>
      </c>
      <c r="AG21" s="59">
        <f>'ANALYST INCOME STATEMENT'!Q11/'BALANCE SHEET'!Z44</f>
        <v>0.17093327130679875</v>
      </c>
      <c r="AH21" s="59">
        <f>'ANALYST INCOME STATEMENT'!R11/'BALANCE SHEET'!AA44</f>
        <v>0.16978560236436133</v>
      </c>
      <c r="AJ21" s="62" t="s">
        <v>202</v>
      </c>
      <c r="AR21" s="10" t="s">
        <v>136</v>
      </c>
      <c r="AS21" s="52">
        <v>1482.15</v>
      </c>
      <c r="AT21" s="52">
        <v>1915.26</v>
      </c>
      <c r="AU21" s="52">
        <v>2017.95</v>
      </c>
      <c r="AV21" s="52">
        <v>2186.61</v>
      </c>
      <c r="AW21" s="52">
        <v>2421.71</v>
      </c>
      <c r="AX21" s="49"/>
      <c r="AZ21" s="4" t="s">
        <v>200</v>
      </c>
      <c r="BG21" s="62"/>
    </row>
    <row r="22" spans="1:64" ht="27.5" thickBot="1" x14ac:dyDescent="0.4">
      <c r="A22" s="10" t="s">
        <v>138</v>
      </c>
      <c r="B22" s="49">
        <v>148.18</v>
      </c>
      <c r="C22" s="49">
        <v>194.01</v>
      </c>
      <c r="D22" s="49">
        <v>79.56</v>
      </c>
      <c r="E22" s="49">
        <v>100.56</v>
      </c>
      <c r="F22" s="49">
        <v>106.91</v>
      </c>
      <c r="H22" t="s">
        <v>203</v>
      </c>
      <c r="I22" s="59">
        <f>'ANALYST INCOME STATEMENT'!B15/'BALANCE SHEET'!B10</f>
        <v>0.23427204340644239</v>
      </c>
      <c r="J22" s="59">
        <f>'ANALYST INCOME STATEMENT'!C15/'BALANCE SHEET'!C10</f>
        <v>0.21657673726795573</v>
      </c>
      <c r="K22" s="59">
        <f>'ANALYST INCOME STATEMENT'!D15/'BALANCE SHEET'!D10</f>
        <v>0.23855230206048875</v>
      </c>
      <c r="L22" s="59">
        <f>'ANALYST INCOME STATEMENT'!E15/'BALANCE SHEET'!E10</f>
        <v>0.26987361481975486</v>
      </c>
      <c r="M22" s="59">
        <f>'ANALYST INCOME STATEMENT'!F15/'BALANCE SHEET'!F10</f>
        <v>0.27065658260297681</v>
      </c>
      <c r="O22" s="62" t="s">
        <v>204</v>
      </c>
      <c r="V22" s="10" t="s">
        <v>138</v>
      </c>
      <c r="W22" s="49">
        <v>422</v>
      </c>
      <c r="X22" s="49">
        <v>507</v>
      </c>
      <c r="Y22" s="49">
        <v>346</v>
      </c>
      <c r="Z22" s="49">
        <v>389</v>
      </c>
      <c r="AA22" s="49">
        <v>340</v>
      </c>
      <c r="AC22" t="s">
        <v>203</v>
      </c>
      <c r="AD22" s="59">
        <f>'ANALYST INCOME STATEMENT'!N15/'BALANCE SHEET'!W10</f>
        <v>0.78004617815044353</v>
      </c>
      <c r="AE22" s="59">
        <f>'ANALYST INCOME STATEMENT'!O15/'BALANCE SHEET'!X10</f>
        <v>0.15798967990938456</v>
      </c>
      <c r="AF22" s="59">
        <f>'ANALYST INCOME STATEMENT'!P15/'BALANCE SHEET'!Y10</f>
        <v>0.16373494221479382</v>
      </c>
      <c r="AG22" s="59">
        <f>'ANALYST INCOME STATEMENT'!Q15/'BALANCE SHEET'!Z10</f>
        <v>0.18245069974554706</v>
      </c>
      <c r="AH22" s="59">
        <f>'ANALYST INCOME STATEMENT'!R15/'BALANCE SHEET'!AA10</f>
        <v>0.18255300870787614</v>
      </c>
      <c r="AJ22" s="62" t="s">
        <v>204</v>
      </c>
      <c r="AR22" s="10" t="s">
        <v>137</v>
      </c>
      <c r="AS22" s="49">
        <v>511.95</v>
      </c>
      <c r="AT22" s="49">
        <v>481.95</v>
      </c>
      <c r="AU22" s="49">
        <v>501.3</v>
      </c>
      <c r="AV22" s="49">
        <v>508.63</v>
      </c>
      <c r="AW22" s="49">
        <v>636.73</v>
      </c>
      <c r="AX22" s="49"/>
      <c r="AZ22" t="s">
        <v>201</v>
      </c>
      <c r="BA22" s="59">
        <f>'ANALYST INCOME STATEMENT'!Z11/'BALANCE SHEET'!AS45</f>
        <v>0.19205346156354344</v>
      </c>
      <c r="BB22" s="59">
        <f>'ANALYST INCOME STATEMENT'!AA11/'BALANCE SHEET'!AT45</f>
        <v>0.1875150385401485</v>
      </c>
      <c r="BC22" s="59">
        <f>'ANALYST INCOME STATEMENT'!AB11/'BALANCE SHEET'!AU45</f>
        <v>0.18832059508992208</v>
      </c>
      <c r="BD22" s="59">
        <f>'ANALYST INCOME STATEMENT'!AC11/'BALANCE SHEET'!AV45</f>
        <v>0.1607668460719901</v>
      </c>
      <c r="BE22" s="59">
        <f>'ANALYST INCOME STATEMENT'!AD11/'BALANCE SHEET'!AW45</f>
        <v>0.15480523293490309</v>
      </c>
      <c r="BG22" s="62" t="s">
        <v>202</v>
      </c>
    </row>
    <row r="23" spans="1:64" ht="27.5" thickBot="1" x14ac:dyDescent="0.4">
      <c r="A23" s="53" t="s">
        <v>139</v>
      </c>
      <c r="B23" s="54">
        <v>9559.77</v>
      </c>
      <c r="C23" s="54">
        <v>10689.68</v>
      </c>
      <c r="D23" s="54">
        <v>12163.71</v>
      </c>
      <c r="E23" s="54">
        <v>13739.41</v>
      </c>
      <c r="F23" s="54">
        <v>13690.4</v>
      </c>
      <c r="V23" s="53" t="s">
        <v>139</v>
      </c>
      <c r="W23" s="54">
        <v>9317</v>
      </c>
      <c r="X23" s="54">
        <v>11103</v>
      </c>
      <c r="Y23" s="54">
        <v>11280</v>
      </c>
      <c r="Z23" s="54">
        <v>12028</v>
      </c>
      <c r="AA23" s="54">
        <v>12876</v>
      </c>
      <c r="AR23" s="10" t="s">
        <v>138</v>
      </c>
      <c r="AS23" s="49">
        <v>165.54</v>
      </c>
      <c r="AT23" s="49">
        <v>187.84</v>
      </c>
      <c r="AU23" s="49">
        <v>186</v>
      </c>
      <c r="AV23" s="49">
        <v>214.01</v>
      </c>
      <c r="AW23" s="49">
        <v>249.89</v>
      </c>
      <c r="AX23" s="49"/>
      <c r="AZ23" t="s">
        <v>203</v>
      </c>
      <c r="BA23" s="59">
        <f>'ANALYST INCOME STATEMENT'!Z15/'BALANCE SHEET'!AS11</f>
        <v>0.22211103962456966</v>
      </c>
      <c r="BB23" s="59">
        <f>'ANALYST INCOME STATEMENT'!AA15/'BALANCE SHEET'!AT11</f>
        <v>0.21427723255471057</v>
      </c>
      <c r="BC23" s="59">
        <f>'ANALYST INCOME STATEMENT'!AB15/'BALANCE SHEET'!AU11</f>
        <v>0.20861322229248455</v>
      </c>
      <c r="BD23" s="59">
        <f>'ANALYST INCOME STATEMENT'!AC15/'BALANCE SHEET'!AV11</f>
        <v>0.17826074358705754</v>
      </c>
      <c r="BE23" s="59">
        <f>'ANALYST INCOME STATEMENT'!AD15/'BALANCE SHEET'!AW11</f>
        <v>0.16920831517387477</v>
      </c>
      <c r="BG23" s="62" t="s">
        <v>204</v>
      </c>
    </row>
    <row r="24" spans="1:64" ht="27.5" thickBot="1" x14ac:dyDescent="0.4">
      <c r="A24" s="53" t="s">
        <v>140</v>
      </c>
      <c r="B24" s="54">
        <v>77367.039999999994</v>
      </c>
      <c r="C24" s="54">
        <v>73819.3</v>
      </c>
      <c r="D24" s="54">
        <v>77259.55</v>
      </c>
      <c r="E24" s="54">
        <v>85882.98</v>
      </c>
      <c r="F24" s="54">
        <v>91826.16</v>
      </c>
      <c r="V24" s="53" t="s">
        <v>140</v>
      </c>
      <c r="W24" s="54">
        <v>20153</v>
      </c>
      <c r="X24" s="54">
        <v>68757</v>
      </c>
      <c r="Y24" s="54">
        <v>70517</v>
      </c>
      <c r="Z24" s="54">
        <v>73087</v>
      </c>
      <c r="AA24" s="54">
        <v>78499</v>
      </c>
      <c r="AR24" s="53" t="s">
        <v>139</v>
      </c>
      <c r="AS24" s="54">
        <v>2463.88</v>
      </c>
      <c r="AT24" s="54">
        <v>2934.19</v>
      </c>
      <c r="AU24" s="54">
        <v>3322.54</v>
      </c>
      <c r="AV24" s="54">
        <v>3609.43</v>
      </c>
      <c r="AW24" s="54">
        <v>3930.43</v>
      </c>
      <c r="AX24" s="48"/>
    </row>
    <row r="25" spans="1:64" ht="27.5" thickBot="1" x14ac:dyDescent="0.4">
      <c r="A25" s="50" t="s">
        <v>141</v>
      </c>
      <c r="B25" s="51"/>
      <c r="C25" s="51"/>
      <c r="D25" s="51"/>
      <c r="E25" s="51"/>
      <c r="F25" s="51"/>
      <c r="V25" s="50" t="s">
        <v>141</v>
      </c>
      <c r="W25" s="51"/>
      <c r="X25" s="51"/>
      <c r="Y25" s="51"/>
      <c r="Z25" s="51"/>
      <c r="AA25" s="51"/>
      <c r="AR25" s="53" t="s">
        <v>140</v>
      </c>
      <c r="AS25" s="54">
        <v>9354.01</v>
      </c>
      <c r="AT25" s="54">
        <v>10847.13</v>
      </c>
      <c r="AU25" s="54">
        <v>12284.53</v>
      </c>
      <c r="AV25" s="54">
        <v>13654.37</v>
      </c>
      <c r="AW25" s="54">
        <v>15122.68</v>
      </c>
      <c r="AX25" s="48"/>
    </row>
    <row r="26" spans="1:64" ht="27.5" thickBot="1" x14ac:dyDescent="0.4">
      <c r="A26" s="50" t="s">
        <v>142</v>
      </c>
      <c r="B26" s="51"/>
      <c r="C26" s="51"/>
      <c r="D26" s="51"/>
      <c r="E26" s="51"/>
      <c r="F26" s="51"/>
      <c r="V26" s="50" t="s">
        <v>142</v>
      </c>
      <c r="W26" s="51"/>
      <c r="X26" s="51"/>
      <c r="Y26" s="51"/>
      <c r="Z26" s="51"/>
      <c r="AA26" s="51"/>
      <c r="AR26" s="50" t="s">
        <v>141</v>
      </c>
      <c r="AS26" s="51"/>
      <c r="AT26" s="51"/>
      <c r="AU26" s="51"/>
      <c r="AV26" s="51"/>
      <c r="AW26" s="51"/>
      <c r="AX26" s="51"/>
    </row>
    <row r="27" spans="1:64" ht="27.5" thickBot="1" x14ac:dyDescent="0.4">
      <c r="A27" s="10" t="s">
        <v>143</v>
      </c>
      <c r="B27" s="52">
        <v>20985.439999999999</v>
      </c>
      <c r="C27" s="52">
        <v>20507.689999999999</v>
      </c>
      <c r="D27" s="52">
        <v>21438.76</v>
      </c>
      <c r="E27" s="52">
        <v>22344.22</v>
      </c>
      <c r="F27" s="52">
        <v>24362.38</v>
      </c>
      <c r="V27" s="10" t="s">
        <v>143</v>
      </c>
      <c r="W27" s="52">
        <v>4960</v>
      </c>
      <c r="X27" s="52">
        <v>6116</v>
      </c>
      <c r="Y27" s="52">
        <v>6169</v>
      </c>
      <c r="Z27" s="52">
        <v>6949</v>
      </c>
      <c r="AA27" s="52">
        <v>8031</v>
      </c>
      <c r="AR27" s="50" t="s">
        <v>142</v>
      </c>
      <c r="AS27" s="51"/>
      <c r="AT27" s="51"/>
      <c r="AU27" s="51"/>
      <c r="AV27" s="51"/>
      <c r="AW27" s="51"/>
      <c r="AX27" s="51"/>
    </row>
    <row r="28" spans="1:64" ht="18.5" thickBot="1" x14ac:dyDescent="0.4">
      <c r="A28" s="10" t="s">
        <v>144</v>
      </c>
      <c r="B28" s="49">
        <v>525.37</v>
      </c>
      <c r="C28" s="52">
        <v>2011.06</v>
      </c>
      <c r="D28" s="52">
        <v>2013.1</v>
      </c>
      <c r="E28" s="52">
        <v>2727.32</v>
      </c>
      <c r="F28" s="52">
        <v>2678.11</v>
      </c>
      <c r="V28" s="10" t="s">
        <v>144</v>
      </c>
      <c r="W28" s="49">
        <v>402</v>
      </c>
      <c r="X28" s="52">
        <v>27930</v>
      </c>
      <c r="Y28" s="52">
        <v>27907</v>
      </c>
      <c r="Z28" s="52">
        <v>28263</v>
      </c>
      <c r="AA28" s="52">
        <v>28247</v>
      </c>
      <c r="AR28" s="10" t="s">
        <v>143</v>
      </c>
      <c r="AS28" s="52">
        <v>1872.53</v>
      </c>
      <c r="AT28" s="52">
        <v>1862.2</v>
      </c>
      <c r="AU28" s="52">
        <v>2017.02</v>
      </c>
      <c r="AV28" s="52">
        <v>2284.67</v>
      </c>
      <c r="AW28" s="52">
        <v>2606.39</v>
      </c>
      <c r="AX28" s="49"/>
    </row>
    <row r="29" spans="1:64" ht="18.5" thickBot="1" x14ac:dyDescent="0.4">
      <c r="A29" s="10" t="s">
        <v>145</v>
      </c>
      <c r="B29" s="52">
        <v>3251.61</v>
      </c>
      <c r="C29" s="52">
        <v>4004.45</v>
      </c>
      <c r="D29" s="52">
        <v>3198.45</v>
      </c>
      <c r="E29" s="52">
        <v>2984.71</v>
      </c>
      <c r="F29" s="52">
        <v>2851.14</v>
      </c>
      <c r="V29" s="10" t="s">
        <v>145</v>
      </c>
      <c r="W29" s="49">
        <v>597</v>
      </c>
      <c r="X29" s="49">
        <v>745</v>
      </c>
      <c r="Y29" s="52">
        <v>1313</v>
      </c>
      <c r="Z29" s="52">
        <v>1132</v>
      </c>
      <c r="AA29" s="52">
        <v>1025</v>
      </c>
      <c r="AR29" s="10" t="s">
        <v>144</v>
      </c>
      <c r="AS29" s="49">
        <v>44.18</v>
      </c>
      <c r="AT29" s="49">
        <v>44.71</v>
      </c>
      <c r="AU29" s="49">
        <v>39.729999999999997</v>
      </c>
      <c r="AV29" s="49">
        <v>888.73</v>
      </c>
      <c r="AW29" s="49">
        <v>803.49</v>
      </c>
      <c r="AX29" s="49"/>
    </row>
    <row r="30" spans="1:64" ht="18.5" thickBot="1" x14ac:dyDescent="0.4">
      <c r="A30" s="53" t="s">
        <v>146</v>
      </c>
      <c r="B30" s="54">
        <v>24767.27</v>
      </c>
      <c r="C30" s="54">
        <v>26530.04</v>
      </c>
      <c r="D30" s="54">
        <v>26677.4</v>
      </c>
      <c r="E30" s="54">
        <v>28074.84</v>
      </c>
      <c r="F30" s="54">
        <v>29901.27</v>
      </c>
      <c r="V30" s="53" t="s">
        <v>146</v>
      </c>
      <c r="W30" s="54">
        <v>5959</v>
      </c>
      <c r="X30" s="54">
        <v>34791</v>
      </c>
      <c r="Y30" s="54">
        <v>35389</v>
      </c>
      <c r="Z30" s="54">
        <v>36344</v>
      </c>
      <c r="AA30" s="54">
        <v>37303</v>
      </c>
      <c r="AR30" s="10" t="s">
        <v>145</v>
      </c>
      <c r="AS30" s="49">
        <v>146.57</v>
      </c>
      <c r="AT30" s="49">
        <v>147.30000000000001</v>
      </c>
      <c r="AU30" s="49">
        <v>167.5</v>
      </c>
      <c r="AV30" s="49">
        <v>175.13</v>
      </c>
      <c r="AW30" s="49">
        <v>209.09</v>
      </c>
      <c r="AX30" s="49"/>
    </row>
    <row r="31" spans="1:64" ht="18.5" thickBot="1" x14ac:dyDescent="0.4">
      <c r="A31" s="10" t="s">
        <v>147</v>
      </c>
      <c r="B31" s="52">
        <v>10715.02</v>
      </c>
      <c r="C31" s="52">
        <v>10024.540000000001</v>
      </c>
      <c r="D31" s="52">
        <v>12576.73</v>
      </c>
      <c r="E31" s="52">
        <v>12182.16</v>
      </c>
      <c r="F31" s="52">
        <v>18169.599999999999</v>
      </c>
      <c r="V31" s="10" t="s">
        <v>147</v>
      </c>
      <c r="W31" s="49">
        <v>2</v>
      </c>
      <c r="X31" s="49">
        <v>2</v>
      </c>
      <c r="Y31" s="49">
        <v>2</v>
      </c>
      <c r="Z31" s="49">
        <v>71</v>
      </c>
      <c r="AA31" s="49">
        <v>67</v>
      </c>
      <c r="AR31" s="53" t="s">
        <v>146</v>
      </c>
      <c r="AS31" s="54">
        <v>2063.2800000000002</v>
      </c>
      <c r="AT31" s="54">
        <v>2054.21</v>
      </c>
      <c r="AU31" s="54">
        <v>2224.25</v>
      </c>
      <c r="AV31" s="54">
        <v>3348.53</v>
      </c>
      <c r="AW31" s="54">
        <v>3642.11</v>
      </c>
      <c r="AX31" s="48"/>
    </row>
    <row r="32" spans="1:64" ht="18.5" thickBot="1" x14ac:dyDescent="0.4">
      <c r="A32" s="10" t="s">
        <v>148</v>
      </c>
      <c r="B32" s="49">
        <v>56.29</v>
      </c>
      <c r="C32" s="49">
        <v>58.54</v>
      </c>
      <c r="D32" s="49">
        <v>63.53</v>
      </c>
      <c r="E32" s="49">
        <v>52.02</v>
      </c>
      <c r="F32" s="49">
        <v>72.19</v>
      </c>
      <c r="V32" s="10" t="s">
        <v>148</v>
      </c>
      <c r="W32" s="49">
        <v>284</v>
      </c>
      <c r="X32" s="49">
        <v>17</v>
      </c>
      <c r="Y32" s="49">
        <v>11</v>
      </c>
      <c r="Z32" s="49">
        <v>10</v>
      </c>
      <c r="AA32" s="49">
        <v>10</v>
      </c>
      <c r="AR32" s="10" t="s">
        <v>147</v>
      </c>
      <c r="AS32" s="52">
        <v>1409.23</v>
      </c>
      <c r="AT32" s="52">
        <v>3413.62</v>
      </c>
      <c r="AU32" s="52">
        <v>5365.06</v>
      </c>
      <c r="AV32" s="52">
        <v>5528.79</v>
      </c>
      <c r="AW32" s="52">
        <v>5266.09</v>
      </c>
      <c r="AX32" s="49"/>
    </row>
    <row r="33" spans="1:50" ht="27.5" thickBot="1" x14ac:dyDescent="0.4">
      <c r="A33" s="10" t="s">
        <v>149</v>
      </c>
      <c r="B33" s="49">
        <v>5.27</v>
      </c>
      <c r="C33" s="49">
        <v>4.07</v>
      </c>
      <c r="D33" s="49">
        <v>6.61</v>
      </c>
      <c r="E33" s="49">
        <v>5.48</v>
      </c>
      <c r="F33" s="49">
        <v>4.05</v>
      </c>
      <c r="V33" s="10" t="s">
        <v>149</v>
      </c>
      <c r="W33" s="49">
        <v>238</v>
      </c>
      <c r="X33" s="49">
        <v>251</v>
      </c>
      <c r="Y33" s="49">
        <v>115</v>
      </c>
      <c r="Z33" s="49">
        <v>98</v>
      </c>
      <c r="AA33" s="49">
        <v>102</v>
      </c>
      <c r="AR33" s="10" t="s">
        <v>148</v>
      </c>
      <c r="AS33" s="49">
        <v>22</v>
      </c>
      <c r="AT33" s="49">
        <v>17.95</v>
      </c>
      <c r="AU33" s="49">
        <v>0.67</v>
      </c>
      <c r="AV33" s="49">
        <v>2.09</v>
      </c>
      <c r="AW33" s="49">
        <v>6.32</v>
      </c>
      <c r="AX33" s="49"/>
    </row>
    <row r="34" spans="1:50" ht="27.5" thickBot="1" x14ac:dyDescent="0.4">
      <c r="A34" s="10" t="s">
        <v>150</v>
      </c>
      <c r="B34" s="52">
        <v>2115.31</v>
      </c>
      <c r="C34" s="52">
        <v>1430.39</v>
      </c>
      <c r="D34" s="52">
        <v>2923.1</v>
      </c>
      <c r="E34" s="52">
        <v>5117.8599999999997</v>
      </c>
      <c r="F34" s="52">
        <v>1833.78</v>
      </c>
      <c r="V34" s="10" t="s">
        <v>150</v>
      </c>
      <c r="W34" s="52">
        <v>1232</v>
      </c>
      <c r="X34" s="52">
        <v>2082</v>
      </c>
      <c r="Y34" s="52">
        <v>2081</v>
      </c>
      <c r="Z34" s="52">
        <v>2100</v>
      </c>
      <c r="AA34" s="52">
        <v>2227</v>
      </c>
      <c r="AR34" s="10" t="s">
        <v>149</v>
      </c>
      <c r="AS34" s="49">
        <v>24.64</v>
      </c>
      <c r="AT34" s="49">
        <v>22.48</v>
      </c>
      <c r="AU34" s="49">
        <v>0</v>
      </c>
      <c r="AV34" s="49">
        <v>0</v>
      </c>
      <c r="AW34" s="49">
        <v>0</v>
      </c>
      <c r="AX34" s="49"/>
    </row>
    <row r="35" spans="1:50" ht="27.5" thickBot="1" x14ac:dyDescent="0.4">
      <c r="A35" s="53" t="s">
        <v>151</v>
      </c>
      <c r="B35" s="54">
        <v>37861.69</v>
      </c>
      <c r="C35" s="54">
        <v>38827.31</v>
      </c>
      <c r="D35" s="54">
        <v>43027.1</v>
      </c>
      <c r="E35" s="54">
        <v>46212.09</v>
      </c>
      <c r="F35" s="54">
        <v>50760.62</v>
      </c>
      <c r="V35" s="53" t="s">
        <v>151</v>
      </c>
      <c r="W35" s="54">
        <v>7832</v>
      </c>
      <c r="X35" s="54">
        <v>54540</v>
      </c>
      <c r="Y35" s="54">
        <v>54995</v>
      </c>
      <c r="Z35" s="54">
        <v>56089</v>
      </c>
      <c r="AA35" s="54">
        <v>57175</v>
      </c>
      <c r="AR35" s="10" t="s">
        <v>150</v>
      </c>
      <c r="AS35" s="49">
        <v>618.63</v>
      </c>
      <c r="AT35" s="49">
        <v>226.92</v>
      </c>
      <c r="AU35" s="49">
        <v>126.56</v>
      </c>
      <c r="AV35" s="49">
        <v>120.75</v>
      </c>
      <c r="AW35" s="49">
        <v>123.42</v>
      </c>
      <c r="AX35" s="49"/>
    </row>
    <row r="36" spans="1:50" ht="27.5" thickBot="1" x14ac:dyDescent="0.4">
      <c r="A36" s="50" t="s">
        <v>152</v>
      </c>
      <c r="B36" s="51"/>
      <c r="C36" s="51"/>
      <c r="D36" s="51"/>
      <c r="E36" s="51"/>
      <c r="F36" s="51"/>
      <c r="V36" s="50" t="s">
        <v>152</v>
      </c>
      <c r="W36" s="51"/>
      <c r="X36" s="51"/>
      <c r="Y36" s="51"/>
      <c r="Z36" s="51"/>
      <c r="AA36" s="51"/>
      <c r="AR36" s="53" t="s">
        <v>151</v>
      </c>
      <c r="AS36" s="54">
        <v>4473.75</v>
      </c>
      <c r="AT36" s="54">
        <v>6071.19</v>
      </c>
      <c r="AU36" s="54">
        <v>7967.69</v>
      </c>
      <c r="AV36" s="54">
        <v>9405.41</v>
      </c>
      <c r="AW36" s="54">
        <v>9443.06</v>
      </c>
      <c r="AX36" s="48"/>
    </row>
    <row r="37" spans="1:50" ht="18.5" thickBot="1" x14ac:dyDescent="0.4">
      <c r="A37" s="10" t="s">
        <v>153</v>
      </c>
      <c r="B37" s="52">
        <v>17948.330000000002</v>
      </c>
      <c r="C37" s="52">
        <v>14846.33</v>
      </c>
      <c r="D37" s="52">
        <v>12264.28</v>
      </c>
      <c r="E37" s="52">
        <v>17232.86</v>
      </c>
      <c r="F37" s="52">
        <v>12944.42</v>
      </c>
      <c r="V37" s="10" t="s">
        <v>153</v>
      </c>
      <c r="W37" s="52">
        <v>1253</v>
      </c>
      <c r="X37" s="52">
        <v>2707</v>
      </c>
      <c r="Y37" s="52">
        <v>3519</v>
      </c>
      <c r="Z37" s="52">
        <v>2811</v>
      </c>
      <c r="AA37" s="52">
        <v>4558</v>
      </c>
      <c r="AR37" s="50" t="s">
        <v>152</v>
      </c>
      <c r="AS37" s="51"/>
      <c r="AT37" s="51"/>
      <c r="AU37" s="51"/>
      <c r="AV37" s="51"/>
      <c r="AW37" s="51"/>
      <c r="AX37" s="51"/>
    </row>
    <row r="38" spans="1:50" ht="18.5" thickBot="1" x14ac:dyDescent="0.4">
      <c r="A38" s="10" t="s">
        <v>154</v>
      </c>
      <c r="B38" s="52">
        <v>8965.5300000000007</v>
      </c>
      <c r="C38" s="52">
        <v>10507.22</v>
      </c>
      <c r="D38" s="52">
        <v>10973.59</v>
      </c>
      <c r="E38" s="52">
        <v>11914.13</v>
      </c>
      <c r="F38" s="52">
        <v>14302.88</v>
      </c>
      <c r="V38" s="10" t="s">
        <v>154</v>
      </c>
      <c r="W38" s="52">
        <v>2767</v>
      </c>
      <c r="X38" s="52">
        <v>3579</v>
      </c>
      <c r="Y38" s="52">
        <v>4096</v>
      </c>
      <c r="Z38" s="52">
        <v>4251</v>
      </c>
      <c r="AA38" s="52">
        <v>4022</v>
      </c>
      <c r="AR38" s="10" t="s">
        <v>153</v>
      </c>
      <c r="AS38" s="52">
        <v>1391.03</v>
      </c>
      <c r="AT38" s="49">
        <v>746.01</v>
      </c>
      <c r="AU38" s="49">
        <v>854.56</v>
      </c>
      <c r="AV38" s="49">
        <v>736.47</v>
      </c>
      <c r="AW38" s="52">
        <v>1666.6</v>
      </c>
      <c r="AX38" s="49"/>
    </row>
    <row r="39" spans="1:50" ht="18.5" thickBot="1" x14ac:dyDescent="0.4">
      <c r="A39" s="10" t="s">
        <v>155</v>
      </c>
      <c r="B39" s="52">
        <v>2562.48</v>
      </c>
      <c r="C39" s="52">
        <v>2501.6999999999998</v>
      </c>
      <c r="D39" s="52">
        <v>2461.9</v>
      </c>
      <c r="E39" s="52">
        <v>2956.17</v>
      </c>
      <c r="F39" s="52">
        <v>4025.82</v>
      </c>
      <c r="V39" s="10" t="s">
        <v>155</v>
      </c>
      <c r="W39" s="52">
        <v>1149</v>
      </c>
      <c r="X39" s="52">
        <v>1758</v>
      </c>
      <c r="Y39" s="52">
        <v>2236</v>
      </c>
      <c r="Z39" s="52">
        <v>3079</v>
      </c>
      <c r="AA39" s="52">
        <v>2997</v>
      </c>
      <c r="AR39" s="10" t="s">
        <v>154</v>
      </c>
      <c r="AS39" s="52">
        <v>1379.57</v>
      </c>
      <c r="AT39" s="52">
        <v>1734.28</v>
      </c>
      <c r="AU39" s="52">
        <v>1911.37</v>
      </c>
      <c r="AV39" s="52">
        <v>2024.2</v>
      </c>
      <c r="AW39" s="52">
        <v>1946.97</v>
      </c>
      <c r="AX39" s="49"/>
    </row>
    <row r="40" spans="1:50" ht="27.5" thickBot="1" x14ac:dyDescent="0.4">
      <c r="A40" s="10" t="s">
        <v>156</v>
      </c>
      <c r="B40" s="52">
        <v>7277.34</v>
      </c>
      <c r="C40" s="52">
        <v>4659.0200000000004</v>
      </c>
      <c r="D40" s="52">
        <v>4654.42</v>
      </c>
      <c r="E40" s="52">
        <v>4880.1899999999996</v>
      </c>
      <c r="F40" s="52">
        <v>7217.68</v>
      </c>
      <c r="V40" s="10" t="s">
        <v>156</v>
      </c>
      <c r="W40" s="52">
        <v>5113</v>
      </c>
      <c r="X40" s="52">
        <v>4471</v>
      </c>
      <c r="Y40" s="52">
        <v>3846</v>
      </c>
      <c r="Z40" s="52">
        <v>4678</v>
      </c>
      <c r="AA40" s="52">
        <v>7559</v>
      </c>
      <c r="AR40" s="10" t="s">
        <v>155</v>
      </c>
      <c r="AS40" s="49">
        <v>813.89</v>
      </c>
      <c r="AT40" s="49">
        <v>561.58000000000004</v>
      </c>
      <c r="AU40" s="49">
        <v>646.15</v>
      </c>
      <c r="AV40" s="49">
        <v>848.75</v>
      </c>
      <c r="AW40" s="49">
        <v>898.72</v>
      </c>
      <c r="AX40" s="49"/>
    </row>
    <row r="41" spans="1:50" ht="27.5" thickBot="1" x14ac:dyDescent="0.4">
      <c r="A41" s="10" t="s">
        <v>157</v>
      </c>
      <c r="B41" s="49">
        <v>6.33</v>
      </c>
      <c r="C41" s="49">
        <v>3.47</v>
      </c>
      <c r="D41" s="49">
        <v>6.77</v>
      </c>
      <c r="E41" s="49">
        <v>7.12</v>
      </c>
      <c r="F41" s="49">
        <v>9.81</v>
      </c>
      <c r="V41" s="10" t="s">
        <v>157</v>
      </c>
      <c r="W41" s="49">
        <v>0</v>
      </c>
      <c r="X41" s="49">
        <v>0</v>
      </c>
      <c r="Y41" s="49">
        <v>35</v>
      </c>
      <c r="Z41" s="49">
        <v>36</v>
      </c>
      <c r="AA41" s="49">
        <v>38</v>
      </c>
      <c r="AR41" s="10" t="s">
        <v>156</v>
      </c>
      <c r="AS41" s="49">
        <v>811.37</v>
      </c>
      <c r="AT41" s="52">
        <v>1329.03</v>
      </c>
      <c r="AU41" s="49">
        <v>570.14</v>
      </c>
      <c r="AV41" s="49">
        <v>325.92</v>
      </c>
      <c r="AW41" s="49">
        <v>666.36</v>
      </c>
      <c r="AX41" s="49"/>
    </row>
    <row r="42" spans="1:50" ht="27.5" thickBot="1" x14ac:dyDescent="0.4">
      <c r="A42" s="10" t="s">
        <v>158</v>
      </c>
      <c r="B42" s="52">
        <v>2745.34</v>
      </c>
      <c r="C42" s="52">
        <v>2474.25</v>
      </c>
      <c r="D42" s="52">
        <v>3871.49</v>
      </c>
      <c r="E42" s="52">
        <v>2680.42</v>
      </c>
      <c r="F42" s="52">
        <v>2564.9299999999998</v>
      </c>
      <c r="V42" s="10" t="s">
        <v>158</v>
      </c>
      <c r="W42" s="52">
        <v>2039</v>
      </c>
      <c r="X42" s="52">
        <v>1702</v>
      </c>
      <c r="Y42" s="52">
        <v>1790</v>
      </c>
      <c r="Z42" s="52">
        <v>2143</v>
      </c>
      <c r="AA42" s="52">
        <v>2150</v>
      </c>
      <c r="AR42" s="10" t="s">
        <v>157</v>
      </c>
      <c r="AS42" s="49">
        <v>13.07</v>
      </c>
      <c r="AT42" s="49">
        <v>14.46</v>
      </c>
      <c r="AU42" s="49">
        <v>0</v>
      </c>
      <c r="AV42" s="49">
        <v>0</v>
      </c>
      <c r="AW42" s="49">
        <v>0</v>
      </c>
      <c r="AX42" s="49"/>
    </row>
    <row r="43" spans="1:50" ht="27.5" thickBot="1" x14ac:dyDescent="0.4">
      <c r="A43" s="53" t="s">
        <v>159</v>
      </c>
      <c r="B43" s="54">
        <v>39505.35</v>
      </c>
      <c r="C43" s="54">
        <v>34991.99</v>
      </c>
      <c r="D43" s="54">
        <v>34232.449999999997</v>
      </c>
      <c r="E43" s="54">
        <v>39670.89</v>
      </c>
      <c r="F43" s="54">
        <v>41065.54</v>
      </c>
      <c r="V43" s="53" t="s">
        <v>159</v>
      </c>
      <c r="W43" s="54">
        <v>12321</v>
      </c>
      <c r="X43" s="54">
        <v>14217</v>
      </c>
      <c r="Y43" s="54">
        <v>15522</v>
      </c>
      <c r="Z43" s="54">
        <v>16998</v>
      </c>
      <c r="AA43" s="54">
        <v>21324</v>
      </c>
      <c r="AR43" s="10" t="s">
        <v>158</v>
      </c>
      <c r="AS43" s="49">
        <v>471.33</v>
      </c>
      <c r="AT43" s="49">
        <v>390.58</v>
      </c>
      <c r="AU43" s="49">
        <v>334.62</v>
      </c>
      <c r="AV43" s="49">
        <v>313.62</v>
      </c>
      <c r="AW43" s="49">
        <v>500.97</v>
      </c>
      <c r="AX43" s="49"/>
    </row>
    <row r="44" spans="1:50" ht="27.5" thickBot="1" x14ac:dyDescent="0.4">
      <c r="A44" s="53" t="s">
        <v>160</v>
      </c>
      <c r="B44" s="54">
        <v>77367.039999999994</v>
      </c>
      <c r="C44" s="54">
        <v>73819.3</v>
      </c>
      <c r="D44" s="54">
        <v>77259.55</v>
      </c>
      <c r="E44" s="54">
        <v>85882.98</v>
      </c>
      <c r="F44" s="54">
        <v>91826.16</v>
      </c>
      <c r="V44" s="53" t="s">
        <v>160</v>
      </c>
      <c r="W44" s="54">
        <v>20153</v>
      </c>
      <c r="X44" s="54">
        <v>68757</v>
      </c>
      <c r="Y44" s="54">
        <v>70517</v>
      </c>
      <c r="Z44" s="54">
        <v>73087</v>
      </c>
      <c r="AA44" s="54">
        <v>78499</v>
      </c>
      <c r="AR44" s="53" t="s">
        <v>159</v>
      </c>
      <c r="AS44" s="54">
        <v>4880.26</v>
      </c>
      <c r="AT44" s="54">
        <v>4775.9399999999996</v>
      </c>
      <c r="AU44" s="54">
        <v>4316.84</v>
      </c>
      <c r="AV44" s="54">
        <v>4248.96</v>
      </c>
      <c r="AW44" s="54">
        <v>5679.62</v>
      </c>
      <c r="AX44" s="48"/>
    </row>
    <row r="45" spans="1:50" ht="36.5" thickBot="1" x14ac:dyDescent="0.4">
      <c r="A45" s="50" t="s">
        <v>63</v>
      </c>
      <c r="B45" s="51"/>
      <c r="C45" s="51"/>
      <c r="D45" s="51"/>
      <c r="E45" s="51"/>
      <c r="F45" s="51"/>
      <c r="V45" s="50" t="s">
        <v>63</v>
      </c>
      <c r="W45" s="51"/>
      <c r="X45" s="51"/>
      <c r="Y45" s="51"/>
      <c r="Z45" s="51"/>
      <c r="AA45" s="51"/>
      <c r="AR45" s="53" t="s">
        <v>160</v>
      </c>
      <c r="AS45" s="54">
        <v>9354.01</v>
      </c>
      <c r="AT45" s="54">
        <v>10847.13</v>
      </c>
      <c r="AU45" s="54">
        <v>12284.53</v>
      </c>
      <c r="AV45" s="54">
        <v>13654.37</v>
      </c>
      <c r="AW45" s="54">
        <v>15122.68</v>
      </c>
      <c r="AX45" s="48"/>
    </row>
    <row r="46" spans="1:50" ht="45.5" thickBot="1" x14ac:dyDescent="0.4">
      <c r="A46" s="50" t="s">
        <v>161</v>
      </c>
      <c r="B46" s="51"/>
      <c r="C46" s="51"/>
      <c r="D46" s="51"/>
      <c r="E46" s="51"/>
      <c r="F46" s="51"/>
      <c r="V46" s="50" t="s">
        <v>161</v>
      </c>
      <c r="W46" s="51"/>
      <c r="X46" s="51"/>
      <c r="Y46" s="51"/>
      <c r="Z46" s="51"/>
      <c r="AA46" s="51"/>
      <c r="AR46" s="50" t="s">
        <v>63</v>
      </c>
      <c r="AS46" s="51"/>
      <c r="AT46" s="51"/>
      <c r="AU46" s="51"/>
      <c r="AV46" s="51"/>
      <c r="AW46" s="51"/>
      <c r="AX46" s="51"/>
    </row>
    <row r="47" spans="1:50" ht="45.5" thickBot="1" x14ac:dyDescent="0.4">
      <c r="A47" s="10" t="s">
        <v>162</v>
      </c>
      <c r="B47" s="52">
        <v>3784.02</v>
      </c>
      <c r="C47" s="52">
        <v>3527.64</v>
      </c>
      <c r="D47" s="52">
        <v>3205.16</v>
      </c>
      <c r="E47" s="52">
        <v>3093.75</v>
      </c>
      <c r="F47" s="52">
        <v>2292.79</v>
      </c>
      <c r="V47" s="10" t="s">
        <v>162</v>
      </c>
      <c r="W47" s="52">
        <v>2923</v>
      </c>
      <c r="X47" s="52">
        <v>2985</v>
      </c>
      <c r="Y47" s="52">
        <v>3230</v>
      </c>
      <c r="Z47" s="52">
        <v>3574</v>
      </c>
      <c r="AA47" s="52">
        <v>3314</v>
      </c>
      <c r="AR47" s="50" t="s">
        <v>161</v>
      </c>
      <c r="AS47" s="51"/>
      <c r="AT47" s="51"/>
      <c r="AU47" s="51"/>
      <c r="AV47" s="51"/>
      <c r="AW47" s="51"/>
      <c r="AX47" s="51"/>
    </row>
    <row r="48" spans="1:50" ht="18.5" thickBot="1" x14ac:dyDescent="0.4">
      <c r="A48" s="50" t="s">
        <v>163</v>
      </c>
      <c r="B48" s="51"/>
      <c r="C48" s="51"/>
      <c r="D48" s="51"/>
      <c r="E48" s="51"/>
      <c r="F48" s="51"/>
      <c r="V48" s="50" t="s">
        <v>163</v>
      </c>
      <c r="W48" s="51"/>
      <c r="X48" s="51"/>
      <c r="Y48" s="51"/>
      <c r="Z48" s="51"/>
      <c r="AA48" s="51"/>
      <c r="AR48" s="10" t="s">
        <v>162</v>
      </c>
      <c r="AS48" s="49">
        <v>360.21</v>
      </c>
      <c r="AT48" s="49">
        <v>347.77</v>
      </c>
      <c r="AU48" s="49">
        <v>555.05999999999995</v>
      </c>
      <c r="AV48" s="49">
        <v>521.73</v>
      </c>
      <c r="AW48" s="49">
        <v>593.44000000000005</v>
      </c>
      <c r="AX48" s="49"/>
    </row>
    <row r="49" spans="1:50" ht="18.5" thickBot="1" x14ac:dyDescent="0.4">
      <c r="A49" s="10" t="s">
        <v>164</v>
      </c>
      <c r="B49" s="52">
        <v>1113.1300000000001</v>
      </c>
      <c r="C49" s="52">
        <v>1113.1300000000001</v>
      </c>
      <c r="D49" s="52">
        <v>1113.1300000000001</v>
      </c>
      <c r="E49" s="52">
        <v>1113.1400000000001</v>
      </c>
      <c r="F49" s="52">
        <v>1113.1400000000001</v>
      </c>
      <c r="V49" s="10" t="s">
        <v>164</v>
      </c>
      <c r="W49" s="49">
        <v>131.69</v>
      </c>
      <c r="X49" s="49">
        <v>131.69</v>
      </c>
      <c r="Y49" s="49">
        <v>131.69</v>
      </c>
      <c r="Z49" s="49">
        <v>131.69</v>
      </c>
      <c r="AA49" s="49">
        <v>131.69</v>
      </c>
      <c r="AR49" s="50" t="s">
        <v>163</v>
      </c>
      <c r="AS49" s="51"/>
      <c r="AT49" s="51"/>
      <c r="AU49" s="51"/>
      <c r="AV49" s="51"/>
      <c r="AW49" s="51"/>
      <c r="AX49" s="51"/>
    </row>
    <row r="50" spans="1:50" ht="36.5" thickBot="1" x14ac:dyDescent="0.4">
      <c r="A50" s="50" t="s">
        <v>165</v>
      </c>
      <c r="B50" s="51"/>
      <c r="C50" s="51"/>
      <c r="D50" s="51"/>
      <c r="E50" s="51"/>
      <c r="F50" s="51"/>
      <c r="V50" s="50" t="s">
        <v>165</v>
      </c>
      <c r="W50" s="51"/>
      <c r="X50" s="51"/>
      <c r="Y50" s="51"/>
      <c r="Z50" s="51"/>
      <c r="AA50" s="51"/>
      <c r="AR50" s="10" t="s">
        <v>164</v>
      </c>
      <c r="AS50" s="49">
        <v>163.22999999999999</v>
      </c>
      <c r="AT50" s="49">
        <v>163.22999999999999</v>
      </c>
      <c r="AU50" s="49">
        <v>163.22999999999999</v>
      </c>
      <c r="AV50" s="49">
        <v>163.22999999999999</v>
      </c>
      <c r="AW50" s="49">
        <v>163.22999999999999</v>
      </c>
      <c r="AX50" s="49"/>
    </row>
    <row r="51" spans="1:50" ht="36.5" thickBot="1" x14ac:dyDescent="0.4">
      <c r="A51" s="10" t="s">
        <v>166</v>
      </c>
      <c r="B51" s="52">
        <v>10653.86</v>
      </c>
      <c r="C51" s="52">
        <v>10237.469999999999</v>
      </c>
      <c r="D51" s="52">
        <v>11701.81</v>
      </c>
      <c r="E51" s="52">
        <v>8853.1299999999992</v>
      </c>
      <c r="F51" s="52">
        <v>13953.49</v>
      </c>
      <c r="V51" s="10" t="s">
        <v>166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R51" s="50" t="s">
        <v>165</v>
      </c>
      <c r="AS51" s="51"/>
      <c r="AT51" s="51"/>
      <c r="AU51" s="51"/>
      <c r="AV51" s="51"/>
      <c r="AW51" s="51"/>
      <c r="AX51" s="51"/>
    </row>
    <row r="52" spans="1:50" ht="36.5" thickBot="1" x14ac:dyDescent="0.4">
      <c r="A52" s="10" t="s">
        <v>167</v>
      </c>
      <c r="B52" s="49">
        <v>206.33</v>
      </c>
      <c r="C52" s="49">
        <v>229.5</v>
      </c>
      <c r="D52" s="52">
        <v>1095.82</v>
      </c>
      <c r="E52" s="52">
        <v>3323.59</v>
      </c>
      <c r="F52" s="52">
        <v>4223.41</v>
      </c>
      <c r="V52" s="10" t="s">
        <v>167</v>
      </c>
      <c r="W52" s="49">
        <v>2</v>
      </c>
      <c r="X52" s="49">
        <v>2</v>
      </c>
      <c r="Y52" s="49">
        <v>2</v>
      </c>
      <c r="Z52" s="49">
        <v>2</v>
      </c>
      <c r="AA52" s="49">
        <v>2</v>
      </c>
      <c r="AR52" s="10" t="s">
        <v>166</v>
      </c>
      <c r="AS52" s="49">
        <v>985.47</v>
      </c>
      <c r="AT52" s="52">
        <v>3024.07</v>
      </c>
      <c r="AU52" s="52">
        <v>4229.01</v>
      </c>
      <c r="AV52" s="52">
        <v>4652.16</v>
      </c>
      <c r="AW52" s="52">
        <v>4337.9399999999996</v>
      </c>
      <c r="AX52" s="49"/>
    </row>
    <row r="53" spans="1:50" ht="36.5" thickBot="1" x14ac:dyDescent="0.4">
      <c r="A53" s="50" t="s">
        <v>168</v>
      </c>
      <c r="B53" s="51"/>
      <c r="C53" s="51"/>
      <c r="D53" s="51"/>
      <c r="E53" s="51"/>
      <c r="F53" s="51"/>
      <c r="V53" s="50" t="s">
        <v>168</v>
      </c>
      <c r="W53" s="51"/>
      <c r="X53" s="51"/>
      <c r="Y53" s="51"/>
      <c r="Z53" s="51"/>
      <c r="AA53" s="51"/>
      <c r="AR53" s="10" t="s">
        <v>167</v>
      </c>
      <c r="AS53" s="49">
        <v>409.29</v>
      </c>
      <c r="AT53" s="49">
        <v>387.9</v>
      </c>
      <c r="AU53" s="52">
        <v>1142.1600000000001</v>
      </c>
      <c r="AV53" s="49">
        <v>888.85</v>
      </c>
      <c r="AW53" s="49">
        <v>927.81</v>
      </c>
      <c r="AX53" s="49"/>
    </row>
    <row r="54" spans="1:50" ht="36.5" thickBot="1" x14ac:dyDescent="0.4">
      <c r="A54" s="10" t="s">
        <v>169</v>
      </c>
      <c r="B54" s="52">
        <v>3456.49</v>
      </c>
      <c r="C54" s="52">
        <v>4544.92</v>
      </c>
      <c r="D54" s="52">
        <v>4711.32</v>
      </c>
      <c r="E54" s="52">
        <v>3414.51</v>
      </c>
      <c r="F54" s="49">
        <v>119.6</v>
      </c>
      <c r="V54" s="10" t="s">
        <v>169</v>
      </c>
      <c r="W54" s="52">
        <v>1253</v>
      </c>
      <c r="X54" s="52">
        <v>2707</v>
      </c>
      <c r="Y54" s="52">
        <v>3519</v>
      </c>
      <c r="Z54" s="52">
        <v>2811</v>
      </c>
      <c r="AA54" s="52">
        <v>4558</v>
      </c>
      <c r="AR54" s="50" t="s">
        <v>168</v>
      </c>
      <c r="AS54" s="51"/>
      <c r="AT54" s="51"/>
      <c r="AU54" s="51"/>
      <c r="AV54" s="51"/>
      <c r="AW54" s="51"/>
      <c r="AX54" s="51"/>
    </row>
    <row r="55" spans="1:50" ht="36.5" thickBot="1" x14ac:dyDescent="0.4">
      <c r="A55" s="10" t="s">
        <v>170</v>
      </c>
      <c r="B55" s="52">
        <v>14500.78</v>
      </c>
      <c r="C55" s="52">
        <v>10331.36</v>
      </c>
      <c r="D55" s="52">
        <v>7569.44</v>
      </c>
      <c r="E55" s="52">
        <v>13818.44</v>
      </c>
      <c r="F55" s="52">
        <v>12824.44</v>
      </c>
      <c r="V55" s="10" t="s">
        <v>170</v>
      </c>
      <c r="W55" s="49">
        <v>0</v>
      </c>
      <c r="X55" s="49">
        <v>0</v>
      </c>
      <c r="Y55" s="49">
        <v>0</v>
      </c>
      <c r="Z55" s="49">
        <v>0</v>
      </c>
      <c r="AA55" s="49">
        <v>2</v>
      </c>
      <c r="AR55" s="10" t="s">
        <v>169</v>
      </c>
      <c r="AS55" s="52">
        <v>1382.67</v>
      </c>
      <c r="AT55" s="49">
        <v>451.14</v>
      </c>
      <c r="AU55" s="49">
        <v>678.49</v>
      </c>
      <c r="AV55" s="49">
        <v>275.14999999999998</v>
      </c>
      <c r="AW55" s="52">
        <v>1286.3499999999999</v>
      </c>
      <c r="AX55" s="49"/>
    </row>
    <row r="56" spans="1:50" ht="36.5" thickBot="1" x14ac:dyDescent="0.4">
      <c r="AR56" s="10" t="s">
        <v>170</v>
      </c>
      <c r="AS56" s="49">
        <v>33.11</v>
      </c>
      <c r="AT56" s="49">
        <v>320.19</v>
      </c>
      <c r="AU56" s="49">
        <v>166.67</v>
      </c>
      <c r="AV56" s="49">
        <v>462.83</v>
      </c>
      <c r="AW56" s="49">
        <v>380.25</v>
      </c>
      <c r="AX56" s="49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66E93D9-75F7-4F7E-8567-00BFEC3275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SHEET'!BA5:BE5</xm:f>
              <xm:sqref>BF5</xm:sqref>
            </x14:sparkline>
            <x14:sparkline>
              <xm:f>'BALANCE SHEET'!BA6:BE6</xm:f>
              <xm:sqref>BF6</xm:sqref>
            </x14:sparkline>
            <x14:sparkline>
              <xm:f>'BALANCE SHEET'!BA7:BE7</xm:f>
              <xm:sqref>BF7</xm:sqref>
            </x14:sparkline>
            <x14:sparkline>
              <xm:f>'BALANCE SHEET'!BA8:BE8</xm:f>
              <xm:sqref>BF8</xm:sqref>
            </x14:sparkline>
            <x14:sparkline>
              <xm:f>'BALANCE SHEET'!BA9:BE9</xm:f>
              <xm:sqref>BF9</xm:sqref>
            </x14:sparkline>
            <x14:sparkline>
              <xm:f>'BALANCE SHEET'!BA10:BE10</xm:f>
              <xm:sqref>BF10</xm:sqref>
            </x14:sparkline>
            <x14:sparkline>
              <xm:f>'BALANCE SHEET'!BA11:BE11</xm:f>
              <xm:sqref>BF11</xm:sqref>
            </x14:sparkline>
            <x14:sparkline>
              <xm:f>'BALANCE SHEET'!BA12:BE12</xm:f>
              <xm:sqref>BF12</xm:sqref>
            </x14:sparkline>
            <x14:sparkline>
              <xm:f>'BALANCE SHEET'!BA13:BE13</xm:f>
              <xm:sqref>BF13</xm:sqref>
            </x14:sparkline>
            <x14:sparkline>
              <xm:f>'BALANCE SHEET'!BA14:BE14</xm:f>
              <xm:sqref>BF14</xm:sqref>
            </x14:sparkline>
            <x14:sparkline>
              <xm:f>'BALANCE SHEET'!BA15:BE15</xm:f>
              <xm:sqref>BF15</xm:sqref>
            </x14:sparkline>
            <x14:sparkline>
              <xm:f>'BALANCE SHEET'!BA16:BE16</xm:f>
              <xm:sqref>BF16</xm:sqref>
            </x14:sparkline>
            <x14:sparkline>
              <xm:f>'BALANCE SHEET'!BA17:BE17</xm:f>
              <xm:sqref>BF17</xm:sqref>
            </x14:sparkline>
            <x14:sparkline>
              <xm:f>'BALANCE SHEET'!BA18:BE18</xm:f>
              <xm:sqref>BF18</xm:sqref>
            </x14:sparkline>
            <x14:sparkline>
              <xm:f>'BALANCE SHEET'!BA19:BE19</xm:f>
              <xm:sqref>BF19</xm:sqref>
            </x14:sparkline>
            <x14:sparkline>
              <xm:f>'BALANCE SHEET'!BA20:BE20</xm:f>
              <xm:sqref>BF20</xm:sqref>
            </x14:sparkline>
            <x14:sparkline>
              <xm:f>'BALANCE SHEET'!BA21:BE21</xm:f>
              <xm:sqref>BF21</xm:sqref>
            </x14:sparkline>
            <x14:sparkline>
              <xm:f>'BALANCE SHEET'!BA22:BE22</xm:f>
              <xm:sqref>BF22</xm:sqref>
            </x14:sparkline>
            <x14:sparkline>
              <xm:f>'BALANCE SHEET'!BA23:BE23</xm:f>
              <xm:sqref>BF23</xm:sqref>
            </x14:sparkline>
          </x14:sparklines>
        </x14:sparklineGroup>
        <x14:sparklineGroup type="column" displayEmptyCellsAs="gap" xr2:uid="{F93CB1FA-13DF-4A91-A0B0-053EF0D262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SHEET'!I4:M4</xm:f>
              <xm:sqref>N4</xm:sqref>
            </x14:sparkline>
            <x14:sparkline>
              <xm:f>'BALANCE SHEET'!I5:M5</xm:f>
              <xm:sqref>N5</xm:sqref>
            </x14:sparkline>
            <x14:sparkline>
              <xm:f>'BALANCE SHEET'!I6:M6</xm:f>
              <xm:sqref>N6</xm:sqref>
            </x14:sparkline>
            <x14:sparkline>
              <xm:f>'BALANCE SHEET'!I7:M7</xm:f>
              <xm:sqref>N7</xm:sqref>
            </x14:sparkline>
            <x14:sparkline>
              <xm:f>'BALANCE SHEET'!I8:M8</xm:f>
              <xm:sqref>N8</xm:sqref>
            </x14:sparkline>
            <x14:sparkline>
              <xm:f>'BALANCE SHEET'!I9:M9</xm:f>
              <xm:sqref>N9</xm:sqref>
            </x14:sparkline>
            <x14:sparkline>
              <xm:f>'BALANCE SHEET'!I10:M10</xm:f>
              <xm:sqref>N10</xm:sqref>
            </x14:sparkline>
            <x14:sparkline>
              <xm:f>'BALANCE SHEET'!I11:M11</xm:f>
              <xm:sqref>N11</xm:sqref>
            </x14:sparkline>
            <x14:sparkline>
              <xm:f>'BALANCE SHEET'!I12:M12</xm:f>
              <xm:sqref>N12</xm:sqref>
            </x14:sparkline>
            <x14:sparkline>
              <xm:f>'BALANCE SHEET'!I13:M13</xm:f>
              <xm:sqref>N13</xm:sqref>
            </x14:sparkline>
            <x14:sparkline>
              <xm:f>'BALANCE SHEET'!I14:M14</xm:f>
              <xm:sqref>N14</xm:sqref>
            </x14:sparkline>
            <x14:sparkline>
              <xm:f>'BALANCE SHEET'!I15:M15</xm:f>
              <xm:sqref>N15</xm:sqref>
            </x14:sparkline>
            <x14:sparkline>
              <xm:f>'BALANCE SHEET'!I16:M16</xm:f>
              <xm:sqref>N16</xm:sqref>
            </x14:sparkline>
            <x14:sparkline>
              <xm:f>'BALANCE SHEET'!I17:M17</xm:f>
              <xm:sqref>N17</xm:sqref>
            </x14:sparkline>
            <x14:sparkline>
              <xm:f>'BALANCE SHEET'!I18:M18</xm:f>
              <xm:sqref>N18</xm:sqref>
            </x14:sparkline>
            <x14:sparkline>
              <xm:f>'BALANCE SHEET'!I19:M19</xm:f>
              <xm:sqref>N19</xm:sqref>
            </x14:sparkline>
            <x14:sparkline>
              <xm:f>'BALANCE SHEET'!I20:M20</xm:f>
              <xm:sqref>N20</xm:sqref>
            </x14:sparkline>
            <x14:sparkline>
              <xm:f>'BALANCE SHEET'!I21:M21</xm:f>
              <xm:sqref>N21</xm:sqref>
            </x14:sparkline>
            <x14:sparkline>
              <xm:f>'BALANCE SHEET'!I22:M22</xm:f>
              <xm:sqref>N22</xm:sqref>
            </x14:sparkline>
          </x14:sparklines>
        </x14:sparklineGroup>
        <x14:sparklineGroup type="column" displayEmptyCellsAs="gap" xr2:uid="{05225D53-AA52-4ABA-9DC6-72A1CB01AF5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SHEET'!AD4:AH4</xm:f>
              <xm:sqref>AI4</xm:sqref>
            </x14:sparkline>
            <x14:sparkline>
              <xm:f>'BALANCE SHEET'!AD5:AH5</xm:f>
              <xm:sqref>AI5</xm:sqref>
            </x14:sparkline>
            <x14:sparkline>
              <xm:f>'BALANCE SHEET'!AD6:AH6</xm:f>
              <xm:sqref>AI6</xm:sqref>
            </x14:sparkline>
            <x14:sparkline>
              <xm:f>'BALANCE SHEET'!AD7:AH7</xm:f>
              <xm:sqref>AI7</xm:sqref>
            </x14:sparkline>
            <x14:sparkline>
              <xm:f>'BALANCE SHEET'!AD8:AH8</xm:f>
              <xm:sqref>AI8</xm:sqref>
            </x14:sparkline>
            <x14:sparkline>
              <xm:f>'BALANCE SHEET'!AD9:AH9</xm:f>
              <xm:sqref>AI9</xm:sqref>
            </x14:sparkline>
            <x14:sparkline>
              <xm:f>'BALANCE SHEET'!AD10:AH10</xm:f>
              <xm:sqref>AI10</xm:sqref>
            </x14:sparkline>
            <x14:sparkline>
              <xm:f>'BALANCE SHEET'!AD11:AH11</xm:f>
              <xm:sqref>AI11</xm:sqref>
            </x14:sparkline>
            <x14:sparkline>
              <xm:f>'BALANCE SHEET'!AD12:AH12</xm:f>
              <xm:sqref>AI12</xm:sqref>
            </x14:sparkline>
            <x14:sparkline>
              <xm:f>'BALANCE SHEET'!AD13:AH13</xm:f>
              <xm:sqref>AI13</xm:sqref>
            </x14:sparkline>
            <x14:sparkline>
              <xm:f>'BALANCE SHEET'!AD14:AH14</xm:f>
              <xm:sqref>AI14</xm:sqref>
            </x14:sparkline>
            <x14:sparkline>
              <xm:f>'BALANCE SHEET'!AD15:AH15</xm:f>
              <xm:sqref>AI15</xm:sqref>
            </x14:sparkline>
            <x14:sparkline>
              <xm:f>'BALANCE SHEET'!AD16:AH16</xm:f>
              <xm:sqref>AI16</xm:sqref>
            </x14:sparkline>
            <x14:sparkline>
              <xm:f>'BALANCE SHEET'!AD17:AH17</xm:f>
              <xm:sqref>AI17</xm:sqref>
            </x14:sparkline>
            <x14:sparkline>
              <xm:f>'BALANCE SHEET'!AD18:AH18</xm:f>
              <xm:sqref>AI18</xm:sqref>
            </x14:sparkline>
            <x14:sparkline>
              <xm:f>'BALANCE SHEET'!AD19:AH19</xm:f>
              <xm:sqref>AI19</xm:sqref>
            </x14:sparkline>
            <x14:sparkline>
              <xm:f>'BALANCE SHEET'!AD20:AH20</xm:f>
              <xm:sqref>AI20</xm:sqref>
            </x14:sparkline>
            <x14:sparkline>
              <xm:f>'BALANCE SHEET'!AD21:AH21</xm:f>
              <xm:sqref>AI21</xm:sqref>
            </x14:sparkline>
            <x14:sparkline>
              <xm:f>'BALANCE SHEET'!AD22:AH22</xm:f>
              <xm:sqref>AI22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4CC4-95EC-4D5E-A7AC-A7C8E45590D1}">
  <dimension ref="A1:A95"/>
  <sheetViews>
    <sheetView workbookViewId="0">
      <selection activeCell="B97" sqref="B97"/>
    </sheetView>
  </sheetViews>
  <sheetFormatPr defaultRowHeight="14.5" x14ac:dyDescent="0.35"/>
  <sheetData>
    <row r="1" spans="1:1" ht="20" x14ac:dyDescent="0.35">
      <c r="A1" s="114" t="s">
        <v>547</v>
      </c>
    </row>
    <row r="2" spans="1:1" ht="18.5" x14ac:dyDescent="0.45">
      <c r="A2" s="115"/>
    </row>
    <row r="3" spans="1:1" ht="20" x14ac:dyDescent="0.35">
      <c r="A3" s="116" t="s">
        <v>548</v>
      </c>
    </row>
    <row r="4" spans="1:1" ht="20" x14ac:dyDescent="0.35">
      <c r="A4" s="117" t="s">
        <v>555</v>
      </c>
    </row>
    <row r="5" spans="1:1" ht="20" x14ac:dyDescent="0.35">
      <c r="A5" s="117" t="s">
        <v>556</v>
      </c>
    </row>
    <row r="6" spans="1:1" ht="20" x14ac:dyDescent="0.35">
      <c r="A6" s="117" t="s">
        <v>557</v>
      </c>
    </row>
    <row r="7" spans="1:1" ht="20" x14ac:dyDescent="0.35">
      <c r="A7" s="117" t="s">
        <v>558</v>
      </c>
    </row>
    <row r="8" spans="1:1" ht="20" x14ac:dyDescent="0.35">
      <c r="A8" s="117" t="s">
        <v>559</v>
      </c>
    </row>
    <row r="9" spans="1:1" ht="20" x14ac:dyDescent="0.35">
      <c r="A9" s="117" t="s">
        <v>560</v>
      </c>
    </row>
    <row r="10" spans="1:1" ht="18.5" x14ac:dyDescent="0.45">
      <c r="A10" s="115"/>
    </row>
    <row r="11" spans="1:1" ht="20" x14ac:dyDescent="0.35">
      <c r="A11" s="116" t="s">
        <v>549</v>
      </c>
    </row>
    <row r="12" spans="1:1" ht="20" x14ac:dyDescent="0.35">
      <c r="A12" s="117" t="s">
        <v>561</v>
      </c>
    </row>
    <row r="13" spans="1:1" ht="20" x14ac:dyDescent="0.35">
      <c r="A13" s="117" t="s">
        <v>562</v>
      </c>
    </row>
    <row r="14" spans="1:1" ht="20" x14ac:dyDescent="0.35">
      <c r="A14" s="117" t="s">
        <v>563</v>
      </c>
    </row>
    <row r="15" spans="1:1" ht="18.5" x14ac:dyDescent="0.45">
      <c r="A15" s="115"/>
    </row>
    <row r="16" spans="1:1" ht="20" x14ac:dyDescent="0.35">
      <c r="A16" s="116" t="s">
        <v>550</v>
      </c>
    </row>
    <row r="17" spans="1:1" ht="20" x14ac:dyDescent="0.35">
      <c r="A17" s="117" t="s">
        <v>564</v>
      </c>
    </row>
    <row r="18" spans="1:1" ht="20" x14ac:dyDescent="0.35">
      <c r="A18" s="117" t="s">
        <v>565</v>
      </c>
    </row>
    <row r="19" spans="1:1" ht="20" x14ac:dyDescent="0.35">
      <c r="A19" s="117" t="s">
        <v>566</v>
      </c>
    </row>
    <row r="20" spans="1:1" ht="18.5" x14ac:dyDescent="0.45">
      <c r="A20" s="115"/>
    </row>
    <row r="21" spans="1:1" ht="20" x14ac:dyDescent="0.35">
      <c r="A21" s="116" t="s">
        <v>551</v>
      </c>
    </row>
    <row r="22" spans="1:1" ht="20" x14ac:dyDescent="0.35">
      <c r="A22" s="117" t="s">
        <v>567</v>
      </c>
    </row>
    <row r="23" spans="1:1" ht="20" x14ac:dyDescent="0.35">
      <c r="A23" s="117" t="s">
        <v>568</v>
      </c>
    </row>
    <row r="24" spans="1:1" ht="20" x14ac:dyDescent="0.35">
      <c r="A24" s="117" t="s">
        <v>569</v>
      </c>
    </row>
    <row r="25" spans="1:1" ht="18.5" x14ac:dyDescent="0.45">
      <c r="A25" s="115"/>
    </row>
    <row r="26" spans="1:1" ht="18.5" x14ac:dyDescent="0.45">
      <c r="A26" s="115"/>
    </row>
    <row r="27" spans="1:1" ht="18.5" x14ac:dyDescent="0.45">
      <c r="A27" s="115"/>
    </row>
    <row r="28" spans="1:1" ht="18.5" x14ac:dyDescent="0.45">
      <c r="A28" s="115"/>
    </row>
    <row r="29" spans="1:1" ht="18.5" x14ac:dyDescent="0.45">
      <c r="A29" s="115"/>
    </row>
    <row r="30" spans="1:1" ht="18.5" x14ac:dyDescent="0.45">
      <c r="A30" s="115"/>
    </row>
    <row r="31" spans="1:1" ht="18.5" x14ac:dyDescent="0.45">
      <c r="A31" s="115"/>
    </row>
    <row r="32" spans="1:1" ht="20" x14ac:dyDescent="0.35">
      <c r="A32" s="114" t="s">
        <v>552</v>
      </c>
    </row>
    <row r="33" spans="1:1" ht="18.5" x14ac:dyDescent="0.45">
      <c r="A33" s="115"/>
    </row>
    <row r="34" spans="1:1" ht="20" x14ac:dyDescent="0.35">
      <c r="A34" s="116" t="s">
        <v>548</v>
      </c>
    </row>
    <row r="35" spans="1:1" ht="20" x14ac:dyDescent="0.35">
      <c r="A35" s="117" t="s">
        <v>570</v>
      </c>
    </row>
    <row r="36" spans="1:1" ht="20" x14ac:dyDescent="0.35">
      <c r="A36" s="117" t="s">
        <v>571</v>
      </c>
    </row>
    <row r="37" spans="1:1" ht="20" x14ac:dyDescent="0.35">
      <c r="A37" s="117" t="s">
        <v>572</v>
      </c>
    </row>
    <row r="38" spans="1:1" ht="20" x14ac:dyDescent="0.35">
      <c r="A38" s="117" t="s">
        <v>573</v>
      </c>
    </row>
    <row r="39" spans="1:1" ht="20" x14ac:dyDescent="0.35">
      <c r="A39" s="117" t="s">
        <v>574</v>
      </c>
    </row>
    <row r="40" spans="1:1" ht="18.5" x14ac:dyDescent="0.45">
      <c r="A40" s="115"/>
    </row>
    <row r="41" spans="1:1" ht="20" x14ac:dyDescent="0.35">
      <c r="A41" s="116" t="s">
        <v>549</v>
      </c>
    </row>
    <row r="42" spans="1:1" ht="20" x14ac:dyDescent="0.35">
      <c r="A42" s="117" t="s">
        <v>575</v>
      </c>
    </row>
    <row r="43" spans="1:1" ht="20" x14ac:dyDescent="0.35">
      <c r="A43" s="117" t="s">
        <v>576</v>
      </c>
    </row>
    <row r="44" spans="1:1" ht="20" x14ac:dyDescent="0.35">
      <c r="A44" s="117" t="s">
        <v>577</v>
      </c>
    </row>
    <row r="45" spans="1:1" ht="18.5" x14ac:dyDescent="0.45">
      <c r="A45" s="115"/>
    </row>
    <row r="46" spans="1:1" ht="20" x14ac:dyDescent="0.35">
      <c r="A46" s="116" t="s">
        <v>550</v>
      </c>
    </row>
    <row r="47" spans="1:1" ht="20" x14ac:dyDescent="0.35">
      <c r="A47" s="117" t="s">
        <v>578</v>
      </c>
    </row>
    <row r="48" spans="1:1" ht="20" x14ac:dyDescent="0.35">
      <c r="A48" s="117" t="s">
        <v>579</v>
      </c>
    </row>
    <row r="49" spans="1:1" ht="20" x14ac:dyDescent="0.35">
      <c r="A49" s="117" t="s">
        <v>580</v>
      </c>
    </row>
    <row r="50" spans="1:1" ht="18.5" x14ac:dyDescent="0.45">
      <c r="A50" s="115"/>
    </row>
    <row r="51" spans="1:1" ht="20" x14ac:dyDescent="0.35">
      <c r="A51" s="116" t="s">
        <v>551</v>
      </c>
    </row>
    <row r="52" spans="1:1" ht="20" x14ac:dyDescent="0.35">
      <c r="A52" s="117" t="s">
        <v>581</v>
      </c>
    </row>
    <row r="53" spans="1:1" ht="20" x14ac:dyDescent="0.35">
      <c r="A53" s="117" t="s">
        <v>582</v>
      </c>
    </row>
    <row r="54" spans="1:1" ht="20" x14ac:dyDescent="0.35">
      <c r="A54" s="117" t="s">
        <v>583</v>
      </c>
    </row>
    <row r="55" spans="1:1" ht="18.5" x14ac:dyDescent="0.45">
      <c r="A55" s="115"/>
    </row>
    <row r="56" spans="1:1" ht="18.5" x14ac:dyDescent="0.45">
      <c r="A56" s="115"/>
    </row>
    <row r="57" spans="1:1" ht="18.5" x14ac:dyDescent="0.45">
      <c r="A57" s="115"/>
    </row>
    <row r="58" spans="1:1" ht="18.5" x14ac:dyDescent="0.45">
      <c r="A58" s="115"/>
    </row>
    <row r="59" spans="1:1" ht="18.5" x14ac:dyDescent="0.45">
      <c r="A59" s="115"/>
    </row>
    <row r="60" spans="1:1" ht="18.5" x14ac:dyDescent="0.45">
      <c r="A60" s="115"/>
    </row>
    <row r="61" spans="1:1" ht="18.5" x14ac:dyDescent="0.45">
      <c r="A61" s="115"/>
    </row>
    <row r="62" spans="1:1" ht="20" x14ac:dyDescent="0.35">
      <c r="A62" s="114" t="s">
        <v>553</v>
      </c>
    </row>
    <row r="63" spans="1:1" ht="18.5" x14ac:dyDescent="0.45">
      <c r="A63" s="115"/>
    </row>
    <row r="64" spans="1:1" ht="20" x14ac:dyDescent="0.35">
      <c r="A64" s="116" t="s">
        <v>548</v>
      </c>
    </row>
    <row r="65" spans="1:1" ht="20" x14ac:dyDescent="0.35">
      <c r="A65" s="117" t="s">
        <v>584</v>
      </c>
    </row>
    <row r="66" spans="1:1" ht="20" x14ac:dyDescent="0.35">
      <c r="A66" s="117" t="s">
        <v>585</v>
      </c>
    </row>
    <row r="67" spans="1:1" ht="20" x14ac:dyDescent="0.35">
      <c r="A67" s="117" t="s">
        <v>586</v>
      </c>
    </row>
    <row r="68" spans="1:1" ht="20" x14ac:dyDescent="0.35">
      <c r="A68" s="117" t="s">
        <v>587</v>
      </c>
    </row>
    <row r="69" spans="1:1" ht="18.5" x14ac:dyDescent="0.45">
      <c r="A69" s="115"/>
    </row>
    <row r="70" spans="1:1" ht="20" x14ac:dyDescent="0.35">
      <c r="A70" s="116" t="s">
        <v>549</v>
      </c>
    </row>
    <row r="71" spans="1:1" ht="20" x14ac:dyDescent="0.35">
      <c r="A71" s="117" t="s">
        <v>588</v>
      </c>
    </row>
    <row r="72" spans="1:1" ht="20" x14ac:dyDescent="0.35">
      <c r="A72" s="117" t="s">
        <v>589</v>
      </c>
    </row>
    <row r="73" spans="1:1" ht="20" x14ac:dyDescent="0.35">
      <c r="A73" s="117" t="s">
        <v>590</v>
      </c>
    </row>
    <row r="74" spans="1:1" ht="18.5" x14ac:dyDescent="0.45">
      <c r="A74" s="115"/>
    </row>
    <row r="75" spans="1:1" ht="20" x14ac:dyDescent="0.35">
      <c r="A75" s="116" t="s">
        <v>550</v>
      </c>
    </row>
    <row r="76" spans="1:1" ht="20" x14ac:dyDescent="0.35">
      <c r="A76" s="117" t="s">
        <v>591</v>
      </c>
    </row>
    <row r="77" spans="1:1" ht="20" x14ac:dyDescent="0.35">
      <c r="A77" s="117" t="s">
        <v>592</v>
      </c>
    </row>
    <row r="78" spans="1:1" ht="20" x14ac:dyDescent="0.35">
      <c r="A78" s="117" t="s">
        <v>593</v>
      </c>
    </row>
    <row r="79" spans="1:1" ht="18.5" x14ac:dyDescent="0.45">
      <c r="A79" s="115"/>
    </row>
    <row r="80" spans="1:1" ht="20" x14ac:dyDescent="0.35">
      <c r="A80" s="116" t="s">
        <v>551</v>
      </c>
    </row>
    <row r="81" spans="1:1" ht="20" x14ac:dyDescent="0.35">
      <c r="A81" s="117" t="s">
        <v>594</v>
      </c>
    </row>
    <row r="82" spans="1:1" ht="20" x14ac:dyDescent="0.35">
      <c r="A82" s="117" t="s">
        <v>595</v>
      </c>
    </row>
    <row r="83" spans="1:1" ht="20" x14ac:dyDescent="0.35">
      <c r="A83" s="117" t="s">
        <v>596</v>
      </c>
    </row>
    <row r="84" spans="1:1" ht="18.5" x14ac:dyDescent="0.45">
      <c r="A84" s="115"/>
    </row>
    <row r="85" spans="1:1" ht="18.5" x14ac:dyDescent="0.45">
      <c r="A85" s="115"/>
    </row>
    <row r="86" spans="1:1" ht="18.5" x14ac:dyDescent="0.45">
      <c r="A86" s="115"/>
    </row>
    <row r="87" spans="1:1" ht="18.5" x14ac:dyDescent="0.45">
      <c r="A87" s="115"/>
    </row>
    <row r="88" spans="1:1" ht="18.5" x14ac:dyDescent="0.45">
      <c r="A88" s="115"/>
    </row>
    <row r="89" spans="1:1" ht="18.5" x14ac:dyDescent="0.45">
      <c r="A89" s="115"/>
    </row>
    <row r="90" spans="1:1" ht="18.5" x14ac:dyDescent="0.45">
      <c r="A90" s="115"/>
    </row>
    <row r="91" spans="1:1" ht="20" x14ac:dyDescent="0.35">
      <c r="A91" s="114" t="s">
        <v>554</v>
      </c>
    </row>
    <row r="92" spans="1:1" ht="18.5" x14ac:dyDescent="0.35">
      <c r="A92" s="118"/>
    </row>
    <row r="93" spans="1:1" ht="20" x14ac:dyDescent="0.35">
      <c r="A93" s="119" t="s">
        <v>597</v>
      </c>
    </row>
    <row r="94" spans="1:1" ht="20" x14ac:dyDescent="0.35">
      <c r="A94" s="119" t="s">
        <v>598</v>
      </c>
    </row>
    <row r="95" spans="1:1" ht="20" x14ac:dyDescent="0.35">
      <c r="A95" s="119" t="s">
        <v>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F856-BC08-4AF2-BD13-DDD7D6650D26}">
  <dimension ref="A1:E117"/>
  <sheetViews>
    <sheetView showGridLines="0" topLeftCell="A52" zoomScale="98" workbookViewId="0">
      <selection activeCell="L26" sqref="L26"/>
    </sheetView>
  </sheetViews>
  <sheetFormatPr defaultRowHeight="14.5" x14ac:dyDescent="0.35"/>
  <cols>
    <col min="1" max="1" width="10.54296875" customWidth="1"/>
    <col min="2" max="2" width="15.90625" customWidth="1"/>
    <col min="3" max="3" width="20.7265625" customWidth="1"/>
    <col min="4" max="4" width="12.36328125" customWidth="1"/>
    <col min="5" max="5" width="14" customWidth="1"/>
  </cols>
  <sheetData>
    <row r="1" spans="1:1" x14ac:dyDescent="0.35">
      <c r="A1" t="s">
        <v>228</v>
      </c>
    </row>
    <row r="3" spans="1:1" x14ac:dyDescent="0.35">
      <c r="A3" t="s">
        <v>229</v>
      </c>
    </row>
    <row r="7" spans="1:1" ht="17.5" x14ac:dyDescent="0.35">
      <c r="A7" s="1" t="s">
        <v>230</v>
      </c>
    </row>
    <row r="9" spans="1:1" ht="15.5" x14ac:dyDescent="0.35">
      <c r="A9" s="2" t="s">
        <v>231</v>
      </c>
    </row>
    <row r="11" spans="1:1" x14ac:dyDescent="0.35">
      <c r="A11" t="s">
        <v>232</v>
      </c>
    </row>
    <row r="12" spans="1:1" x14ac:dyDescent="0.35">
      <c r="A12" t="s">
        <v>233</v>
      </c>
    </row>
    <row r="13" spans="1:1" x14ac:dyDescent="0.35">
      <c r="A13" t="s">
        <v>234</v>
      </c>
    </row>
    <row r="15" spans="1:1" ht="15.5" x14ac:dyDescent="0.35">
      <c r="A15" s="2" t="s">
        <v>235</v>
      </c>
    </row>
    <row r="17" spans="1:1" x14ac:dyDescent="0.35">
      <c r="A17" t="s">
        <v>236</v>
      </c>
    </row>
    <row r="18" spans="1:1" x14ac:dyDescent="0.35">
      <c r="A18" t="s">
        <v>237</v>
      </c>
    </row>
    <row r="19" spans="1:1" x14ac:dyDescent="0.35">
      <c r="A19" t="s">
        <v>238</v>
      </c>
    </row>
    <row r="21" spans="1:1" ht="15.5" x14ac:dyDescent="0.35">
      <c r="A21" s="2" t="s">
        <v>239</v>
      </c>
    </row>
    <row r="23" spans="1:1" x14ac:dyDescent="0.35">
      <c r="A23" t="s">
        <v>240</v>
      </c>
    </row>
    <row r="24" spans="1:1" x14ac:dyDescent="0.35">
      <c r="A24" t="s">
        <v>241</v>
      </c>
    </row>
    <row r="26" spans="1:1" ht="15.5" x14ac:dyDescent="0.35">
      <c r="A26" s="2" t="s">
        <v>242</v>
      </c>
    </row>
    <row r="28" spans="1:1" x14ac:dyDescent="0.35">
      <c r="A28" t="s">
        <v>243</v>
      </c>
    </row>
    <row r="29" spans="1:1" x14ac:dyDescent="0.35">
      <c r="A29" t="s">
        <v>244</v>
      </c>
    </row>
    <row r="30" spans="1:1" x14ac:dyDescent="0.35">
      <c r="A30" t="s">
        <v>245</v>
      </c>
    </row>
    <row r="32" spans="1:1" x14ac:dyDescent="0.35">
      <c r="A32" t="s">
        <v>246</v>
      </c>
    </row>
    <row r="36" spans="1:1" ht="17.5" x14ac:dyDescent="0.35">
      <c r="A36" s="1" t="s">
        <v>247</v>
      </c>
    </row>
    <row r="38" spans="1:1" ht="15.5" x14ac:dyDescent="0.35">
      <c r="A38" s="2" t="s">
        <v>231</v>
      </c>
    </row>
    <row r="40" spans="1:1" x14ac:dyDescent="0.35">
      <c r="A40" t="s">
        <v>248</v>
      </c>
    </row>
    <row r="41" spans="1:1" x14ac:dyDescent="0.35">
      <c r="A41" t="s">
        <v>249</v>
      </c>
    </row>
    <row r="42" spans="1:1" x14ac:dyDescent="0.35">
      <c r="A42" t="s">
        <v>250</v>
      </c>
    </row>
    <row r="44" spans="1:1" ht="15.5" x14ac:dyDescent="0.35">
      <c r="A44" s="2" t="s">
        <v>251</v>
      </c>
    </row>
    <row r="46" spans="1:1" x14ac:dyDescent="0.35">
      <c r="A46" t="s">
        <v>252</v>
      </c>
    </row>
    <row r="47" spans="1:1" x14ac:dyDescent="0.35">
      <c r="A47" t="s">
        <v>253</v>
      </c>
    </row>
    <row r="48" spans="1:1" x14ac:dyDescent="0.35">
      <c r="A48" t="s">
        <v>254</v>
      </c>
    </row>
    <row r="50" spans="1:1" ht="15.5" x14ac:dyDescent="0.35">
      <c r="A50" s="2" t="s">
        <v>239</v>
      </c>
    </row>
    <row r="52" spans="1:1" x14ac:dyDescent="0.35">
      <c r="A52" t="s">
        <v>255</v>
      </c>
    </row>
    <row r="53" spans="1:1" x14ac:dyDescent="0.35">
      <c r="A53" t="s">
        <v>256</v>
      </c>
    </row>
    <row r="54" spans="1:1" x14ac:dyDescent="0.35">
      <c r="A54" t="s">
        <v>257</v>
      </c>
    </row>
    <row r="56" spans="1:1" ht="15.5" x14ac:dyDescent="0.35">
      <c r="A56" s="2" t="s">
        <v>242</v>
      </c>
    </row>
    <row r="58" spans="1:1" x14ac:dyDescent="0.35">
      <c r="A58" t="s">
        <v>258</v>
      </c>
    </row>
    <row r="59" spans="1:1" x14ac:dyDescent="0.35">
      <c r="A59" t="s">
        <v>259</v>
      </c>
    </row>
    <row r="61" spans="1:1" x14ac:dyDescent="0.35">
      <c r="A61" t="s">
        <v>260</v>
      </c>
    </row>
    <row r="65" spans="1:1" ht="17.5" x14ac:dyDescent="0.35">
      <c r="A65" s="1" t="s">
        <v>261</v>
      </c>
    </row>
    <row r="67" spans="1:1" ht="15.5" x14ac:dyDescent="0.35">
      <c r="A67" s="2" t="s">
        <v>231</v>
      </c>
    </row>
    <row r="69" spans="1:1" x14ac:dyDescent="0.35">
      <c r="A69" t="s">
        <v>262</v>
      </c>
    </row>
    <row r="70" spans="1:1" x14ac:dyDescent="0.35">
      <c r="A70" t="s">
        <v>263</v>
      </c>
    </row>
    <row r="71" spans="1:1" x14ac:dyDescent="0.35">
      <c r="A71" t="s">
        <v>264</v>
      </c>
    </row>
    <row r="73" spans="1:1" ht="15.5" x14ac:dyDescent="0.35">
      <c r="A73" s="2" t="s">
        <v>265</v>
      </c>
    </row>
    <row r="75" spans="1:1" x14ac:dyDescent="0.35">
      <c r="A75" t="s">
        <v>266</v>
      </c>
    </row>
    <row r="76" spans="1:1" x14ac:dyDescent="0.35">
      <c r="A76" t="s">
        <v>267</v>
      </c>
    </row>
    <row r="77" spans="1:1" x14ac:dyDescent="0.35">
      <c r="A77" t="s">
        <v>268</v>
      </c>
    </row>
    <row r="79" spans="1:1" ht="15.5" x14ac:dyDescent="0.35">
      <c r="A79" s="2" t="s">
        <v>239</v>
      </c>
    </row>
    <row r="81" spans="1:1" x14ac:dyDescent="0.35">
      <c r="A81" t="s">
        <v>269</v>
      </c>
    </row>
    <row r="82" spans="1:1" x14ac:dyDescent="0.35">
      <c r="A82" t="s">
        <v>270</v>
      </c>
    </row>
    <row r="84" spans="1:1" ht="15.5" x14ac:dyDescent="0.35">
      <c r="A84" s="2" t="s">
        <v>271</v>
      </c>
    </row>
    <row r="86" spans="1:1" x14ac:dyDescent="0.35">
      <c r="A86" t="s">
        <v>272</v>
      </c>
    </row>
    <row r="87" spans="1:1" x14ac:dyDescent="0.35">
      <c r="A87" t="s">
        <v>273</v>
      </c>
    </row>
    <row r="89" spans="1:1" x14ac:dyDescent="0.35">
      <c r="A89" t="s">
        <v>274</v>
      </c>
    </row>
    <row r="93" spans="1:1" ht="23.5" x14ac:dyDescent="0.35">
      <c r="A93" s="64" t="s">
        <v>275</v>
      </c>
    </row>
    <row r="95" spans="1:1" x14ac:dyDescent="0.35">
      <c r="A95" s="4" t="s">
        <v>276</v>
      </c>
    </row>
    <row r="97" spans="1:5" x14ac:dyDescent="0.35">
      <c r="A97" t="s">
        <v>277</v>
      </c>
    </row>
    <row r="98" spans="1:5" x14ac:dyDescent="0.35">
      <c r="A98" t="s">
        <v>278</v>
      </c>
    </row>
    <row r="99" spans="1:5" x14ac:dyDescent="0.35">
      <c r="A99" t="s">
        <v>279</v>
      </c>
    </row>
    <row r="100" spans="1:5" x14ac:dyDescent="0.35">
      <c r="A100" t="s">
        <v>280</v>
      </c>
    </row>
    <row r="104" spans="1:5" ht="23.5" x14ac:dyDescent="0.35">
      <c r="A104" s="64" t="s">
        <v>281</v>
      </c>
    </row>
    <row r="106" spans="1:5" x14ac:dyDescent="0.35">
      <c r="A106" s="65" t="s">
        <v>282</v>
      </c>
      <c r="B106" s="65" t="s">
        <v>231</v>
      </c>
      <c r="C106" s="65" t="s">
        <v>283</v>
      </c>
      <c r="D106" s="65" t="s">
        <v>284</v>
      </c>
      <c r="E106" s="65" t="s">
        <v>285</v>
      </c>
    </row>
    <row r="107" spans="1:5" ht="43.5" x14ac:dyDescent="0.35">
      <c r="A107" s="66" t="s">
        <v>286</v>
      </c>
      <c r="B107" s="66" t="s">
        <v>287</v>
      </c>
      <c r="C107" s="66" t="s">
        <v>288</v>
      </c>
      <c r="D107" s="66" t="s">
        <v>289</v>
      </c>
      <c r="E107" s="66" t="s">
        <v>290</v>
      </c>
    </row>
    <row r="108" spans="1:5" ht="87" x14ac:dyDescent="0.35">
      <c r="A108" s="66" t="s">
        <v>291</v>
      </c>
      <c r="B108" s="66" t="s">
        <v>292</v>
      </c>
      <c r="C108" s="66" t="s">
        <v>293</v>
      </c>
      <c r="D108" s="66" t="s">
        <v>294</v>
      </c>
      <c r="E108" s="66" t="s">
        <v>295</v>
      </c>
    </row>
    <row r="109" spans="1:5" ht="72.5" x14ac:dyDescent="0.35">
      <c r="A109" s="66" t="s">
        <v>296</v>
      </c>
      <c r="B109" s="66" t="s">
        <v>297</v>
      </c>
      <c r="C109" s="66" t="s">
        <v>298</v>
      </c>
      <c r="D109" s="66" t="s">
        <v>299</v>
      </c>
      <c r="E109" s="66" t="s">
        <v>300</v>
      </c>
    </row>
    <row r="111" spans="1:5" x14ac:dyDescent="0.35">
      <c r="A111" s="4" t="s">
        <v>301</v>
      </c>
    </row>
    <row r="112" spans="1:5" x14ac:dyDescent="0.35">
      <c r="A112" s="3"/>
    </row>
    <row r="113" spans="1:1" x14ac:dyDescent="0.35">
      <c r="A113" s="5" t="s">
        <v>302</v>
      </c>
    </row>
    <row r="114" spans="1:1" x14ac:dyDescent="0.35">
      <c r="A114" s="3"/>
    </row>
    <row r="115" spans="1:1" x14ac:dyDescent="0.35">
      <c r="A115" s="5" t="s">
        <v>303</v>
      </c>
    </row>
    <row r="116" spans="1:1" x14ac:dyDescent="0.35">
      <c r="A116" s="3"/>
    </row>
    <row r="117" spans="1:1" x14ac:dyDescent="0.35">
      <c r="A117" s="5" t="s">
        <v>304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BDF0-E285-48CD-9610-B753DD928CEF}">
  <dimension ref="A1:E134"/>
  <sheetViews>
    <sheetView showGridLines="0" workbookViewId="0">
      <selection activeCell="J140" sqref="J140"/>
    </sheetView>
  </sheetViews>
  <sheetFormatPr defaultRowHeight="14.5" x14ac:dyDescent="0.35"/>
  <cols>
    <col min="1" max="1" width="13.26953125" bestFit="1" customWidth="1"/>
    <col min="2" max="2" width="11.54296875" bestFit="1" customWidth="1"/>
    <col min="3" max="3" width="15.36328125" bestFit="1" customWidth="1"/>
    <col min="4" max="4" width="22.36328125" bestFit="1" customWidth="1"/>
    <col min="5" max="5" width="13.6328125" bestFit="1" customWidth="1"/>
  </cols>
  <sheetData>
    <row r="1" spans="1:4" x14ac:dyDescent="0.35">
      <c r="A1" t="s">
        <v>305</v>
      </c>
    </row>
    <row r="4" spans="1:4" ht="24" x14ac:dyDescent="0.35">
      <c r="A4" s="67" t="s">
        <v>306</v>
      </c>
    </row>
    <row r="6" spans="1:4" ht="20" x14ac:dyDescent="0.35">
      <c r="A6" s="68" t="s">
        <v>307</v>
      </c>
    </row>
    <row r="8" spans="1:4" ht="15.5" thickBot="1" x14ac:dyDescent="0.45">
      <c r="A8" s="71" t="s">
        <v>308</v>
      </c>
      <c r="B8" s="72" t="s">
        <v>286</v>
      </c>
      <c r="C8" s="72" t="s">
        <v>291</v>
      </c>
      <c r="D8" s="72" t="s">
        <v>296</v>
      </c>
    </row>
    <row r="9" spans="1:4" ht="15" thickBot="1" x14ac:dyDescent="0.4">
      <c r="A9" s="70">
        <v>2021</v>
      </c>
      <c r="B9" s="69" t="s">
        <v>309</v>
      </c>
      <c r="C9" s="69" t="s">
        <v>310</v>
      </c>
      <c r="D9" s="69" t="s">
        <v>311</v>
      </c>
    </row>
    <row r="10" spans="1:4" ht="15" thickBot="1" x14ac:dyDescent="0.4">
      <c r="A10" s="70">
        <v>2022</v>
      </c>
      <c r="B10" s="69" t="s">
        <v>312</v>
      </c>
      <c r="C10" s="69" t="s">
        <v>313</v>
      </c>
      <c r="D10" s="69" t="s">
        <v>314</v>
      </c>
    </row>
    <row r="11" spans="1:4" ht="15" thickBot="1" x14ac:dyDescent="0.4">
      <c r="A11" s="70">
        <v>2023</v>
      </c>
      <c r="B11" s="69" t="s">
        <v>315</v>
      </c>
      <c r="C11" s="69" t="s">
        <v>316</v>
      </c>
      <c r="D11" s="69" t="s">
        <v>317</v>
      </c>
    </row>
    <row r="12" spans="1:4" x14ac:dyDescent="0.35">
      <c r="A12" s="73">
        <v>2024</v>
      </c>
      <c r="B12" s="74" t="s">
        <v>318</v>
      </c>
      <c r="C12" s="74" t="s">
        <v>319</v>
      </c>
      <c r="D12" s="74" t="s">
        <v>320</v>
      </c>
    </row>
    <row r="15" spans="1:4" ht="20" x14ac:dyDescent="0.35">
      <c r="A15" s="68" t="s">
        <v>321</v>
      </c>
    </row>
    <row r="16" spans="1:4" x14ac:dyDescent="0.35">
      <c r="A16" s="77"/>
    </row>
    <row r="17" spans="1:4" ht="15.5" thickBot="1" x14ac:dyDescent="0.45">
      <c r="A17" s="82" t="s">
        <v>308</v>
      </c>
      <c r="B17" s="83" t="s">
        <v>286</v>
      </c>
      <c r="C17" s="83" t="s">
        <v>291</v>
      </c>
      <c r="D17" s="83" t="s">
        <v>296</v>
      </c>
    </row>
    <row r="18" spans="1:4" ht="15" thickBot="1" x14ac:dyDescent="0.4">
      <c r="A18" s="81">
        <v>2021</v>
      </c>
      <c r="B18" s="78" t="s">
        <v>322</v>
      </c>
      <c r="C18" s="78" t="s">
        <v>322</v>
      </c>
      <c r="D18" s="78" t="s">
        <v>322</v>
      </c>
    </row>
    <row r="19" spans="1:4" ht="15" thickBot="1" x14ac:dyDescent="0.4">
      <c r="A19" s="81">
        <v>2022</v>
      </c>
      <c r="B19" s="79">
        <v>0.22600000000000001</v>
      </c>
      <c r="C19" s="80">
        <v>0.113</v>
      </c>
      <c r="D19" s="80">
        <v>0.13900000000000001</v>
      </c>
    </row>
    <row r="20" spans="1:4" ht="15" thickBot="1" x14ac:dyDescent="0.4">
      <c r="A20" s="81">
        <v>2023</v>
      </c>
      <c r="B20" s="79">
        <v>0.16900000000000001</v>
      </c>
      <c r="C20" s="80">
        <v>0.155</v>
      </c>
      <c r="D20" s="80">
        <v>5.7000000000000002E-2</v>
      </c>
    </row>
    <row r="21" spans="1:4" x14ac:dyDescent="0.35">
      <c r="A21" s="84">
        <v>2024</v>
      </c>
      <c r="B21" s="85">
        <v>1E-3</v>
      </c>
      <c r="C21" s="86">
        <v>2.4E-2</v>
      </c>
      <c r="D21" s="86">
        <v>7.2999999999999995E-2</v>
      </c>
    </row>
    <row r="23" spans="1:4" ht="15" x14ac:dyDescent="0.35">
      <c r="A23" s="89" t="s">
        <v>324</v>
      </c>
    </row>
    <row r="24" spans="1:4" x14ac:dyDescent="0.35">
      <c r="A24" s="90"/>
    </row>
    <row r="25" spans="1:4" ht="15" x14ac:dyDescent="0.35">
      <c r="A25" s="91" t="s">
        <v>325</v>
      </c>
    </row>
    <row r="26" spans="1:4" ht="15" x14ac:dyDescent="0.35">
      <c r="A26" s="91" t="s">
        <v>326</v>
      </c>
    </row>
    <row r="27" spans="1:4" ht="15" x14ac:dyDescent="0.35">
      <c r="A27" s="91" t="s">
        <v>327</v>
      </c>
    </row>
    <row r="28" spans="1:4" x14ac:dyDescent="0.35">
      <c r="A28" s="92"/>
    </row>
    <row r="29" spans="1:4" ht="15" x14ac:dyDescent="0.35">
      <c r="A29" s="89" t="s">
        <v>328</v>
      </c>
    </row>
    <row r="32" spans="1:4" ht="24" x14ac:dyDescent="0.35">
      <c r="A32" s="67" t="s">
        <v>329</v>
      </c>
    </row>
    <row r="34" spans="1:4" ht="20" x14ac:dyDescent="0.35">
      <c r="A34" s="68" t="s">
        <v>330</v>
      </c>
    </row>
    <row r="35" spans="1:4" x14ac:dyDescent="0.35">
      <c r="A35" s="77"/>
    </row>
    <row r="36" spans="1:4" ht="15.5" thickBot="1" x14ac:dyDescent="0.45">
      <c r="A36" s="82" t="s">
        <v>308</v>
      </c>
      <c r="B36" s="83" t="s">
        <v>286</v>
      </c>
      <c r="C36" s="83" t="s">
        <v>291</v>
      </c>
      <c r="D36" s="83" t="s">
        <v>296</v>
      </c>
    </row>
    <row r="37" spans="1:4" ht="15" thickBot="1" x14ac:dyDescent="0.4">
      <c r="A37" s="81">
        <v>2021</v>
      </c>
      <c r="B37" s="78" t="s">
        <v>331</v>
      </c>
      <c r="C37" s="78" t="s">
        <v>332</v>
      </c>
      <c r="D37" s="78" t="s">
        <v>333</v>
      </c>
    </row>
    <row r="38" spans="1:4" ht="15" thickBot="1" x14ac:dyDescent="0.4">
      <c r="A38" s="81">
        <v>2022</v>
      </c>
      <c r="B38" s="78" t="s">
        <v>334</v>
      </c>
      <c r="C38" s="78" t="s">
        <v>335</v>
      </c>
      <c r="D38" s="78" t="s">
        <v>336</v>
      </c>
    </row>
    <row r="39" spans="1:4" ht="15" thickBot="1" x14ac:dyDescent="0.4">
      <c r="A39" s="81">
        <v>2023</v>
      </c>
      <c r="B39" s="78" t="s">
        <v>337</v>
      </c>
      <c r="C39" s="78" t="s">
        <v>338</v>
      </c>
      <c r="D39" s="78" t="s">
        <v>339</v>
      </c>
    </row>
    <row r="40" spans="1:4" x14ac:dyDescent="0.35">
      <c r="A40" s="84">
        <v>2024</v>
      </c>
      <c r="B40" s="94" t="s">
        <v>340</v>
      </c>
      <c r="C40" s="94" t="s">
        <v>341</v>
      </c>
      <c r="D40" s="94" t="s">
        <v>342</v>
      </c>
    </row>
    <row r="42" spans="1:4" ht="20" x14ac:dyDescent="0.35">
      <c r="A42" s="68" t="s">
        <v>343</v>
      </c>
    </row>
    <row r="43" spans="1:4" x14ac:dyDescent="0.35">
      <c r="A43" s="77"/>
    </row>
    <row r="44" spans="1:4" ht="15.5" thickBot="1" x14ac:dyDescent="0.45">
      <c r="A44" s="82" t="s">
        <v>308</v>
      </c>
      <c r="B44" s="83" t="s">
        <v>286</v>
      </c>
      <c r="C44" s="83" t="s">
        <v>291</v>
      </c>
      <c r="D44" s="83" t="s">
        <v>296</v>
      </c>
    </row>
    <row r="45" spans="1:4" ht="15" thickBot="1" x14ac:dyDescent="0.4">
      <c r="A45" s="81">
        <v>2021</v>
      </c>
      <c r="B45" s="80">
        <v>0.39400000000000002</v>
      </c>
      <c r="C45" s="80">
        <v>0.245</v>
      </c>
      <c r="D45" s="80">
        <v>0.23899999999999999</v>
      </c>
    </row>
    <row r="46" spans="1:4" ht="15" thickBot="1" x14ac:dyDescent="0.4">
      <c r="A46" s="81">
        <v>2022</v>
      </c>
      <c r="B46" s="80">
        <v>0.36499999999999999</v>
      </c>
      <c r="C46" s="80">
        <v>0.23699999999999999</v>
      </c>
      <c r="D46" s="80">
        <v>0.23699999999999999</v>
      </c>
    </row>
    <row r="47" spans="1:4" ht="15" thickBot="1" x14ac:dyDescent="0.4">
      <c r="A47" s="81">
        <v>2023</v>
      </c>
      <c r="B47" s="80">
        <v>0.38400000000000001</v>
      </c>
      <c r="C47" s="80">
        <v>0.22900000000000001</v>
      </c>
      <c r="D47" s="80">
        <v>0.219</v>
      </c>
    </row>
    <row r="48" spans="1:4" x14ac:dyDescent="0.35">
      <c r="A48" s="84">
        <v>2024</v>
      </c>
      <c r="B48" s="85">
        <v>0.40400000000000003</v>
      </c>
      <c r="C48" s="86">
        <v>0.23899999999999999</v>
      </c>
      <c r="D48" s="86">
        <v>0.223</v>
      </c>
    </row>
    <row r="50" spans="1:1" x14ac:dyDescent="0.35">
      <c r="A50" s="77" t="s">
        <v>323</v>
      </c>
    </row>
    <row r="51" spans="1:1" x14ac:dyDescent="0.35">
      <c r="A51" s="87"/>
    </row>
    <row r="52" spans="1:1" x14ac:dyDescent="0.35">
      <c r="A52" s="88" t="s">
        <v>344</v>
      </c>
    </row>
    <row r="53" spans="1:1" x14ac:dyDescent="0.35">
      <c r="A53" s="88" t="s">
        <v>345</v>
      </c>
    </row>
    <row r="54" spans="1:1" x14ac:dyDescent="0.35">
      <c r="A54" s="88" t="s">
        <v>346</v>
      </c>
    </row>
    <row r="56" spans="1:1" x14ac:dyDescent="0.35">
      <c r="A56" s="77" t="s">
        <v>347</v>
      </c>
    </row>
    <row r="64" spans="1:1" ht="24" x14ac:dyDescent="0.35">
      <c r="A64" s="67" t="s">
        <v>348</v>
      </c>
    </row>
    <row r="66" spans="1:4" ht="20" x14ac:dyDescent="0.35">
      <c r="A66" s="68" t="s">
        <v>349</v>
      </c>
    </row>
    <row r="67" spans="1:4" x14ac:dyDescent="0.35">
      <c r="A67" s="77"/>
    </row>
    <row r="68" spans="1:4" ht="15.5" thickBot="1" x14ac:dyDescent="0.45">
      <c r="A68" s="82" t="s">
        <v>308</v>
      </c>
      <c r="B68" s="83" t="s">
        <v>286</v>
      </c>
      <c r="C68" s="83" t="s">
        <v>291</v>
      </c>
      <c r="D68" s="83" t="s">
        <v>296</v>
      </c>
    </row>
    <row r="69" spans="1:4" ht="15" thickBot="1" x14ac:dyDescent="0.4">
      <c r="A69" s="81">
        <v>2021</v>
      </c>
      <c r="B69" s="78" t="s">
        <v>350</v>
      </c>
      <c r="C69" s="78" t="s">
        <v>351</v>
      </c>
      <c r="D69" s="78" t="s">
        <v>352</v>
      </c>
    </row>
    <row r="70" spans="1:4" ht="15" thickBot="1" x14ac:dyDescent="0.4">
      <c r="A70" s="81">
        <v>2022</v>
      </c>
      <c r="B70" s="78" t="s">
        <v>353</v>
      </c>
      <c r="C70" s="78" t="s">
        <v>354</v>
      </c>
      <c r="D70" s="78" t="s">
        <v>355</v>
      </c>
    </row>
    <row r="71" spans="1:4" ht="15" thickBot="1" x14ac:dyDescent="0.4">
      <c r="A71" s="81">
        <v>2023</v>
      </c>
      <c r="B71" s="78" t="s">
        <v>356</v>
      </c>
      <c r="C71" s="78" t="s">
        <v>357</v>
      </c>
      <c r="D71" s="78" t="s">
        <v>358</v>
      </c>
    </row>
    <row r="72" spans="1:4" x14ac:dyDescent="0.35">
      <c r="A72" s="84">
        <v>2024</v>
      </c>
      <c r="B72" s="94" t="s">
        <v>359</v>
      </c>
      <c r="C72" s="94" t="s">
        <v>360</v>
      </c>
      <c r="D72" s="94" t="s">
        <v>361</v>
      </c>
    </row>
    <row r="74" spans="1:4" ht="20" x14ac:dyDescent="0.35">
      <c r="A74" s="68" t="s">
        <v>362</v>
      </c>
    </row>
    <row r="75" spans="1:4" x14ac:dyDescent="0.35">
      <c r="A75" s="77"/>
    </row>
    <row r="76" spans="1:4" ht="15.5" thickBot="1" x14ac:dyDescent="0.45">
      <c r="A76" s="82" t="s">
        <v>308</v>
      </c>
      <c r="B76" s="83" t="s">
        <v>286</v>
      </c>
      <c r="C76" s="83" t="s">
        <v>291</v>
      </c>
      <c r="D76" s="83" t="s">
        <v>296</v>
      </c>
    </row>
    <row r="77" spans="1:4" ht="15" thickBot="1" x14ac:dyDescent="0.4">
      <c r="A77" s="81">
        <v>2021</v>
      </c>
      <c r="B77" s="80">
        <v>0.26700000000000002</v>
      </c>
      <c r="C77" s="80">
        <v>0.16300000000000001</v>
      </c>
      <c r="D77" s="80">
        <v>0.17299999999999999</v>
      </c>
    </row>
    <row r="78" spans="1:4" ht="15" thickBot="1" x14ac:dyDescent="0.4">
      <c r="A78" s="81">
        <v>2022</v>
      </c>
      <c r="B78" s="80">
        <v>0.247</v>
      </c>
      <c r="C78" s="80">
        <v>0.156</v>
      </c>
      <c r="D78" s="80">
        <v>0.16200000000000001</v>
      </c>
    </row>
    <row r="79" spans="1:4" ht="15" thickBot="1" x14ac:dyDescent="0.4">
      <c r="A79" s="81">
        <v>2023</v>
      </c>
      <c r="B79" s="80">
        <v>0.26500000000000001</v>
      </c>
      <c r="C79" s="80">
        <v>0.154</v>
      </c>
      <c r="D79" s="80">
        <v>0.14000000000000001</v>
      </c>
    </row>
    <row r="80" spans="1:4" x14ac:dyDescent="0.35">
      <c r="A80" s="84">
        <v>2024</v>
      </c>
      <c r="B80" s="85">
        <v>0.28699999999999998</v>
      </c>
      <c r="C80" s="86">
        <v>0.153</v>
      </c>
      <c r="D80" s="86">
        <v>0.151</v>
      </c>
    </row>
    <row r="82" spans="1:1" x14ac:dyDescent="0.35">
      <c r="A82" s="77" t="s">
        <v>323</v>
      </c>
    </row>
    <row r="83" spans="1:1" x14ac:dyDescent="0.35">
      <c r="A83" s="87"/>
    </row>
    <row r="84" spans="1:1" x14ac:dyDescent="0.35">
      <c r="A84" s="88" t="s">
        <v>363</v>
      </c>
    </row>
    <row r="85" spans="1:1" x14ac:dyDescent="0.35">
      <c r="A85" s="88" t="s">
        <v>364</v>
      </c>
    </row>
    <row r="86" spans="1:1" x14ac:dyDescent="0.35">
      <c r="A86" s="88" t="s">
        <v>365</v>
      </c>
    </row>
    <row r="88" spans="1:1" x14ac:dyDescent="0.35">
      <c r="A88" s="77" t="s">
        <v>366</v>
      </c>
    </row>
    <row r="96" spans="1:1" ht="24" x14ac:dyDescent="0.35">
      <c r="A96" s="67" t="s">
        <v>367</v>
      </c>
    </row>
    <row r="98" spans="1:4" ht="20" x14ac:dyDescent="0.35">
      <c r="A98" s="68" t="s">
        <v>368</v>
      </c>
    </row>
    <row r="99" spans="1:4" x14ac:dyDescent="0.35">
      <c r="A99" s="77"/>
    </row>
    <row r="100" spans="1:4" ht="15.5" thickBot="1" x14ac:dyDescent="0.45">
      <c r="A100" s="82" t="s">
        <v>308</v>
      </c>
      <c r="B100" s="83" t="s">
        <v>286</v>
      </c>
      <c r="C100" s="83" t="s">
        <v>291</v>
      </c>
      <c r="D100" s="83" t="s">
        <v>296</v>
      </c>
    </row>
    <row r="101" spans="1:4" ht="15" thickBot="1" x14ac:dyDescent="0.4">
      <c r="A101" s="81">
        <v>2021</v>
      </c>
      <c r="B101" s="93">
        <v>0.22</v>
      </c>
      <c r="C101" s="93">
        <v>0.16</v>
      </c>
      <c r="D101" s="93">
        <v>0.21</v>
      </c>
    </row>
    <row r="102" spans="1:4" ht="15" thickBot="1" x14ac:dyDescent="0.4">
      <c r="A102" s="81">
        <v>2022</v>
      </c>
      <c r="B102" s="93">
        <v>0.24</v>
      </c>
      <c r="C102" s="93">
        <v>0.16</v>
      </c>
      <c r="D102" s="93">
        <v>0.21</v>
      </c>
    </row>
    <row r="103" spans="1:4" ht="15" thickBot="1" x14ac:dyDescent="0.4">
      <c r="A103" s="81">
        <v>2023</v>
      </c>
      <c r="B103" s="93">
        <v>0.27</v>
      </c>
      <c r="C103" s="93">
        <v>0.18</v>
      </c>
      <c r="D103" s="93">
        <v>0.18</v>
      </c>
    </row>
    <row r="104" spans="1:4" x14ac:dyDescent="0.35">
      <c r="A104" s="84">
        <v>2024</v>
      </c>
      <c r="B104" s="95">
        <v>0.27</v>
      </c>
      <c r="C104" s="96">
        <v>0.18</v>
      </c>
      <c r="D104" s="96">
        <v>0.17</v>
      </c>
    </row>
    <row r="106" spans="1:4" ht="20" x14ac:dyDescent="0.35">
      <c r="A106" s="68" t="s">
        <v>369</v>
      </c>
    </row>
    <row r="107" spans="1:4" x14ac:dyDescent="0.35">
      <c r="A107" s="77"/>
    </row>
    <row r="108" spans="1:4" ht="15.5" thickBot="1" x14ac:dyDescent="0.45">
      <c r="A108" s="82" t="s">
        <v>308</v>
      </c>
      <c r="B108" s="83" t="s">
        <v>286</v>
      </c>
      <c r="C108" s="83" t="s">
        <v>291</v>
      </c>
      <c r="D108" s="83" t="s">
        <v>296</v>
      </c>
    </row>
    <row r="109" spans="1:4" ht="15" thickBot="1" x14ac:dyDescent="0.4">
      <c r="A109" s="81">
        <v>2021</v>
      </c>
      <c r="B109" s="78">
        <v>4.0399999999999998E-2</v>
      </c>
      <c r="C109" s="78">
        <v>0.2089</v>
      </c>
      <c r="D109" s="78">
        <v>2.7799999999999998E-2</v>
      </c>
    </row>
    <row r="110" spans="1:4" ht="15" thickBot="1" x14ac:dyDescent="0.4">
      <c r="A110" s="81">
        <v>2022</v>
      </c>
      <c r="B110" s="78">
        <v>3.6400000000000002E-2</v>
      </c>
      <c r="C110" s="78">
        <v>0.2069</v>
      </c>
      <c r="D110" s="78">
        <v>6.4399999999999999E-2</v>
      </c>
    </row>
    <row r="111" spans="1:4" ht="15" thickBot="1" x14ac:dyDescent="0.4">
      <c r="A111" s="81">
        <v>2023</v>
      </c>
      <c r="B111" s="78">
        <v>3.7699999999999997E-2</v>
      </c>
      <c r="C111" s="78">
        <v>0.20949999999999999</v>
      </c>
      <c r="D111" s="78">
        <v>6.7299999999999999E-2</v>
      </c>
    </row>
    <row r="112" spans="1:4" x14ac:dyDescent="0.35">
      <c r="A112" s="84">
        <v>2024</v>
      </c>
      <c r="B112" s="97">
        <v>4.36E-2</v>
      </c>
      <c r="C112" s="94">
        <v>0.2772</v>
      </c>
      <c r="D112" s="94">
        <v>9.01E-2</v>
      </c>
    </row>
    <row r="114" spans="1:1" x14ac:dyDescent="0.35">
      <c r="A114" s="77" t="s">
        <v>323</v>
      </c>
    </row>
    <row r="115" spans="1:1" x14ac:dyDescent="0.35">
      <c r="A115" s="87"/>
    </row>
    <row r="116" spans="1:1" x14ac:dyDescent="0.35">
      <c r="A116" s="88" t="s">
        <v>370</v>
      </c>
    </row>
    <row r="117" spans="1:1" x14ac:dyDescent="0.35">
      <c r="A117" s="88" t="s">
        <v>371</v>
      </c>
    </row>
    <row r="118" spans="1:1" x14ac:dyDescent="0.35">
      <c r="A118" s="88" t="s">
        <v>372</v>
      </c>
    </row>
    <row r="119" spans="1:1" x14ac:dyDescent="0.35">
      <c r="A119" s="88" t="s">
        <v>373</v>
      </c>
    </row>
    <row r="121" spans="1:1" x14ac:dyDescent="0.35">
      <c r="A121" s="77" t="s">
        <v>374</v>
      </c>
    </row>
    <row r="129" spans="1:5" ht="24" x14ac:dyDescent="0.35">
      <c r="A129" s="67" t="s">
        <v>375</v>
      </c>
    </row>
    <row r="130" spans="1:5" x14ac:dyDescent="0.35">
      <c r="A130" s="77"/>
    </row>
    <row r="131" spans="1:5" ht="15.5" thickBot="1" x14ac:dyDescent="0.45">
      <c r="A131" s="82" t="s">
        <v>282</v>
      </c>
      <c r="B131" s="83" t="s">
        <v>110</v>
      </c>
      <c r="C131" s="83" t="s">
        <v>376</v>
      </c>
      <c r="D131" s="83" t="s">
        <v>377</v>
      </c>
      <c r="E131" s="83" t="s">
        <v>378</v>
      </c>
    </row>
    <row r="132" spans="1:5" ht="15" thickBot="1" x14ac:dyDescent="0.4">
      <c r="A132" s="81" t="s">
        <v>286</v>
      </c>
      <c r="B132" s="78" t="s">
        <v>379</v>
      </c>
      <c r="C132" s="78" t="s">
        <v>380</v>
      </c>
      <c r="D132" s="78" t="s">
        <v>381</v>
      </c>
      <c r="E132" s="78" t="s">
        <v>382</v>
      </c>
    </row>
    <row r="133" spans="1:5" ht="15" thickBot="1" x14ac:dyDescent="0.4">
      <c r="A133" s="81" t="s">
        <v>291</v>
      </c>
      <c r="B133" s="78" t="s">
        <v>383</v>
      </c>
      <c r="C133" s="78" t="s">
        <v>384</v>
      </c>
      <c r="D133" s="78" t="s">
        <v>385</v>
      </c>
      <c r="E133" s="78" t="s">
        <v>386</v>
      </c>
    </row>
    <row r="134" spans="1:5" x14ac:dyDescent="0.35">
      <c r="A134" s="84" t="s">
        <v>296</v>
      </c>
      <c r="B134" s="94" t="s">
        <v>387</v>
      </c>
      <c r="C134" s="94" t="s">
        <v>388</v>
      </c>
      <c r="D134" s="94" t="s">
        <v>389</v>
      </c>
      <c r="E134" s="94" t="s">
        <v>390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A8DE-26C4-4855-A5FA-45696968C66E}">
  <dimension ref="A1:D159"/>
  <sheetViews>
    <sheetView showGridLines="0" showRowColHeaders="0" zoomScale="81" workbookViewId="0">
      <selection activeCell="C164" sqref="C164"/>
    </sheetView>
  </sheetViews>
  <sheetFormatPr defaultRowHeight="14.5" x14ac:dyDescent="0.35"/>
  <cols>
    <col min="1" max="1" width="13.6328125" bestFit="1" customWidth="1"/>
    <col min="2" max="2" width="54.36328125" bestFit="1" customWidth="1"/>
    <col min="3" max="3" width="46" bestFit="1" customWidth="1"/>
    <col min="4" max="4" width="47.08984375" bestFit="1" customWidth="1"/>
  </cols>
  <sheetData>
    <row r="1" spans="1:4" ht="15" x14ac:dyDescent="0.35">
      <c r="A1" s="89" t="s">
        <v>417</v>
      </c>
      <c r="B1" s="92"/>
      <c r="C1" s="92"/>
      <c r="D1" s="92"/>
    </row>
    <row r="2" spans="1:4" x14ac:dyDescent="0.35">
      <c r="A2" s="92"/>
      <c r="B2" s="92"/>
      <c r="C2" s="92"/>
      <c r="D2" s="92"/>
    </row>
    <row r="3" spans="1:4" x14ac:dyDescent="0.35">
      <c r="A3" s="92"/>
      <c r="B3" s="92"/>
      <c r="C3" s="92"/>
      <c r="D3" s="92"/>
    </row>
    <row r="4" spans="1:4" x14ac:dyDescent="0.35">
      <c r="A4" s="92"/>
      <c r="B4" s="92"/>
      <c r="C4" s="92"/>
      <c r="D4" s="92"/>
    </row>
    <row r="5" spans="1:4" x14ac:dyDescent="0.35">
      <c r="A5" s="92"/>
      <c r="B5" s="92"/>
      <c r="C5" s="92"/>
      <c r="D5" s="92"/>
    </row>
    <row r="6" spans="1:4" x14ac:dyDescent="0.35">
      <c r="A6" s="92"/>
      <c r="B6" s="92"/>
      <c r="C6" s="92"/>
      <c r="D6" s="92"/>
    </row>
    <row r="7" spans="1:4" x14ac:dyDescent="0.35">
      <c r="A7" s="92"/>
      <c r="B7" s="92"/>
      <c r="C7" s="92"/>
      <c r="D7" s="92"/>
    </row>
    <row r="8" spans="1:4" x14ac:dyDescent="0.35">
      <c r="A8" s="92"/>
      <c r="B8" s="92"/>
      <c r="C8" s="92"/>
      <c r="D8" s="92"/>
    </row>
    <row r="9" spans="1:4" ht="15" x14ac:dyDescent="0.35">
      <c r="A9" s="98" t="s">
        <v>391</v>
      </c>
      <c r="B9" s="92"/>
      <c r="C9" s="92"/>
      <c r="D9" s="92"/>
    </row>
    <row r="10" spans="1:4" x14ac:dyDescent="0.35">
      <c r="A10" s="90"/>
      <c r="B10" s="92"/>
      <c r="C10" s="92"/>
      <c r="D10" s="92"/>
    </row>
    <row r="11" spans="1:4" ht="15" x14ac:dyDescent="0.35">
      <c r="A11" s="91" t="s">
        <v>418</v>
      </c>
      <c r="B11" s="92"/>
      <c r="C11" s="92"/>
      <c r="D11" s="92"/>
    </row>
    <row r="12" spans="1:4" ht="15" x14ac:dyDescent="0.35">
      <c r="A12" s="91" t="s">
        <v>419</v>
      </c>
      <c r="B12" s="92"/>
      <c r="C12" s="92"/>
      <c r="D12" s="92"/>
    </row>
    <row r="13" spans="1:4" ht="15" x14ac:dyDescent="0.35">
      <c r="A13" s="91" t="s">
        <v>420</v>
      </c>
      <c r="B13" s="92"/>
      <c r="C13" s="92"/>
      <c r="D13" s="92"/>
    </row>
    <row r="14" spans="1:4" ht="15" x14ac:dyDescent="0.35">
      <c r="A14" s="91" t="s">
        <v>421</v>
      </c>
      <c r="B14" s="92"/>
      <c r="C14" s="92"/>
      <c r="D14" s="92"/>
    </row>
    <row r="15" spans="1:4" x14ac:dyDescent="0.35">
      <c r="A15" s="92"/>
      <c r="B15" s="92"/>
      <c r="C15" s="92"/>
      <c r="D15" s="92"/>
    </row>
    <row r="16" spans="1:4" x14ac:dyDescent="0.35">
      <c r="A16" s="92"/>
      <c r="B16" s="92"/>
      <c r="C16" s="92"/>
      <c r="D16" s="92"/>
    </row>
    <row r="17" spans="1:4" x14ac:dyDescent="0.35">
      <c r="A17" s="92"/>
      <c r="B17" s="92"/>
      <c r="C17" s="92"/>
      <c r="D17" s="92"/>
    </row>
    <row r="18" spans="1:4" x14ac:dyDescent="0.35">
      <c r="A18" s="92"/>
      <c r="B18" s="92"/>
      <c r="C18" s="92"/>
      <c r="D18" s="92"/>
    </row>
    <row r="19" spans="1:4" x14ac:dyDescent="0.35">
      <c r="A19" s="92"/>
      <c r="B19" s="92"/>
      <c r="C19" s="92"/>
      <c r="D19" s="92"/>
    </row>
    <row r="20" spans="1:4" x14ac:dyDescent="0.35">
      <c r="A20" s="92"/>
      <c r="B20" s="92"/>
      <c r="C20" s="92"/>
      <c r="D20" s="92"/>
    </row>
    <row r="21" spans="1:4" x14ac:dyDescent="0.35">
      <c r="A21" s="92"/>
      <c r="B21" s="92"/>
      <c r="C21" s="92"/>
      <c r="D21" s="92"/>
    </row>
    <row r="22" spans="1:4" ht="15" x14ac:dyDescent="0.35">
      <c r="A22" s="98" t="s">
        <v>392</v>
      </c>
      <c r="B22" s="92"/>
      <c r="C22" s="92"/>
      <c r="D22" s="92"/>
    </row>
    <row r="23" spans="1:4" x14ac:dyDescent="0.35">
      <c r="A23" s="92"/>
      <c r="B23" s="92"/>
      <c r="C23" s="92"/>
      <c r="D23" s="92"/>
    </row>
    <row r="24" spans="1:4" ht="15" x14ac:dyDescent="0.35">
      <c r="A24" s="99" t="s">
        <v>393</v>
      </c>
      <c r="B24" s="92"/>
      <c r="C24" s="92"/>
      <c r="D24" s="92"/>
    </row>
    <row r="25" spans="1:4" x14ac:dyDescent="0.35">
      <c r="A25" s="92"/>
      <c r="B25" s="92"/>
      <c r="C25" s="92"/>
      <c r="D25" s="92"/>
    </row>
    <row r="26" spans="1:4" ht="15" x14ac:dyDescent="0.35">
      <c r="A26" s="89" t="s">
        <v>422</v>
      </c>
      <c r="B26" s="92"/>
      <c r="C26" s="92"/>
      <c r="D26" s="92"/>
    </row>
    <row r="27" spans="1:4" ht="15" x14ac:dyDescent="0.35">
      <c r="A27" s="89" t="s">
        <v>423</v>
      </c>
      <c r="B27" s="92"/>
      <c r="C27" s="92"/>
      <c r="D27" s="92"/>
    </row>
    <row r="28" spans="1:4" ht="15" x14ac:dyDescent="0.35">
      <c r="A28" s="89" t="s">
        <v>424</v>
      </c>
      <c r="B28" s="92"/>
      <c r="C28" s="92"/>
      <c r="D28" s="92"/>
    </row>
    <row r="29" spans="1:4" x14ac:dyDescent="0.35">
      <c r="A29" s="92"/>
      <c r="B29" s="92"/>
      <c r="C29" s="92"/>
      <c r="D29" s="92"/>
    </row>
    <row r="30" spans="1:4" ht="15" x14ac:dyDescent="0.35">
      <c r="A30" s="89" t="s">
        <v>425</v>
      </c>
      <c r="B30" s="92"/>
      <c r="C30" s="92"/>
      <c r="D30" s="92"/>
    </row>
    <row r="31" spans="1:4" ht="15" x14ac:dyDescent="0.35">
      <c r="A31" s="89" t="s">
        <v>426</v>
      </c>
      <c r="B31" s="92"/>
      <c r="C31" s="92"/>
      <c r="D31" s="92"/>
    </row>
    <row r="32" spans="1:4" x14ac:dyDescent="0.35">
      <c r="A32" s="92"/>
      <c r="B32" s="92"/>
      <c r="C32" s="92"/>
      <c r="D32" s="92"/>
    </row>
    <row r="33" spans="1:4" x14ac:dyDescent="0.35">
      <c r="A33" s="92"/>
      <c r="B33" s="92"/>
      <c r="C33" s="92"/>
      <c r="D33" s="92"/>
    </row>
    <row r="34" spans="1:4" x14ac:dyDescent="0.35">
      <c r="A34" s="92"/>
      <c r="B34" s="92"/>
      <c r="C34" s="92"/>
      <c r="D34" s="92"/>
    </row>
    <row r="35" spans="1:4" x14ac:dyDescent="0.35">
      <c r="A35" s="92"/>
      <c r="B35" s="92"/>
      <c r="C35" s="92"/>
      <c r="D35" s="92"/>
    </row>
    <row r="36" spans="1:4" x14ac:dyDescent="0.35">
      <c r="A36" s="92"/>
      <c r="B36" s="92"/>
      <c r="C36" s="92"/>
      <c r="D36" s="92"/>
    </row>
    <row r="37" spans="1:4" x14ac:dyDescent="0.35">
      <c r="A37" s="92"/>
      <c r="B37" s="92"/>
      <c r="C37" s="92"/>
      <c r="D37" s="92"/>
    </row>
    <row r="38" spans="1:4" x14ac:dyDescent="0.35">
      <c r="A38" s="92"/>
      <c r="B38" s="92"/>
      <c r="C38" s="92"/>
      <c r="D38" s="92"/>
    </row>
    <row r="39" spans="1:4" ht="15" x14ac:dyDescent="0.35">
      <c r="A39" s="99" t="s">
        <v>394</v>
      </c>
      <c r="B39" s="92"/>
      <c r="C39" s="92"/>
      <c r="D39" s="92"/>
    </row>
    <row r="40" spans="1:4" x14ac:dyDescent="0.35">
      <c r="A40" s="92"/>
      <c r="B40" s="92"/>
      <c r="C40" s="92"/>
      <c r="D40" s="92"/>
    </row>
    <row r="41" spans="1:4" ht="15" x14ac:dyDescent="0.35">
      <c r="A41" s="89" t="s">
        <v>427</v>
      </c>
      <c r="B41" s="92"/>
      <c r="C41" s="92"/>
      <c r="D41" s="92"/>
    </row>
    <row r="42" spans="1:4" ht="15" x14ac:dyDescent="0.35">
      <c r="A42" s="89" t="s">
        <v>428</v>
      </c>
      <c r="B42" s="92"/>
      <c r="C42" s="92"/>
      <c r="D42" s="92"/>
    </row>
    <row r="43" spans="1:4" ht="15" x14ac:dyDescent="0.35">
      <c r="A43" s="89" t="s">
        <v>429</v>
      </c>
      <c r="B43" s="92"/>
      <c r="C43" s="92"/>
      <c r="D43" s="92"/>
    </row>
    <row r="44" spans="1:4" x14ac:dyDescent="0.35">
      <c r="A44" s="92"/>
      <c r="B44" s="92"/>
      <c r="C44" s="92"/>
      <c r="D44" s="92"/>
    </row>
    <row r="45" spans="1:4" ht="15" x14ac:dyDescent="0.35">
      <c r="A45" s="89" t="s">
        <v>430</v>
      </c>
      <c r="B45" s="92"/>
      <c r="C45" s="92"/>
      <c r="D45" s="92"/>
    </row>
    <row r="46" spans="1:4" ht="15" x14ac:dyDescent="0.35">
      <c r="A46" s="89" t="s">
        <v>431</v>
      </c>
      <c r="B46" s="92"/>
      <c r="C46" s="92"/>
      <c r="D46" s="92"/>
    </row>
    <row r="47" spans="1:4" x14ac:dyDescent="0.35">
      <c r="A47" s="92"/>
      <c r="B47" s="92"/>
      <c r="C47" s="92"/>
      <c r="D47" s="92"/>
    </row>
    <row r="48" spans="1:4" x14ac:dyDescent="0.35">
      <c r="A48" s="92"/>
      <c r="B48" s="92"/>
      <c r="C48" s="92"/>
      <c r="D48" s="92"/>
    </row>
    <row r="49" spans="1:4" x14ac:dyDescent="0.35">
      <c r="A49" s="92"/>
      <c r="B49" s="92"/>
      <c r="C49" s="92"/>
      <c r="D49" s="92"/>
    </row>
    <row r="50" spans="1:4" x14ac:dyDescent="0.35">
      <c r="A50" s="92"/>
      <c r="B50" s="92"/>
      <c r="C50" s="92"/>
      <c r="D50" s="92"/>
    </row>
    <row r="51" spans="1:4" x14ac:dyDescent="0.35">
      <c r="A51" s="92"/>
      <c r="B51" s="92"/>
      <c r="C51" s="92"/>
      <c r="D51" s="92"/>
    </row>
    <row r="52" spans="1:4" x14ac:dyDescent="0.35">
      <c r="A52" s="92"/>
      <c r="B52" s="92"/>
      <c r="C52" s="92"/>
      <c r="D52" s="92"/>
    </row>
    <row r="53" spans="1:4" x14ac:dyDescent="0.35">
      <c r="A53" s="92"/>
      <c r="B53" s="92"/>
      <c r="C53" s="92"/>
      <c r="D53" s="92"/>
    </row>
    <row r="54" spans="1:4" ht="15" x14ac:dyDescent="0.35">
      <c r="A54" s="99" t="s">
        <v>395</v>
      </c>
      <c r="B54" s="92"/>
      <c r="C54" s="92"/>
      <c r="D54" s="92"/>
    </row>
    <row r="55" spans="1:4" x14ac:dyDescent="0.35">
      <c r="A55" s="92"/>
      <c r="B55" s="92"/>
      <c r="C55" s="92"/>
      <c r="D55" s="92"/>
    </row>
    <row r="56" spans="1:4" ht="15" x14ac:dyDescent="0.35">
      <c r="A56" s="89" t="s">
        <v>432</v>
      </c>
      <c r="B56" s="92"/>
      <c r="C56" s="92"/>
      <c r="D56" s="92"/>
    </row>
    <row r="57" spans="1:4" ht="15" x14ac:dyDescent="0.35">
      <c r="A57" s="89" t="s">
        <v>433</v>
      </c>
      <c r="B57" s="92"/>
      <c r="C57" s="92"/>
      <c r="D57" s="92"/>
    </row>
    <row r="58" spans="1:4" ht="15" x14ac:dyDescent="0.35">
      <c r="A58" s="89" t="s">
        <v>434</v>
      </c>
      <c r="B58" s="92"/>
      <c r="C58" s="92"/>
      <c r="D58" s="92"/>
    </row>
    <row r="59" spans="1:4" x14ac:dyDescent="0.35">
      <c r="A59" s="92"/>
      <c r="B59" s="92"/>
      <c r="C59" s="92"/>
      <c r="D59" s="92"/>
    </row>
    <row r="60" spans="1:4" ht="15" x14ac:dyDescent="0.35">
      <c r="A60" s="89" t="s">
        <v>435</v>
      </c>
      <c r="B60" s="92"/>
      <c r="C60" s="92"/>
      <c r="D60" s="92"/>
    </row>
    <row r="61" spans="1:4" ht="15" x14ac:dyDescent="0.35">
      <c r="A61" s="89" t="s">
        <v>436</v>
      </c>
      <c r="B61" s="92"/>
      <c r="C61" s="92"/>
      <c r="D61" s="92"/>
    </row>
    <row r="62" spans="1:4" x14ac:dyDescent="0.35">
      <c r="A62" s="92"/>
      <c r="B62" s="92"/>
      <c r="C62" s="92"/>
      <c r="D62" s="92"/>
    </row>
    <row r="63" spans="1:4" x14ac:dyDescent="0.35">
      <c r="A63" s="92"/>
      <c r="B63" s="92"/>
      <c r="C63" s="92"/>
      <c r="D63" s="92"/>
    </row>
    <row r="64" spans="1:4" x14ac:dyDescent="0.35">
      <c r="A64" s="92"/>
      <c r="B64" s="92"/>
      <c r="C64" s="92"/>
      <c r="D64" s="92"/>
    </row>
    <row r="65" spans="1:4" x14ac:dyDescent="0.35">
      <c r="A65" s="92"/>
      <c r="B65" s="92"/>
      <c r="C65" s="92"/>
      <c r="D65" s="92"/>
    </row>
    <row r="66" spans="1:4" x14ac:dyDescent="0.35">
      <c r="A66" s="92"/>
      <c r="B66" s="92"/>
      <c r="C66" s="92"/>
      <c r="D66" s="92"/>
    </row>
    <row r="67" spans="1:4" x14ac:dyDescent="0.35">
      <c r="A67" s="92"/>
      <c r="B67" s="92"/>
      <c r="C67" s="92"/>
      <c r="D67" s="92"/>
    </row>
    <row r="68" spans="1:4" x14ac:dyDescent="0.35">
      <c r="A68" s="92"/>
      <c r="B68" s="92"/>
      <c r="C68" s="92"/>
      <c r="D68" s="92"/>
    </row>
    <row r="69" spans="1:4" ht="15" x14ac:dyDescent="0.35">
      <c r="A69" s="99" t="s">
        <v>396</v>
      </c>
      <c r="B69" s="92"/>
      <c r="C69" s="92"/>
      <c r="D69" s="92"/>
    </row>
    <row r="70" spans="1:4" x14ac:dyDescent="0.35">
      <c r="A70" s="92"/>
      <c r="B70" s="92"/>
      <c r="C70" s="92"/>
      <c r="D70" s="92"/>
    </row>
    <row r="71" spans="1:4" ht="15" x14ac:dyDescent="0.35">
      <c r="A71" s="89" t="s">
        <v>437</v>
      </c>
      <c r="B71" s="92"/>
      <c r="C71" s="92"/>
      <c r="D71" s="92"/>
    </row>
    <row r="72" spans="1:4" ht="15" x14ac:dyDescent="0.35">
      <c r="A72" s="89" t="s">
        <v>438</v>
      </c>
      <c r="B72" s="92"/>
      <c r="C72" s="92"/>
      <c r="D72" s="92"/>
    </row>
    <row r="73" spans="1:4" ht="15" x14ac:dyDescent="0.35">
      <c r="A73" s="89" t="s">
        <v>439</v>
      </c>
      <c r="B73" s="92"/>
      <c r="C73" s="92"/>
      <c r="D73" s="92"/>
    </row>
    <row r="74" spans="1:4" x14ac:dyDescent="0.35">
      <c r="A74" s="92"/>
      <c r="B74" s="92"/>
      <c r="C74" s="92"/>
      <c r="D74" s="92"/>
    </row>
    <row r="75" spans="1:4" ht="15" x14ac:dyDescent="0.35">
      <c r="A75" s="89" t="s">
        <v>440</v>
      </c>
      <c r="B75" s="92"/>
      <c r="C75" s="92"/>
      <c r="D75" s="92"/>
    </row>
    <row r="76" spans="1:4" ht="15" x14ac:dyDescent="0.35">
      <c r="A76" s="89" t="s">
        <v>441</v>
      </c>
      <c r="B76" s="92"/>
      <c r="C76" s="92"/>
      <c r="D76" s="92"/>
    </row>
    <row r="77" spans="1:4" x14ac:dyDescent="0.35">
      <c r="A77" s="92"/>
      <c r="B77" s="92"/>
      <c r="C77" s="92"/>
      <c r="D77" s="92"/>
    </row>
    <row r="78" spans="1:4" x14ac:dyDescent="0.35">
      <c r="A78" s="92"/>
      <c r="B78" s="92"/>
      <c r="C78" s="92"/>
      <c r="D78" s="92"/>
    </row>
    <row r="79" spans="1:4" x14ac:dyDescent="0.35">
      <c r="A79" s="92"/>
      <c r="B79" s="92"/>
      <c r="C79" s="92"/>
      <c r="D79" s="92"/>
    </row>
    <row r="80" spans="1:4" x14ac:dyDescent="0.35">
      <c r="A80" s="92"/>
      <c r="B80" s="92"/>
      <c r="C80" s="92"/>
      <c r="D80" s="92"/>
    </row>
    <row r="81" spans="1:4" x14ac:dyDescent="0.35">
      <c r="A81" s="92"/>
      <c r="B81" s="92"/>
      <c r="C81" s="92"/>
      <c r="D81" s="92"/>
    </row>
    <row r="82" spans="1:4" x14ac:dyDescent="0.35">
      <c r="A82" s="92"/>
      <c r="B82" s="92"/>
      <c r="C82" s="92"/>
      <c r="D82" s="92"/>
    </row>
    <row r="83" spans="1:4" x14ac:dyDescent="0.35">
      <c r="A83" s="92"/>
      <c r="B83" s="92"/>
      <c r="C83" s="92"/>
      <c r="D83" s="92"/>
    </row>
    <row r="84" spans="1:4" ht="15" x14ac:dyDescent="0.35">
      <c r="A84" s="99" t="s">
        <v>397</v>
      </c>
      <c r="B84" s="92"/>
      <c r="C84" s="92"/>
      <c r="D84" s="92"/>
    </row>
    <row r="85" spans="1:4" x14ac:dyDescent="0.35">
      <c r="A85" s="92"/>
      <c r="B85" s="92"/>
      <c r="C85" s="92"/>
      <c r="D85" s="92"/>
    </row>
    <row r="86" spans="1:4" ht="15" x14ac:dyDescent="0.35">
      <c r="A86" s="89" t="s">
        <v>442</v>
      </c>
      <c r="B86" s="92"/>
      <c r="C86" s="92"/>
      <c r="D86" s="92"/>
    </row>
    <row r="87" spans="1:4" ht="15" x14ac:dyDescent="0.35">
      <c r="A87" s="89" t="s">
        <v>443</v>
      </c>
      <c r="B87" s="92"/>
      <c r="C87" s="92"/>
      <c r="D87" s="92"/>
    </row>
    <row r="88" spans="1:4" ht="15" x14ac:dyDescent="0.35">
      <c r="A88" s="89" t="s">
        <v>444</v>
      </c>
      <c r="B88" s="92"/>
      <c r="C88" s="92"/>
      <c r="D88" s="92"/>
    </row>
    <row r="89" spans="1:4" x14ac:dyDescent="0.35">
      <c r="A89" s="92"/>
      <c r="B89" s="92"/>
      <c r="C89" s="92"/>
      <c r="D89" s="92"/>
    </row>
    <row r="90" spans="1:4" ht="15" x14ac:dyDescent="0.35">
      <c r="A90" s="89" t="s">
        <v>445</v>
      </c>
      <c r="B90" s="92"/>
      <c r="C90" s="92"/>
      <c r="D90" s="92"/>
    </row>
    <row r="91" spans="1:4" ht="15" x14ac:dyDescent="0.35">
      <c r="A91" s="89" t="s">
        <v>446</v>
      </c>
      <c r="B91" s="92"/>
      <c r="C91" s="92"/>
      <c r="D91" s="92"/>
    </row>
    <row r="92" spans="1:4" x14ac:dyDescent="0.35">
      <c r="A92" s="92"/>
      <c r="B92" s="92"/>
      <c r="C92" s="92"/>
      <c r="D92" s="92"/>
    </row>
    <row r="93" spans="1:4" x14ac:dyDescent="0.35">
      <c r="A93" s="92"/>
      <c r="B93" s="92"/>
      <c r="C93" s="92"/>
      <c r="D93" s="92"/>
    </row>
    <row r="94" spans="1:4" x14ac:dyDescent="0.35">
      <c r="A94" s="92"/>
      <c r="B94" s="92"/>
      <c r="C94" s="92"/>
      <c r="D94" s="92"/>
    </row>
    <row r="95" spans="1:4" x14ac:dyDescent="0.35">
      <c r="A95" s="92"/>
      <c r="B95" s="92"/>
      <c r="C95" s="92"/>
      <c r="D95" s="92"/>
    </row>
    <row r="96" spans="1:4" x14ac:dyDescent="0.35">
      <c r="A96" s="92"/>
      <c r="B96" s="92"/>
      <c r="C96" s="92"/>
      <c r="D96" s="92"/>
    </row>
    <row r="97" spans="1:4" x14ac:dyDescent="0.35">
      <c r="A97" s="92"/>
      <c r="B97" s="92"/>
      <c r="C97" s="92"/>
      <c r="D97" s="92"/>
    </row>
    <row r="98" spans="1:4" x14ac:dyDescent="0.35">
      <c r="A98" s="92"/>
      <c r="B98" s="92"/>
      <c r="C98" s="92"/>
      <c r="D98" s="92"/>
    </row>
    <row r="99" spans="1:4" ht="15" x14ac:dyDescent="0.35">
      <c r="A99" s="98" t="s">
        <v>398</v>
      </c>
      <c r="B99" s="92"/>
      <c r="C99" s="92"/>
      <c r="D99" s="92"/>
    </row>
    <row r="100" spans="1:4" x14ac:dyDescent="0.35">
      <c r="A100" s="92"/>
      <c r="B100" s="92"/>
      <c r="C100" s="92"/>
      <c r="D100" s="92"/>
    </row>
    <row r="101" spans="1:4" ht="15" x14ac:dyDescent="0.35">
      <c r="A101" s="99" t="s">
        <v>399</v>
      </c>
      <c r="B101" s="92"/>
      <c r="C101" s="92"/>
      <c r="D101" s="92"/>
    </row>
    <row r="102" spans="1:4" x14ac:dyDescent="0.35">
      <c r="A102" s="92"/>
      <c r="B102" s="92"/>
      <c r="C102" s="92"/>
      <c r="D102" s="92"/>
    </row>
    <row r="103" spans="1:4" ht="15" x14ac:dyDescent="0.35">
      <c r="A103" s="89" t="s">
        <v>447</v>
      </c>
      <c r="B103" s="92"/>
      <c r="C103" s="92"/>
      <c r="D103" s="92"/>
    </row>
    <row r="104" spans="1:4" ht="15" x14ac:dyDescent="0.35">
      <c r="A104" s="89" t="s">
        <v>448</v>
      </c>
      <c r="B104" s="92"/>
      <c r="C104" s="92"/>
      <c r="D104" s="92"/>
    </row>
    <row r="105" spans="1:4" ht="15" x14ac:dyDescent="0.35">
      <c r="A105" s="89" t="s">
        <v>449</v>
      </c>
      <c r="B105" s="92"/>
      <c r="C105" s="92"/>
      <c r="D105" s="92"/>
    </row>
    <row r="106" spans="1:4" x14ac:dyDescent="0.35">
      <c r="A106" s="92"/>
      <c r="B106" s="92"/>
      <c r="C106" s="92"/>
      <c r="D106" s="92"/>
    </row>
    <row r="107" spans="1:4" ht="15" x14ac:dyDescent="0.35">
      <c r="A107" s="89" t="s">
        <v>450</v>
      </c>
      <c r="B107" s="92"/>
      <c r="C107" s="92"/>
      <c r="D107" s="92"/>
    </row>
    <row r="108" spans="1:4" ht="15" x14ac:dyDescent="0.35">
      <c r="A108" s="89" t="s">
        <v>451</v>
      </c>
      <c r="B108" s="92"/>
      <c r="C108" s="92"/>
      <c r="D108" s="92"/>
    </row>
    <row r="109" spans="1:4" x14ac:dyDescent="0.35">
      <c r="A109" s="92"/>
      <c r="B109" s="92"/>
      <c r="C109" s="92"/>
      <c r="D109" s="92"/>
    </row>
    <row r="110" spans="1:4" x14ac:dyDescent="0.35">
      <c r="A110" s="92"/>
      <c r="B110" s="92"/>
      <c r="C110" s="92"/>
      <c r="D110" s="92"/>
    </row>
    <row r="111" spans="1:4" x14ac:dyDescent="0.35">
      <c r="A111" s="92"/>
      <c r="B111" s="92"/>
      <c r="C111" s="92"/>
      <c r="D111" s="92"/>
    </row>
    <row r="112" spans="1:4" x14ac:dyDescent="0.35">
      <c r="A112" s="92"/>
      <c r="B112" s="92"/>
      <c r="C112" s="92"/>
      <c r="D112" s="92"/>
    </row>
    <row r="113" spans="1:4" x14ac:dyDescent="0.35">
      <c r="A113" s="92"/>
      <c r="B113" s="92"/>
      <c r="C113" s="92"/>
      <c r="D113" s="92"/>
    </row>
    <row r="114" spans="1:4" x14ac:dyDescent="0.35">
      <c r="A114" s="92"/>
      <c r="B114" s="92"/>
      <c r="C114" s="92"/>
      <c r="D114" s="92"/>
    </row>
    <row r="115" spans="1:4" x14ac:dyDescent="0.35">
      <c r="A115" s="92"/>
      <c r="B115" s="92"/>
      <c r="C115" s="92"/>
      <c r="D115" s="92"/>
    </row>
    <row r="116" spans="1:4" ht="15" x14ac:dyDescent="0.35">
      <c r="A116" s="99" t="s">
        <v>400</v>
      </c>
      <c r="B116" s="92"/>
      <c r="C116" s="92"/>
      <c r="D116" s="92"/>
    </row>
    <row r="117" spans="1:4" x14ac:dyDescent="0.35">
      <c r="A117" s="92"/>
      <c r="B117" s="92"/>
      <c r="C117" s="92"/>
      <c r="D117" s="92"/>
    </row>
    <row r="118" spans="1:4" ht="15" x14ac:dyDescent="0.35">
      <c r="A118" s="89" t="s">
        <v>452</v>
      </c>
      <c r="B118" s="92"/>
      <c r="C118" s="92"/>
      <c r="D118" s="92"/>
    </row>
    <row r="119" spans="1:4" ht="15" x14ac:dyDescent="0.35">
      <c r="A119" s="89" t="s">
        <v>453</v>
      </c>
      <c r="B119" s="92"/>
      <c r="C119" s="92"/>
      <c r="D119" s="92"/>
    </row>
    <row r="120" spans="1:4" ht="15" x14ac:dyDescent="0.35">
      <c r="A120" s="89" t="s">
        <v>454</v>
      </c>
      <c r="B120" s="92"/>
      <c r="C120" s="92"/>
      <c r="D120" s="92"/>
    </row>
    <row r="121" spans="1:4" x14ac:dyDescent="0.35">
      <c r="A121" s="92"/>
      <c r="B121" s="92"/>
      <c r="C121" s="92"/>
      <c r="D121" s="92"/>
    </row>
    <row r="122" spans="1:4" ht="15" x14ac:dyDescent="0.35">
      <c r="A122" s="89" t="s">
        <v>455</v>
      </c>
      <c r="B122" s="92"/>
      <c r="C122" s="92"/>
      <c r="D122" s="92"/>
    </row>
    <row r="123" spans="1:4" ht="15" x14ac:dyDescent="0.35">
      <c r="A123" s="89" t="s">
        <v>456</v>
      </c>
      <c r="B123" s="92"/>
      <c r="C123" s="92"/>
      <c r="D123" s="92"/>
    </row>
    <row r="124" spans="1:4" x14ac:dyDescent="0.35">
      <c r="A124" s="92"/>
      <c r="B124" s="92"/>
      <c r="C124" s="92"/>
      <c r="D124" s="92"/>
    </row>
    <row r="125" spans="1:4" x14ac:dyDescent="0.35">
      <c r="A125" s="92"/>
      <c r="B125" s="92"/>
      <c r="C125" s="92"/>
      <c r="D125" s="92"/>
    </row>
    <row r="126" spans="1:4" x14ac:dyDescent="0.35">
      <c r="A126" s="92"/>
      <c r="B126" s="92"/>
      <c r="C126" s="92"/>
      <c r="D126" s="92"/>
    </row>
    <row r="127" spans="1:4" x14ac:dyDescent="0.35">
      <c r="A127" s="92"/>
      <c r="B127" s="92"/>
      <c r="C127" s="92"/>
      <c r="D127" s="92"/>
    </row>
    <row r="128" spans="1:4" x14ac:dyDescent="0.35">
      <c r="A128" s="92"/>
      <c r="B128" s="92"/>
      <c r="C128" s="92"/>
      <c r="D128" s="92"/>
    </row>
    <row r="129" spans="1:4" x14ac:dyDescent="0.35">
      <c r="A129" s="92"/>
      <c r="B129" s="92"/>
      <c r="C129" s="92"/>
      <c r="D129" s="92"/>
    </row>
    <row r="130" spans="1:4" x14ac:dyDescent="0.35">
      <c r="A130" s="92"/>
      <c r="B130" s="92"/>
      <c r="C130" s="92"/>
      <c r="D130" s="92"/>
    </row>
    <row r="131" spans="1:4" ht="15" x14ac:dyDescent="0.35">
      <c r="A131" s="98" t="s">
        <v>401</v>
      </c>
      <c r="B131" s="92"/>
      <c r="C131" s="92"/>
      <c r="D131" s="92"/>
    </row>
    <row r="132" spans="1:4" x14ac:dyDescent="0.35">
      <c r="A132" s="92"/>
      <c r="B132" s="92"/>
      <c r="C132" s="92"/>
      <c r="D132" s="92"/>
    </row>
    <row r="133" spans="1:4" ht="15" x14ac:dyDescent="0.35">
      <c r="A133" s="99" t="s">
        <v>402</v>
      </c>
      <c r="B133" s="92"/>
      <c r="C133" s="92"/>
      <c r="D133" s="92"/>
    </row>
    <row r="134" spans="1:4" x14ac:dyDescent="0.35">
      <c r="A134" s="92"/>
      <c r="B134" s="92"/>
      <c r="C134" s="92"/>
      <c r="D134" s="92"/>
    </row>
    <row r="135" spans="1:4" ht="15" x14ac:dyDescent="0.35">
      <c r="A135" s="89" t="s">
        <v>457</v>
      </c>
      <c r="B135" s="92"/>
      <c r="C135" s="92"/>
      <c r="D135" s="92"/>
    </row>
    <row r="136" spans="1:4" ht="15" x14ac:dyDescent="0.35">
      <c r="A136" s="89" t="s">
        <v>458</v>
      </c>
      <c r="B136" s="92"/>
      <c r="C136" s="92"/>
      <c r="D136" s="92"/>
    </row>
    <row r="137" spans="1:4" ht="15" x14ac:dyDescent="0.35">
      <c r="A137" s="89" t="s">
        <v>459</v>
      </c>
      <c r="B137" s="92"/>
      <c r="C137" s="92"/>
      <c r="D137" s="92"/>
    </row>
    <row r="138" spans="1:4" ht="15" x14ac:dyDescent="0.35">
      <c r="A138" s="89" t="s">
        <v>460</v>
      </c>
      <c r="B138" s="92"/>
      <c r="C138" s="92"/>
      <c r="D138" s="92"/>
    </row>
    <row r="139" spans="1:4" x14ac:dyDescent="0.35">
      <c r="A139" s="92"/>
      <c r="B139" s="92"/>
      <c r="C139" s="92"/>
      <c r="D139" s="92"/>
    </row>
    <row r="140" spans="1:4" ht="15" x14ac:dyDescent="0.35">
      <c r="A140" s="89" t="s">
        <v>461</v>
      </c>
      <c r="B140" s="92"/>
      <c r="C140" s="92"/>
      <c r="D140" s="92"/>
    </row>
    <row r="141" spans="1:4" x14ac:dyDescent="0.35">
      <c r="A141" s="92"/>
      <c r="B141" s="92"/>
      <c r="C141" s="92"/>
      <c r="D141" s="92"/>
    </row>
    <row r="142" spans="1:4" x14ac:dyDescent="0.35">
      <c r="A142" s="92"/>
      <c r="B142" s="92"/>
      <c r="C142" s="92"/>
      <c r="D142" s="92"/>
    </row>
    <row r="143" spans="1:4" x14ac:dyDescent="0.35">
      <c r="A143" s="92"/>
      <c r="B143" s="92"/>
      <c r="C143" s="92"/>
      <c r="D143" s="92"/>
    </row>
    <row r="144" spans="1:4" x14ac:dyDescent="0.35">
      <c r="A144" s="92"/>
      <c r="B144" s="92"/>
      <c r="C144" s="92"/>
      <c r="D144" s="92"/>
    </row>
    <row r="145" spans="1:4" x14ac:dyDescent="0.35">
      <c r="A145" s="92"/>
      <c r="B145" s="92"/>
      <c r="C145" s="92"/>
      <c r="D145" s="92"/>
    </row>
    <row r="146" spans="1:4" x14ac:dyDescent="0.35">
      <c r="A146" s="92"/>
      <c r="B146" s="92"/>
      <c r="C146" s="92"/>
      <c r="D146" s="92"/>
    </row>
    <row r="147" spans="1:4" x14ac:dyDescent="0.35">
      <c r="A147" s="92"/>
      <c r="B147" s="92"/>
      <c r="C147" s="92"/>
      <c r="D147" s="92"/>
    </row>
    <row r="148" spans="1:4" ht="15" x14ac:dyDescent="0.35">
      <c r="A148" s="98" t="s">
        <v>403</v>
      </c>
      <c r="B148" s="92"/>
      <c r="C148" s="92"/>
      <c r="D148" s="92"/>
    </row>
    <row r="149" spans="1:4" ht="15" x14ac:dyDescent="0.35">
      <c r="A149" s="89"/>
      <c r="B149" s="92"/>
      <c r="C149" s="92"/>
      <c r="D149" s="92"/>
    </row>
    <row r="150" spans="1:4" ht="15.5" thickBot="1" x14ac:dyDescent="0.45">
      <c r="A150" s="103" t="s">
        <v>282</v>
      </c>
      <c r="B150" s="104" t="s">
        <v>404</v>
      </c>
      <c r="C150" s="104" t="s">
        <v>405</v>
      </c>
      <c r="D150" s="104" t="s">
        <v>406</v>
      </c>
    </row>
    <row r="151" spans="1:4" ht="15.5" thickBot="1" x14ac:dyDescent="0.4">
      <c r="A151" s="102" t="s">
        <v>286</v>
      </c>
      <c r="B151" s="101" t="s">
        <v>407</v>
      </c>
      <c r="C151" s="101" t="s">
        <v>408</v>
      </c>
      <c r="D151" s="100" t="s">
        <v>409</v>
      </c>
    </row>
    <row r="152" spans="1:4" ht="15.5" thickBot="1" x14ac:dyDescent="0.4">
      <c r="A152" s="102" t="s">
        <v>291</v>
      </c>
      <c r="B152" s="101" t="s">
        <v>410</v>
      </c>
      <c r="C152" s="101" t="s">
        <v>411</v>
      </c>
      <c r="D152" s="100" t="s">
        <v>412</v>
      </c>
    </row>
    <row r="153" spans="1:4" ht="15" x14ac:dyDescent="0.35">
      <c r="A153" s="105" t="s">
        <v>296</v>
      </c>
      <c r="B153" s="106" t="s">
        <v>413</v>
      </c>
      <c r="C153" s="106" t="s">
        <v>414</v>
      </c>
      <c r="D153" s="107" t="s">
        <v>415</v>
      </c>
    </row>
    <row r="154" spans="1:4" x14ac:dyDescent="0.35">
      <c r="A154" s="92"/>
      <c r="B154" s="92"/>
      <c r="C154" s="92"/>
      <c r="D154" s="92"/>
    </row>
    <row r="155" spans="1:4" ht="15" x14ac:dyDescent="0.35">
      <c r="A155" s="89" t="s">
        <v>462</v>
      </c>
      <c r="B155" s="92"/>
      <c r="C155" s="92"/>
      <c r="D155" s="92"/>
    </row>
    <row r="156" spans="1:4" x14ac:dyDescent="0.35">
      <c r="A156" s="90"/>
      <c r="B156" s="92"/>
      <c r="C156" s="92"/>
      <c r="D156" s="92"/>
    </row>
    <row r="157" spans="1:4" ht="15" x14ac:dyDescent="0.35">
      <c r="A157" s="91" t="s">
        <v>463</v>
      </c>
      <c r="B157" s="92"/>
      <c r="C157" s="92"/>
      <c r="D157" s="92"/>
    </row>
    <row r="158" spans="1:4" ht="15" x14ac:dyDescent="0.35">
      <c r="A158" s="91" t="s">
        <v>464</v>
      </c>
      <c r="B158" s="92"/>
      <c r="C158" s="92"/>
      <c r="D158" s="92"/>
    </row>
    <row r="159" spans="1:4" ht="15" x14ac:dyDescent="0.35">
      <c r="A159" s="91" t="s">
        <v>416</v>
      </c>
      <c r="B159" s="92"/>
      <c r="C159" s="92"/>
      <c r="D159" s="9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7877-2A4E-4BEC-B23D-3527AB3B31B7}">
  <dimension ref="A1:E123"/>
  <sheetViews>
    <sheetView tabSelected="1" workbookViewId="0">
      <selection activeCell="C130" sqref="C130"/>
    </sheetView>
  </sheetViews>
  <sheetFormatPr defaultRowHeight="14.5" x14ac:dyDescent="0.35"/>
  <cols>
    <col min="1" max="1" width="36.54296875" bestFit="1" customWidth="1"/>
    <col min="2" max="2" width="18.08984375" customWidth="1"/>
    <col min="3" max="3" width="47.90625" bestFit="1" customWidth="1"/>
    <col min="4" max="4" width="26.26953125" bestFit="1" customWidth="1"/>
    <col min="5" max="5" width="9.6328125" customWidth="1"/>
  </cols>
  <sheetData>
    <row r="1" spans="1:4" ht="15" x14ac:dyDescent="0.35">
      <c r="A1" s="89" t="s">
        <v>488</v>
      </c>
      <c r="B1" s="92"/>
      <c r="C1" s="92"/>
      <c r="D1" s="92"/>
    </row>
    <row r="2" spans="1:4" x14ac:dyDescent="0.35">
      <c r="A2" s="92"/>
      <c r="B2" s="92"/>
      <c r="C2" s="92"/>
      <c r="D2" s="92"/>
    </row>
    <row r="3" spans="1:4" x14ac:dyDescent="0.35">
      <c r="A3" s="92"/>
      <c r="B3" s="92"/>
      <c r="C3" s="92"/>
      <c r="D3" s="92"/>
    </row>
    <row r="4" spans="1:4" x14ac:dyDescent="0.35">
      <c r="A4" s="92"/>
      <c r="B4" s="92"/>
      <c r="C4" s="92"/>
      <c r="D4" s="92"/>
    </row>
    <row r="5" spans="1:4" x14ac:dyDescent="0.35">
      <c r="A5" s="92"/>
      <c r="B5" s="92"/>
      <c r="C5" s="92"/>
      <c r="D5" s="92"/>
    </row>
    <row r="6" spans="1:4" x14ac:dyDescent="0.35">
      <c r="A6" s="92"/>
      <c r="B6" s="92"/>
      <c r="C6" s="92"/>
      <c r="D6" s="92"/>
    </row>
    <row r="7" spans="1:4" x14ac:dyDescent="0.35">
      <c r="A7" s="92"/>
      <c r="B7" s="92"/>
      <c r="C7" s="92"/>
      <c r="D7" s="92"/>
    </row>
    <row r="8" spans="1:4" x14ac:dyDescent="0.35">
      <c r="A8" s="92"/>
      <c r="B8" s="92"/>
      <c r="C8" s="92"/>
      <c r="D8" s="92"/>
    </row>
    <row r="9" spans="1:4" ht="15" x14ac:dyDescent="0.35">
      <c r="A9" s="98" t="s">
        <v>465</v>
      </c>
      <c r="B9" s="92"/>
      <c r="C9" s="92"/>
      <c r="D9" s="92"/>
    </row>
    <row r="10" spans="1:4" x14ac:dyDescent="0.35">
      <c r="A10" s="92"/>
      <c r="B10" s="92"/>
      <c r="C10" s="92"/>
      <c r="D10" s="92"/>
    </row>
    <row r="11" spans="1:4" ht="15" x14ac:dyDescent="0.35">
      <c r="A11" s="89" t="s">
        <v>489</v>
      </c>
      <c r="B11" s="92"/>
      <c r="C11" s="92"/>
      <c r="D11" s="92"/>
    </row>
    <row r="12" spans="1:4" ht="15" x14ac:dyDescent="0.35">
      <c r="A12" s="89" t="s">
        <v>490</v>
      </c>
      <c r="B12" s="92"/>
      <c r="C12" s="92"/>
      <c r="D12" s="92"/>
    </row>
    <row r="13" spans="1:4" ht="15" x14ac:dyDescent="0.35">
      <c r="A13" s="89" t="s">
        <v>491</v>
      </c>
      <c r="B13" s="92"/>
      <c r="C13" s="92"/>
      <c r="D13" s="92"/>
    </row>
    <row r="14" spans="1:4" x14ac:dyDescent="0.35">
      <c r="A14" s="92"/>
      <c r="B14" s="92"/>
      <c r="C14" s="92"/>
      <c r="D14" s="92"/>
    </row>
    <row r="15" spans="1:4" ht="15" x14ac:dyDescent="0.35">
      <c r="A15" s="99" t="s">
        <v>466</v>
      </c>
      <c r="B15" s="92"/>
      <c r="C15" s="92"/>
      <c r="D15" s="92"/>
    </row>
    <row r="16" spans="1:4" x14ac:dyDescent="0.35">
      <c r="A16" s="92"/>
      <c r="B16" s="92"/>
      <c r="C16" s="92"/>
      <c r="D16" s="92"/>
    </row>
    <row r="17" spans="1:4" ht="15" x14ac:dyDescent="0.35">
      <c r="A17" s="89" t="s">
        <v>492</v>
      </c>
      <c r="B17" s="92"/>
      <c r="C17" s="92"/>
      <c r="D17" s="92"/>
    </row>
    <row r="18" spans="1:4" ht="15" x14ac:dyDescent="0.35">
      <c r="A18" s="89" t="s">
        <v>493</v>
      </c>
      <c r="B18" s="92"/>
      <c r="C18" s="92"/>
      <c r="D18" s="92"/>
    </row>
    <row r="19" spans="1:4" ht="15" x14ac:dyDescent="0.35">
      <c r="A19" s="89" t="s">
        <v>494</v>
      </c>
      <c r="B19" s="92"/>
      <c r="C19" s="92"/>
      <c r="D19" s="92"/>
    </row>
    <row r="20" spans="1:4" ht="15" x14ac:dyDescent="0.35">
      <c r="A20" s="89" t="s">
        <v>495</v>
      </c>
      <c r="B20" s="92"/>
      <c r="C20" s="92"/>
      <c r="D20" s="92"/>
    </row>
    <row r="21" spans="1:4" ht="15" x14ac:dyDescent="0.35">
      <c r="A21" s="89" t="s">
        <v>496</v>
      </c>
      <c r="B21" s="92"/>
      <c r="C21" s="92"/>
      <c r="D21" s="92"/>
    </row>
    <row r="22" spans="1:4" x14ac:dyDescent="0.35">
      <c r="A22" s="92"/>
      <c r="B22" s="92"/>
      <c r="C22" s="92"/>
      <c r="D22" s="92"/>
    </row>
    <row r="23" spans="1:4" ht="15" x14ac:dyDescent="0.35">
      <c r="A23" s="99" t="s">
        <v>467</v>
      </c>
      <c r="B23" s="92"/>
      <c r="C23" s="92"/>
      <c r="D23" s="92"/>
    </row>
    <row r="24" spans="1:4" x14ac:dyDescent="0.35">
      <c r="A24" s="92"/>
      <c r="B24" s="92"/>
      <c r="C24" s="92"/>
      <c r="D24" s="92"/>
    </row>
    <row r="25" spans="1:4" ht="15" x14ac:dyDescent="0.35">
      <c r="A25" s="89" t="s">
        <v>497</v>
      </c>
      <c r="B25" s="92"/>
      <c r="C25" s="92"/>
      <c r="D25" s="92"/>
    </row>
    <row r="26" spans="1:4" ht="15" x14ac:dyDescent="0.35">
      <c r="A26" s="89" t="s">
        <v>498</v>
      </c>
      <c r="B26" s="92"/>
      <c r="C26" s="92"/>
      <c r="D26" s="92"/>
    </row>
    <row r="27" spans="1:4" x14ac:dyDescent="0.35">
      <c r="A27" s="92"/>
      <c r="B27" s="92"/>
      <c r="C27" s="92"/>
      <c r="D27" s="92"/>
    </row>
    <row r="28" spans="1:4" ht="15" x14ac:dyDescent="0.35">
      <c r="A28" s="99" t="s">
        <v>468</v>
      </c>
      <c r="B28" s="92"/>
      <c r="C28" s="92"/>
      <c r="D28" s="92"/>
    </row>
    <row r="29" spans="1:4" x14ac:dyDescent="0.35">
      <c r="A29" s="92"/>
      <c r="B29" s="92"/>
      <c r="C29" s="92"/>
      <c r="D29" s="92"/>
    </row>
    <row r="30" spans="1:4" ht="15" x14ac:dyDescent="0.35">
      <c r="A30" s="89" t="s">
        <v>499</v>
      </c>
      <c r="B30" s="92"/>
      <c r="C30" s="92"/>
      <c r="D30" s="92"/>
    </row>
    <row r="31" spans="1:4" ht="15" x14ac:dyDescent="0.35">
      <c r="A31" s="89" t="s">
        <v>500</v>
      </c>
      <c r="B31" s="92"/>
      <c r="C31" s="92"/>
      <c r="D31" s="92"/>
    </row>
    <row r="32" spans="1:4" x14ac:dyDescent="0.35">
      <c r="A32" s="92"/>
      <c r="B32" s="92"/>
      <c r="C32" s="92"/>
      <c r="D32" s="92"/>
    </row>
    <row r="33" spans="1:4" ht="15" x14ac:dyDescent="0.35">
      <c r="A33" s="89" t="s">
        <v>501</v>
      </c>
      <c r="B33" s="92"/>
      <c r="C33" s="92"/>
      <c r="D33" s="92"/>
    </row>
    <row r="34" spans="1:4" ht="15" x14ac:dyDescent="0.35">
      <c r="A34" s="89" t="s">
        <v>502</v>
      </c>
      <c r="B34" s="92"/>
      <c r="C34" s="92"/>
      <c r="D34" s="92"/>
    </row>
    <row r="35" spans="1:4" x14ac:dyDescent="0.35">
      <c r="A35" s="92"/>
      <c r="B35" s="92"/>
      <c r="C35" s="92"/>
      <c r="D35" s="92"/>
    </row>
    <row r="36" spans="1:4" x14ac:dyDescent="0.35">
      <c r="A36" s="92"/>
      <c r="B36" s="92"/>
      <c r="C36" s="92"/>
      <c r="D36" s="92"/>
    </row>
    <row r="37" spans="1:4" x14ac:dyDescent="0.35">
      <c r="A37" s="92"/>
      <c r="B37" s="92"/>
      <c r="C37" s="92"/>
      <c r="D37" s="92"/>
    </row>
    <row r="38" spans="1:4" x14ac:dyDescent="0.35">
      <c r="A38" s="92"/>
      <c r="B38" s="92"/>
      <c r="C38" s="92"/>
      <c r="D38" s="92"/>
    </row>
    <row r="39" spans="1:4" x14ac:dyDescent="0.35">
      <c r="A39" s="92"/>
      <c r="B39" s="92"/>
      <c r="C39" s="92"/>
      <c r="D39" s="92"/>
    </row>
    <row r="40" spans="1:4" x14ac:dyDescent="0.35">
      <c r="A40" s="92"/>
      <c r="B40" s="92"/>
      <c r="C40" s="92"/>
      <c r="D40" s="92"/>
    </row>
    <row r="41" spans="1:4" x14ac:dyDescent="0.35">
      <c r="A41" s="92"/>
      <c r="B41" s="92"/>
      <c r="C41" s="92"/>
      <c r="D41" s="92"/>
    </row>
    <row r="42" spans="1:4" ht="15" x14ac:dyDescent="0.35">
      <c r="A42" s="98" t="s">
        <v>469</v>
      </c>
      <c r="B42" s="92"/>
      <c r="C42" s="92"/>
      <c r="D42" s="92"/>
    </row>
    <row r="43" spans="1:4" x14ac:dyDescent="0.35">
      <c r="A43" s="92"/>
      <c r="B43" s="92"/>
      <c r="C43" s="92"/>
      <c r="D43" s="92"/>
    </row>
    <row r="44" spans="1:4" ht="15" x14ac:dyDescent="0.35">
      <c r="A44" s="89" t="s">
        <v>503</v>
      </c>
      <c r="B44" s="92"/>
      <c r="C44" s="92"/>
      <c r="D44" s="92"/>
    </row>
    <row r="45" spans="1:4" ht="15" x14ac:dyDescent="0.35">
      <c r="A45" s="89" t="s">
        <v>504</v>
      </c>
      <c r="B45" s="92"/>
      <c r="C45" s="92"/>
      <c r="D45" s="92"/>
    </row>
    <row r="46" spans="1:4" ht="15" x14ac:dyDescent="0.35">
      <c r="A46" s="89" t="s">
        <v>505</v>
      </c>
      <c r="B46" s="92"/>
      <c r="C46" s="92"/>
      <c r="D46" s="92"/>
    </row>
    <row r="47" spans="1:4" x14ac:dyDescent="0.35">
      <c r="A47" s="92"/>
      <c r="B47" s="92"/>
      <c r="C47" s="92"/>
      <c r="D47" s="92"/>
    </row>
    <row r="48" spans="1:4" ht="15" x14ac:dyDescent="0.35">
      <c r="A48" s="99" t="s">
        <v>470</v>
      </c>
      <c r="B48" s="92"/>
      <c r="C48" s="92"/>
      <c r="D48" s="92"/>
    </row>
    <row r="49" spans="1:4" x14ac:dyDescent="0.35">
      <c r="A49" s="92"/>
      <c r="B49" s="92"/>
      <c r="C49" s="92"/>
      <c r="D49" s="92"/>
    </row>
    <row r="50" spans="1:4" ht="15" x14ac:dyDescent="0.35">
      <c r="A50" s="89" t="s">
        <v>506</v>
      </c>
      <c r="B50" s="92"/>
      <c r="C50" s="92"/>
      <c r="D50" s="92"/>
    </row>
    <row r="51" spans="1:4" ht="15" x14ac:dyDescent="0.35">
      <c r="A51" s="89" t="s">
        <v>507</v>
      </c>
      <c r="B51" s="92"/>
      <c r="C51" s="92"/>
      <c r="D51" s="92"/>
    </row>
    <row r="52" spans="1:4" ht="15" x14ac:dyDescent="0.35">
      <c r="A52" s="89" t="s">
        <v>508</v>
      </c>
      <c r="B52" s="92"/>
      <c r="C52" s="92"/>
      <c r="D52" s="92"/>
    </row>
    <row r="53" spans="1:4" ht="15" x14ac:dyDescent="0.35">
      <c r="A53" s="89" t="s">
        <v>509</v>
      </c>
      <c r="B53" s="92"/>
      <c r="C53" s="92"/>
      <c r="D53" s="92"/>
    </row>
    <row r="54" spans="1:4" x14ac:dyDescent="0.35">
      <c r="A54" s="92"/>
      <c r="B54" s="92"/>
      <c r="C54" s="92"/>
      <c r="D54" s="92"/>
    </row>
    <row r="55" spans="1:4" ht="15" x14ac:dyDescent="0.35">
      <c r="A55" s="99" t="s">
        <v>467</v>
      </c>
      <c r="B55" s="92"/>
      <c r="C55" s="92"/>
      <c r="D55" s="92"/>
    </row>
    <row r="56" spans="1:4" x14ac:dyDescent="0.35">
      <c r="A56" s="92"/>
      <c r="B56" s="92"/>
      <c r="C56" s="92"/>
      <c r="D56" s="92"/>
    </row>
    <row r="57" spans="1:4" ht="15" x14ac:dyDescent="0.35">
      <c r="A57" s="89" t="s">
        <v>510</v>
      </c>
      <c r="B57" s="92"/>
      <c r="C57" s="92"/>
      <c r="D57" s="92"/>
    </row>
    <row r="58" spans="1:4" ht="15" x14ac:dyDescent="0.35">
      <c r="A58" s="89" t="s">
        <v>511</v>
      </c>
      <c r="B58" s="92"/>
      <c r="C58" s="92"/>
      <c r="D58" s="92"/>
    </row>
    <row r="59" spans="1:4" x14ac:dyDescent="0.35">
      <c r="A59" s="92"/>
      <c r="B59" s="92"/>
      <c r="C59" s="92"/>
      <c r="D59" s="92"/>
    </row>
    <row r="60" spans="1:4" ht="15" x14ac:dyDescent="0.35">
      <c r="A60" s="99" t="s">
        <v>468</v>
      </c>
      <c r="B60" s="92"/>
      <c r="C60" s="92"/>
      <c r="D60" s="92"/>
    </row>
    <row r="61" spans="1:4" x14ac:dyDescent="0.35">
      <c r="A61" s="92"/>
      <c r="B61" s="92"/>
      <c r="C61" s="92"/>
      <c r="D61" s="92"/>
    </row>
    <row r="62" spans="1:4" ht="15" x14ac:dyDescent="0.35">
      <c r="A62" s="89" t="s">
        <v>512</v>
      </c>
      <c r="B62" s="92"/>
      <c r="C62" s="92"/>
      <c r="D62" s="92"/>
    </row>
    <row r="63" spans="1:4" ht="15" x14ac:dyDescent="0.35">
      <c r="A63" s="89" t="s">
        <v>513</v>
      </c>
      <c r="B63" s="92"/>
      <c r="C63" s="92"/>
      <c r="D63" s="92"/>
    </row>
    <row r="64" spans="1:4" x14ac:dyDescent="0.35">
      <c r="A64" s="92"/>
      <c r="B64" s="92"/>
      <c r="C64" s="92"/>
      <c r="D64" s="92"/>
    </row>
    <row r="65" spans="1:4" ht="15" x14ac:dyDescent="0.35">
      <c r="A65" s="89" t="s">
        <v>514</v>
      </c>
      <c r="B65" s="92"/>
      <c r="C65" s="92"/>
      <c r="D65" s="92"/>
    </row>
    <row r="66" spans="1:4" ht="15" x14ac:dyDescent="0.35">
      <c r="A66" s="89" t="s">
        <v>515</v>
      </c>
      <c r="B66" s="92"/>
      <c r="C66" s="92"/>
      <c r="D66" s="92"/>
    </row>
    <row r="67" spans="1:4" x14ac:dyDescent="0.35">
      <c r="A67" s="92"/>
      <c r="B67" s="92"/>
      <c r="C67" s="92"/>
      <c r="D67" s="92"/>
    </row>
    <row r="68" spans="1:4" x14ac:dyDescent="0.35">
      <c r="A68" s="92"/>
      <c r="B68" s="92"/>
      <c r="C68" s="92"/>
      <c r="D68" s="92"/>
    </row>
    <row r="69" spans="1:4" x14ac:dyDescent="0.35">
      <c r="A69" s="92"/>
      <c r="B69" s="92"/>
      <c r="C69" s="92"/>
      <c r="D69" s="92"/>
    </row>
    <row r="70" spans="1:4" x14ac:dyDescent="0.35">
      <c r="A70" s="92"/>
      <c r="B70" s="92"/>
      <c r="C70" s="92"/>
      <c r="D70" s="92"/>
    </row>
    <row r="71" spans="1:4" x14ac:dyDescent="0.35">
      <c r="A71" s="92"/>
      <c r="B71" s="92"/>
      <c r="C71" s="92"/>
      <c r="D71" s="92"/>
    </row>
    <row r="72" spans="1:4" x14ac:dyDescent="0.35">
      <c r="A72" s="92"/>
      <c r="B72" s="92"/>
      <c r="C72" s="92"/>
      <c r="D72" s="92"/>
    </row>
    <row r="73" spans="1:4" x14ac:dyDescent="0.35">
      <c r="A73" s="92"/>
      <c r="B73" s="92"/>
      <c r="C73" s="92"/>
      <c r="D73" s="92"/>
    </row>
    <row r="74" spans="1:4" ht="15" x14ac:dyDescent="0.35">
      <c r="A74" s="98" t="s">
        <v>471</v>
      </c>
      <c r="B74" s="92"/>
      <c r="C74" s="92"/>
      <c r="D74" s="92"/>
    </row>
    <row r="75" spans="1:4" x14ac:dyDescent="0.35">
      <c r="A75" s="92"/>
      <c r="B75" s="92"/>
      <c r="C75" s="92"/>
      <c r="D75" s="92"/>
    </row>
    <row r="76" spans="1:4" ht="15" x14ac:dyDescent="0.35">
      <c r="A76" s="89" t="s">
        <v>516</v>
      </c>
      <c r="B76" s="92"/>
      <c r="C76" s="92"/>
      <c r="D76" s="92"/>
    </row>
    <row r="77" spans="1:4" ht="15" x14ac:dyDescent="0.35">
      <c r="A77" s="89" t="s">
        <v>517</v>
      </c>
      <c r="B77" s="92"/>
      <c r="C77" s="92"/>
      <c r="D77" s="92"/>
    </row>
    <row r="78" spans="1:4" ht="15" x14ac:dyDescent="0.35">
      <c r="A78" s="89" t="s">
        <v>505</v>
      </c>
      <c r="B78" s="92"/>
      <c r="C78" s="92"/>
      <c r="D78" s="92"/>
    </row>
    <row r="79" spans="1:4" x14ac:dyDescent="0.35">
      <c r="A79" s="92"/>
      <c r="B79" s="92"/>
      <c r="C79" s="92"/>
      <c r="D79" s="92"/>
    </row>
    <row r="80" spans="1:4" ht="15" x14ac:dyDescent="0.35">
      <c r="A80" s="99" t="s">
        <v>472</v>
      </c>
      <c r="B80" s="92"/>
      <c r="C80" s="92"/>
      <c r="D80" s="92"/>
    </row>
    <row r="81" spans="1:4" x14ac:dyDescent="0.35">
      <c r="A81" s="92"/>
      <c r="B81" s="92"/>
      <c r="C81" s="92"/>
      <c r="D81" s="92"/>
    </row>
    <row r="82" spans="1:4" ht="15" x14ac:dyDescent="0.35">
      <c r="A82" s="89" t="s">
        <v>518</v>
      </c>
      <c r="B82" s="92"/>
      <c r="C82" s="92"/>
      <c r="D82" s="92"/>
    </row>
    <row r="83" spans="1:4" ht="15" x14ac:dyDescent="0.35">
      <c r="A83" s="89" t="s">
        <v>519</v>
      </c>
      <c r="B83" s="92"/>
      <c r="C83" s="92"/>
      <c r="D83" s="92"/>
    </row>
    <row r="84" spans="1:4" ht="15" x14ac:dyDescent="0.35">
      <c r="A84" s="89" t="s">
        <v>520</v>
      </c>
      <c r="B84" s="92"/>
      <c r="C84" s="92"/>
      <c r="D84" s="92"/>
    </row>
    <row r="85" spans="1:4" x14ac:dyDescent="0.35">
      <c r="A85" s="92"/>
      <c r="B85" s="92"/>
      <c r="C85" s="92"/>
      <c r="D85" s="92"/>
    </row>
    <row r="86" spans="1:4" ht="15" x14ac:dyDescent="0.35">
      <c r="A86" s="99" t="s">
        <v>467</v>
      </c>
      <c r="B86" s="92"/>
      <c r="C86" s="92"/>
      <c r="D86" s="92"/>
    </row>
    <row r="87" spans="1:4" x14ac:dyDescent="0.35">
      <c r="A87" s="92"/>
      <c r="B87" s="92"/>
      <c r="C87" s="92"/>
      <c r="D87" s="92"/>
    </row>
    <row r="88" spans="1:4" ht="15" x14ac:dyDescent="0.35">
      <c r="A88" s="89" t="s">
        <v>521</v>
      </c>
      <c r="B88" s="92"/>
      <c r="C88" s="92"/>
      <c r="D88" s="92"/>
    </row>
    <row r="89" spans="1:4" ht="15" x14ac:dyDescent="0.35">
      <c r="A89" s="89" t="s">
        <v>522</v>
      </c>
      <c r="B89" s="92"/>
      <c r="C89" s="92"/>
      <c r="D89" s="92"/>
    </row>
    <row r="90" spans="1:4" x14ac:dyDescent="0.35">
      <c r="A90" s="92"/>
      <c r="B90" s="92"/>
      <c r="C90" s="92"/>
      <c r="D90" s="92"/>
    </row>
    <row r="91" spans="1:4" ht="15" x14ac:dyDescent="0.35">
      <c r="A91" s="99" t="s">
        <v>468</v>
      </c>
      <c r="B91" s="92"/>
      <c r="C91" s="92"/>
      <c r="D91" s="92"/>
    </row>
    <row r="92" spans="1:4" x14ac:dyDescent="0.35">
      <c r="A92" s="92"/>
      <c r="B92" s="92"/>
      <c r="C92" s="92"/>
      <c r="D92" s="92"/>
    </row>
    <row r="93" spans="1:4" ht="15" x14ac:dyDescent="0.35">
      <c r="A93" s="89" t="s">
        <v>523</v>
      </c>
      <c r="B93" s="92"/>
      <c r="C93" s="92"/>
      <c r="D93" s="92"/>
    </row>
    <row r="94" spans="1:4" ht="15" x14ac:dyDescent="0.35">
      <c r="A94" s="89" t="s">
        <v>524</v>
      </c>
      <c r="B94" s="92"/>
      <c r="C94" s="92"/>
      <c r="D94" s="92"/>
    </row>
    <row r="95" spans="1:4" x14ac:dyDescent="0.35">
      <c r="A95" s="92"/>
      <c r="B95" s="92"/>
      <c r="C95" s="92"/>
      <c r="D95" s="92"/>
    </row>
    <row r="96" spans="1:4" ht="15" x14ac:dyDescent="0.35">
      <c r="A96" s="89" t="s">
        <v>525</v>
      </c>
      <c r="B96" s="92"/>
      <c r="C96" s="92"/>
      <c r="D96" s="92"/>
    </row>
    <row r="97" spans="1:4" ht="15" x14ac:dyDescent="0.35">
      <c r="A97" s="89" t="s">
        <v>526</v>
      </c>
      <c r="B97" s="92"/>
      <c r="C97" s="92"/>
      <c r="D97" s="92"/>
    </row>
    <row r="98" spans="1:4" x14ac:dyDescent="0.35">
      <c r="A98" s="92"/>
      <c r="B98" s="92"/>
      <c r="C98" s="92"/>
      <c r="D98" s="92"/>
    </row>
    <row r="99" spans="1:4" x14ac:dyDescent="0.35">
      <c r="A99" s="92"/>
      <c r="B99" s="92"/>
      <c r="C99" s="92"/>
      <c r="D99" s="92"/>
    </row>
    <row r="100" spans="1:4" x14ac:dyDescent="0.35">
      <c r="A100" s="92"/>
      <c r="B100" s="92"/>
      <c r="C100" s="92"/>
      <c r="D100" s="92"/>
    </row>
    <row r="101" spans="1:4" x14ac:dyDescent="0.35">
      <c r="A101" s="92"/>
      <c r="B101" s="92"/>
      <c r="C101" s="92"/>
      <c r="D101" s="92"/>
    </row>
    <row r="102" spans="1:4" x14ac:dyDescent="0.35">
      <c r="A102" s="92"/>
      <c r="B102" s="92"/>
      <c r="C102" s="92"/>
      <c r="D102" s="92"/>
    </row>
    <row r="103" spans="1:4" x14ac:dyDescent="0.35">
      <c r="A103" s="92"/>
      <c r="B103" s="92"/>
      <c r="C103" s="92"/>
      <c r="D103" s="92"/>
    </row>
    <row r="104" spans="1:4" x14ac:dyDescent="0.35">
      <c r="A104" s="92"/>
      <c r="B104" s="92"/>
      <c r="C104" s="92"/>
      <c r="D104" s="92"/>
    </row>
    <row r="105" spans="1:4" ht="15" x14ac:dyDescent="0.35">
      <c r="A105" s="98" t="s">
        <v>473</v>
      </c>
      <c r="B105" s="92"/>
      <c r="C105" s="92"/>
      <c r="D105" s="92"/>
    </row>
    <row r="106" spans="1:4" ht="15" x14ac:dyDescent="0.35">
      <c r="A106" s="89"/>
      <c r="B106" s="92"/>
      <c r="C106" s="92"/>
      <c r="D106" s="92"/>
    </row>
    <row r="107" spans="1:4" ht="15.5" thickBot="1" x14ac:dyDescent="0.45">
      <c r="A107" s="103" t="s">
        <v>474</v>
      </c>
      <c r="B107" s="104" t="s">
        <v>475</v>
      </c>
      <c r="C107" s="104" t="s">
        <v>476</v>
      </c>
      <c r="D107" s="104" t="s">
        <v>477</v>
      </c>
    </row>
    <row r="108" spans="1:4" ht="15.5" thickBot="1" x14ac:dyDescent="0.4">
      <c r="A108" s="102" t="s">
        <v>478</v>
      </c>
      <c r="B108" s="100" t="s">
        <v>291</v>
      </c>
      <c r="C108" s="100" t="s">
        <v>479</v>
      </c>
      <c r="D108" s="100" t="s">
        <v>480</v>
      </c>
    </row>
    <row r="109" spans="1:4" ht="15.5" thickBot="1" x14ac:dyDescent="0.4">
      <c r="A109" s="102" t="s">
        <v>481</v>
      </c>
      <c r="B109" s="100" t="s">
        <v>286</v>
      </c>
      <c r="C109" s="100" t="s">
        <v>482</v>
      </c>
      <c r="D109" s="100" t="s">
        <v>483</v>
      </c>
    </row>
    <row r="110" spans="1:4" ht="15" x14ac:dyDescent="0.35">
      <c r="A110" s="105" t="s">
        <v>484</v>
      </c>
      <c r="B110" s="107" t="s">
        <v>296</v>
      </c>
      <c r="C110" s="107" t="s">
        <v>485</v>
      </c>
      <c r="D110" s="107" t="s">
        <v>486</v>
      </c>
    </row>
    <row r="111" spans="1:4" x14ac:dyDescent="0.35">
      <c r="A111" s="92"/>
      <c r="B111" s="92"/>
      <c r="C111" s="92"/>
      <c r="D111" s="92"/>
    </row>
    <row r="112" spans="1:4" ht="15" x14ac:dyDescent="0.35">
      <c r="A112" s="89" t="s">
        <v>462</v>
      </c>
      <c r="B112" s="92"/>
      <c r="C112" s="92"/>
      <c r="D112" s="92"/>
    </row>
    <row r="113" spans="1:5" x14ac:dyDescent="0.35">
      <c r="A113" s="90"/>
      <c r="B113" s="92"/>
      <c r="C113" s="92"/>
      <c r="D113" s="92"/>
    </row>
    <row r="114" spans="1:5" ht="15" x14ac:dyDescent="0.35">
      <c r="A114" s="91" t="s">
        <v>527</v>
      </c>
      <c r="B114" s="92"/>
      <c r="C114" s="92"/>
      <c r="D114" s="92"/>
    </row>
    <row r="115" spans="1:5" ht="15" x14ac:dyDescent="0.35">
      <c r="A115" s="91" t="s">
        <v>528</v>
      </c>
      <c r="B115" s="92"/>
      <c r="C115" s="92"/>
      <c r="D115" s="92"/>
    </row>
    <row r="116" spans="1:5" ht="15" x14ac:dyDescent="0.35">
      <c r="A116" s="91" t="s">
        <v>487</v>
      </c>
      <c r="B116" s="92"/>
      <c r="C116" s="92"/>
      <c r="D116" s="92"/>
    </row>
    <row r="120" spans="1:5" ht="15.5" thickBot="1" x14ac:dyDescent="0.45">
      <c r="A120" s="109" t="s">
        <v>546</v>
      </c>
      <c r="B120" s="110" t="s">
        <v>529</v>
      </c>
      <c r="C120" s="110" t="s">
        <v>474</v>
      </c>
      <c r="D120" s="110" t="s">
        <v>378</v>
      </c>
      <c r="E120" s="110" t="s">
        <v>530</v>
      </c>
    </row>
    <row r="121" spans="1:5" ht="73" thickBot="1" x14ac:dyDescent="0.4">
      <c r="A121" s="108" t="s">
        <v>531</v>
      </c>
      <c r="B121" s="75" t="s">
        <v>532</v>
      </c>
      <c r="C121" s="76" t="s">
        <v>533</v>
      </c>
      <c r="D121" s="75" t="s">
        <v>534</v>
      </c>
      <c r="E121" s="75" t="s">
        <v>535</v>
      </c>
    </row>
    <row r="122" spans="1:5" ht="87.5" thickBot="1" x14ac:dyDescent="0.4">
      <c r="A122" s="108" t="s">
        <v>536</v>
      </c>
      <c r="B122" s="75" t="s">
        <v>537</v>
      </c>
      <c r="C122" s="76" t="s">
        <v>538</v>
      </c>
      <c r="D122" s="75" t="s">
        <v>539</v>
      </c>
      <c r="E122" s="75" t="s">
        <v>540</v>
      </c>
    </row>
    <row r="123" spans="1:5" ht="87" x14ac:dyDescent="0.35">
      <c r="A123" s="111" t="s">
        <v>541</v>
      </c>
      <c r="B123" s="112" t="s">
        <v>542</v>
      </c>
      <c r="C123" s="113" t="s">
        <v>543</v>
      </c>
      <c r="D123" s="112" t="s">
        <v>544</v>
      </c>
      <c r="E123" s="112" t="s">
        <v>545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COMPANY OVERVIEW</vt:lpstr>
      <vt:lpstr>INCOME STATEMENT HISTORICAL</vt:lpstr>
      <vt:lpstr>ANALYST INCOME STATEMENT</vt:lpstr>
      <vt:lpstr>BALANCE SHEET</vt:lpstr>
      <vt:lpstr>SWOT Analysis</vt:lpstr>
      <vt:lpstr>Market Share &amp; Industry Positio</vt:lpstr>
      <vt:lpstr>Competitive Positioning &amp; Growt</vt:lpstr>
      <vt:lpstr>Industry Dynamics &amp; Future Tren</vt:lpstr>
      <vt:lpstr>Investment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ANAND</dc:creator>
  <cp:lastModifiedBy>UTKARSH ANAND</cp:lastModifiedBy>
  <dcterms:created xsi:type="dcterms:W3CDTF">2025-02-05T06:14:53Z</dcterms:created>
  <dcterms:modified xsi:type="dcterms:W3CDTF">2025-03-17T18:05:02Z</dcterms:modified>
</cp:coreProperties>
</file>