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8_{CC3A7F1A-F13D-47FC-A8C6-7758F7217D02}" xr6:coauthVersionLast="47" xr6:coauthVersionMax="47" xr10:uidLastSave="{00000000-0000-0000-0000-000000000000}"/>
  <bookViews>
    <workbookView xWindow="-110" yWindow="-110" windowWidth="19420" windowHeight="10300" xr2:uid="{6CECFC6F-8545-4A10-BBAC-ACC581CEC818}"/>
  </bookViews>
  <sheets>
    <sheet name="INCOME STATEMENT" sheetId="1" r:id="rId1"/>
    <sheet name="INCOME STATEMENT ANALYSIS" sheetId="2" r:id="rId2"/>
    <sheet name="BALANCE SHEET" sheetId="3" r:id="rId3"/>
    <sheet name="CASH FLOW STATEMENT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7" i="3" l="1"/>
  <c r="H18" i="4"/>
  <c r="I18" i="4"/>
  <c r="J18" i="4"/>
  <c r="H17" i="4"/>
  <c r="I17" i="4"/>
  <c r="J17" i="4"/>
  <c r="I7" i="4"/>
  <c r="J7" i="4"/>
  <c r="I6" i="4"/>
  <c r="J6" i="4"/>
  <c r="I5" i="4"/>
  <c r="J5" i="4"/>
  <c r="K14" i="3"/>
  <c r="L14" i="3"/>
  <c r="M14" i="3"/>
  <c r="K13" i="3"/>
  <c r="L13" i="3"/>
  <c r="M13" i="3"/>
  <c r="K12" i="3"/>
  <c r="L12" i="3"/>
  <c r="M12" i="3"/>
  <c r="L9" i="3"/>
  <c r="M9" i="3"/>
  <c r="K8" i="3"/>
  <c r="L8" i="3"/>
  <c r="M8" i="3"/>
  <c r="M7" i="3"/>
  <c r="K6" i="3"/>
  <c r="L6" i="3"/>
  <c r="M6" i="3"/>
  <c r="C35" i="2"/>
  <c r="F35" i="2" s="1"/>
  <c r="D35" i="2"/>
  <c r="E35" i="2"/>
  <c r="C34" i="2"/>
  <c r="D34" i="2"/>
  <c r="E34" i="2"/>
  <c r="F34" i="2" s="1"/>
  <c r="C33" i="2"/>
  <c r="D33" i="2"/>
  <c r="E33" i="2"/>
  <c r="F33" i="2"/>
  <c r="C32" i="2"/>
  <c r="D32" i="2"/>
  <c r="E32" i="2"/>
  <c r="F32" i="2" s="1"/>
  <c r="C31" i="2"/>
  <c r="D31" i="2"/>
  <c r="E31" i="2"/>
  <c r="F31" i="2"/>
  <c r="P12" i="2"/>
  <c r="Q12" i="2"/>
  <c r="R12" i="2"/>
  <c r="P14" i="2"/>
  <c r="Q14" i="2"/>
  <c r="R14" i="2"/>
  <c r="F24" i="2"/>
  <c r="D26" i="2"/>
  <c r="E26" i="2"/>
  <c r="D25" i="2"/>
  <c r="E25" i="2"/>
  <c r="D23" i="2"/>
  <c r="E23" i="2"/>
  <c r="F23" i="2" l="1"/>
  <c r="F26" i="2"/>
  <c r="Q15" i="2"/>
  <c r="R15" i="2"/>
  <c r="Q13" i="2"/>
  <c r="R13" i="2"/>
  <c r="F25" i="2"/>
  <c r="P28" i="2"/>
  <c r="Q28" i="2"/>
  <c r="R28" i="2"/>
  <c r="P26" i="2"/>
  <c r="Q26" i="2"/>
  <c r="R26" i="2"/>
  <c r="P24" i="2"/>
  <c r="Q24" i="2"/>
  <c r="R24" i="2"/>
  <c r="P22" i="2"/>
  <c r="Q22" i="2"/>
  <c r="R22" i="2"/>
  <c r="P20" i="2"/>
  <c r="Q20" i="2"/>
  <c r="R20" i="2"/>
  <c r="P18" i="2"/>
  <c r="Q18" i="2"/>
  <c r="R18" i="2"/>
  <c r="P16" i="2"/>
  <c r="Q16" i="2"/>
  <c r="R16" i="2"/>
  <c r="P10" i="2"/>
  <c r="Q10" i="2"/>
  <c r="R10" i="2"/>
  <c r="R8" i="2"/>
  <c r="Q8" i="2"/>
  <c r="P8" i="2"/>
  <c r="R6" i="2"/>
  <c r="Q6" i="2"/>
  <c r="P6" i="2"/>
  <c r="R4" i="2"/>
  <c r="Q4" i="2"/>
  <c r="P4" i="2"/>
  <c r="R25" i="2" l="1"/>
  <c r="R27" i="2"/>
  <c r="R17" i="2"/>
  <c r="R19" i="2"/>
  <c r="R23" i="2"/>
  <c r="Q19" i="2"/>
  <c r="Q23" i="2"/>
  <c r="Q27" i="2"/>
  <c r="R5" i="2"/>
  <c r="R21" i="2"/>
  <c r="Q9" i="2"/>
  <c r="Q7" i="2"/>
  <c r="Q5" i="2"/>
  <c r="R7" i="2"/>
  <c r="R9" i="2"/>
  <c r="Q17" i="2"/>
  <c r="Q25" i="2"/>
  <c r="Q21" i="2"/>
  <c r="L16" i="2"/>
  <c r="K16" i="2"/>
  <c r="J16" i="2"/>
  <c r="L15" i="2"/>
  <c r="K15" i="2"/>
  <c r="J15" i="2"/>
  <c r="L14" i="2"/>
  <c r="K14" i="2"/>
  <c r="J14" i="2"/>
  <c r="L13" i="2"/>
  <c r="K13" i="2"/>
  <c r="J13" i="2"/>
  <c r="L12" i="2"/>
  <c r="K12" i="2"/>
  <c r="J12" i="2"/>
  <c r="L11" i="2"/>
  <c r="K11" i="2"/>
  <c r="J11" i="2"/>
  <c r="L10" i="2"/>
  <c r="K10" i="2"/>
  <c r="J10" i="2"/>
  <c r="L9" i="2"/>
  <c r="K9" i="2"/>
  <c r="J9" i="2"/>
  <c r="L8" i="2"/>
  <c r="K8" i="2"/>
  <c r="J8" i="2"/>
  <c r="L7" i="2"/>
  <c r="K7" i="2"/>
  <c r="J7" i="2"/>
  <c r="L6" i="2"/>
  <c r="K6" i="2"/>
  <c r="J6" i="2"/>
  <c r="L5" i="2"/>
  <c r="K5" i="2"/>
  <c r="J5" i="2"/>
  <c r="L4" i="2"/>
  <c r="K4" i="2"/>
  <c r="J4" i="2"/>
  <c r="K16" i="1"/>
  <c r="J16" i="1"/>
  <c r="I16" i="1"/>
  <c r="K14" i="1"/>
  <c r="J9" i="4" s="1"/>
  <c r="J14" i="1"/>
  <c r="I9" i="4" s="1"/>
  <c r="I14" i="1"/>
  <c r="H9" i="4" s="1"/>
  <c r="K12" i="1"/>
  <c r="J12" i="1"/>
  <c r="I12" i="1"/>
  <c r="K10" i="1"/>
  <c r="J10" i="1"/>
  <c r="I10" i="1"/>
  <c r="K8" i="1"/>
  <c r="M21" i="3" s="1"/>
  <c r="J8" i="1"/>
  <c r="L21" i="3" s="1"/>
  <c r="I8" i="1"/>
  <c r="K21" i="3" s="1"/>
  <c r="K6" i="1"/>
  <c r="J6" i="1"/>
  <c r="I6" i="1"/>
  <c r="K5" i="1"/>
  <c r="J5" i="1"/>
  <c r="I5" i="1"/>
  <c r="K7" i="1" l="1"/>
  <c r="K9" i="1" s="1"/>
  <c r="K11" i="1" s="1"/>
  <c r="K13" i="1" s="1"/>
  <c r="J15" i="4"/>
  <c r="M19" i="3"/>
  <c r="M20" i="3"/>
  <c r="J14" i="4"/>
  <c r="J8" i="4"/>
  <c r="M15" i="3"/>
  <c r="I7" i="1"/>
  <c r="I9" i="1" s="1"/>
  <c r="I11" i="1" s="1"/>
  <c r="I13" i="1" s="1"/>
  <c r="K20" i="3"/>
  <c r="H14" i="4"/>
  <c r="H8" i="4"/>
  <c r="K15" i="3"/>
  <c r="H15" i="4"/>
  <c r="K19" i="3"/>
  <c r="J7" i="1"/>
  <c r="J9" i="1" s="1"/>
  <c r="J11" i="1" s="1"/>
  <c r="J13" i="1" s="1"/>
  <c r="L19" i="3"/>
  <c r="L20" i="3"/>
  <c r="I14" i="4"/>
  <c r="I8" i="4"/>
  <c r="L15" i="3"/>
  <c r="I15" i="4"/>
  <c r="I15" i="1" l="1"/>
  <c r="H19" i="4"/>
  <c r="H20" i="4"/>
  <c r="K15" i="1"/>
  <c r="J19" i="4"/>
  <c r="J20" i="4"/>
  <c r="J15" i="1"/>
  <c r="I19" i="4"/>
  <c r="I20" i="4"/>
  <c r="I17" i="1" l="1"/>
  <c r="H16" i="4"/>
  <c r="J17" i="1"/>
  <c r="I16" i="4"/>
  <c r="K17" i="1"/>
  <c r="J16" i="4"/>
</calcChain>
</file>

<file path=xl/sharedStrings.xml><?xml version="1.0" encoding="utf-8"?>
<sst xmlns="http://schemas.openxmlformats.org/spreadsheetml/2006/main" count="219" uniqueCount="155">
  <si>
    <t>Motilal Oswal Financial Services</t>
  </si>
  <si>
    <t>INCOME</t>
  </si>
  <si>
    <t>Revenue From Operations [Gross]</t>
  </si>
  <si>
    <t>Revenue From Operations [Net]</t>
  </si>
  <si>
    <t>Other Operating Revenues</t>
  </si>
  <si>
    <t>Total Operating Revenues</t>
  </si>
  <si>
    <t>Other Income</t>
  </si>
  <si>
    <t>Total Revenue</t>
  </si>
  <si>
    <t>EXPENSES</t>
  </si>
  <si>
    <t>Operating And Direct Expenses</t>
  </si>
  <si>
    <t>Employee Benefit Expenses</t>
  </si>
  <si>
    <t>Finance Costs</t>
  </si>
  <si>
    <t>Provsions and Contingencies</t>
  </si>
  <si>
    <t>Depreciation And Amortisation Expenses</t>
  </si>
  <si>
    <t>Other Expenses</t>
  </si>
  <si>
    <t>Total Expenses</t>
  </si>
  <si>
    <t>Profit/Loss Before Exceptional, ExtraOrdinary Items And Tax</t>
  </si>
  <si>
    <t>Exceptional Items</t>
  </si>
  <si>
    <t>Profit/Loss Before Tax</t>
  </si>
  <si>
    <t>Tax Expenses-Continued Operations</t>
  </si>
  <si>
    <t>Current Tax</t>
  </si>
  <si>
    <t>Deferred Tax</t>
  </si>
  <si>
    <t>Tax For Earlier Years</t>
  </si>
  <si>
    <t>Total Tax Expenses</t>
  </si>
  <si>
    <t>Profit/Loss After Tax And Before ExtraOrdinary Items</t>
  </si>
  <si>
    <t>Profit/Loss From Continuing Operations</t>
  </si>
  <si>
    <t>Profit/Loss For The Period</t>
  </si>
  <si>
    <t>OTHER ADDITIONAL INFORMATION</t>
  </si>
  <si>
    <t>EARNINGS PER SHARE</t>
  </si>
  <si>
    <t>Basic EPS (Rs.)</t>
  </si>
  <si>
    <t>Diluted EPS (Rs.)</t>
  </si>
  <si>
    <t>DIVIDEND AND DIVIDEND PERCENTAGE</t>
  </si>
  <si>
    <t>Equity Share Dividend</t>
  </si>
  <si>
    <t>Tax On Dividend</t>
  </si>
  <si>
    <t>Minority Interest</t>
  </si>
  <si>
    <t>Share Of Profit/Loss Of Associates</t>
  </si>
  <si>
    <t>Consolidated Profit/Loss After MI And Associates</t>
  </si>
  <si>
    <t>Consolidated Figures in Rs. Crores</t>
  </si>
  <si>
    <t>Particulars</t>
  </si>
  <si>
    <t>Revenue from Operations</t>
  </si>
  <si>
    <t>Total Income</t>
  </si>
  <si>
    <t>COGS</t>
  </si>
  <si>
    <t>Gross Profit</t>
  </si>
  <si>
    <t>SG &amp; A</t>
  </si>
  <si>
    <t>EBITDA</t>
  </si>
  <si>
    <t>DA</t>
  </si>
  <si>
    <t>EBIT</t>
  </si>
  <si>
    <t>INT</t>
  </si>
  <si>
    <t>EBT</t>
  </si>
  <si>
    <t>TAX</t>
  </si>
  <si>
    <t>PAT</t>
  </si>
  <si>
    <t>INCOME STATEMENT</t>
  </si>
  <si>
    <t>Cost of Materials Consumed</t>
  </si>
  <si>
    <t>Purchase of Stock-in Trade</t>
  </si>
  <si>
    <t>Change in Inventories of FG, WIP, and Stock-in Trade</t>
  </si>
  <si>
    <t>VERTICAL ANALYSIS</t>
  </si>
  <si>
    <t>HORIZONTAL ANALYSIS</t>
  </si>
  <si>
    <t>Growth</t>
  </si>
  <si>
    <t xml:space="preserve">PROFIT &amp; LOSS ACCOUNT </t>
  </si>
  <si>
    <t>SALES GR</t>
  </si>
  <si>
    <t>COGS GR</t>
  </si>
  <si>
    <t>EBITDA GR</t>
  </si>
  <si>
    <t>NPM GR</t>
  </si>
  <si>
    <t>GROWTH RATE</t>
  </si>
  <si>
    <t>AVERAGE</t>
  </si>
  <si>
    <t>TREND LINE</t>
  </si>
  <si>
    <t>GP MARGIN</t>
  </si>
  <si>
    <t>EBITDA MARGIN</t>
  </si>
  <si>
    <t>EBIT MARGIN</t>
  </si>
  <si>
    <t>NPM MARGIN</t>
  </si>
  <si>
    <t>COVERAGE RATIO</t>
  </si>
  <si>
    <t>MARGIN</t>
  </si>
  <si>
    <t>EQUITIES AND LIABILITIES</t>
  </si>
  <si>
    <t>SHAREHOLDER'S FUNDS</t>
  </si>
  <si>
    <t>Equity Share Capital</t>
  </si>
  <si>
    <t>Total Share Capital</t>
  </si>
  <si>
    <t>Reserves and Surplus</t>
  </si>
  <si>
    <t>Total Reserves and Surplus</t>
  </si>
  <si>
    <t>Employees Stock Options</t>
  </si>
  <si>
    <t>Total Shareholders Funds</t>
  </si>
  <si>
    <t>Equity Share Application Money</t>
  </si>
  <si>
    <t>NON-CURRENT LIABILITIES</t>
  </si>
  <si>
    <t>Long Term Borrowings</t>
  </si>
  <si>
    <t>Deferred Tax Liabilities [Net]</t>
  </si>
  <si>
    <t>Other Long Term Liabilities</t>
  </si>
  <si>
    <t>Long Term Provisions</t>
  </si>
  <si>
    <t>Total Non-Current Liabilities</t>
  </si>
  <si>
    <t>CURRENT LIABILITIES</t>
  </si>
  <si>
    <t>Short Term Borrowings</t>
  </si>
  <si>
    <t>Trade Payables</t>
  </si>
  <si>
    <t>Other Current Liabilities</t>
  </si>
  <si>
    <t>Total Current Liabilities</t>
  </si>
  <si>
    <t>Total Capital And Liabilities</t>
  </si>
  <si>
    <t>ASSETS</t>
  </si>
  <si>
    <t>NON-CURRENT ASSETS</t>
  </si>
  <si>
    <t>Tangible Assets</t>
  </si>
  <si>
    <t>Intangible Assets</t>
  </si>
  <si>
    <t>Fixed Assets</t>
  </si>
  <si>
    <t>Deferred Tax Assets [Net]</t>
  </si>
  <si>
    <t>Other Non-Current Assets</t>
  </si>
  <si>
    <t>Total Non-Current Assets</t>
  </si>
  <si>
    <t>CURRENT ASSETS</t>
  </si>
  <si>
    <t>Current Investments</t>
  </si>
  <si>
    <t>Trade Receivables</t>
  </si>
  <si>
    <t>Cash And Cash Equivalents</t>
  </si>
  <si>
    <t>Short Term Loans And Advances</t>
  </si>
  <si>
    <t>OtherCurrentAssets</t>
  </si>
  <si>
    <t>Total Current Assets</t>
  </si>
  <si>
    <t>Total Assets</t>
  </si>
  <si>
    <t>CONTINGENT LIABILITIES, COMMITMENTS</t>
  </si>
  <si>
    <t>Contingent Liabilities</t>
  </si>
  <si>
    <t>BONUS DETAILS</t>
  </si>
  <si>
    <t>NON-CURRENT INVESTMENTS</t>
  </si>
  <si>
    <t>CURRENT INVESTMENTS</t>
  </si>
  <si>
    <t>BALANCE SHEET</t>
  </si>
  <si>
    <t>BALANCE SHEET ANALYSIS</t>
  </si>
  <si>
    <t>LONG TERM SOLVENCY</t>
  </si>
  <si>
    <t>Debt Equity Ratio</t>
  </si>
  <si>
    <t>Debt GR%</t>
  </si>
  <si>
    <t>Reserve GR%</t>
  </si>
  <si>
    <t>Reserve to Debt</t>
  </si>
  <si>
    <t xml:space="preserve">SHORT TERM SOLVENCY </t>
  </si>
  <si>
    <t>Current Ratio</t>
  </si>
  <si>
    <t>Quick Ratio</t>
  </si>
  <si>
    <t>Working Capital</t>
  </si>
  <si>
    <t>TURNOVER RATIO</t>
  </si>
  <si>
    <t>Asset Turnover</t>
  </si>
  <si>
    <t>Debt Turnover</t>
  </si>
  <si>
    <t>Creditor Turnover</t>
  </si>
  <si>
    <t>Days Receivables</t>
  </si>
  <si>
    <t>Days Payables</t>
  </si>
  <si>
    <t>Net Profit Before Tax</t>
  </si>
  <si>
    <t>Net Cash From Operating Activities</t>
  </si>
  <si>
    <t>Net Cash (used in)/from Financing Activities</t>
  </si>
  <si>
    <t>Net (decrease)/increase In Cash and Cash Equivalents</t>
  </si>
  <si>
    <t>Opening Cash &amp; Cash Equivalents</t>
  </si>
  <si>
    <t>Closing Cash &amp; Cash Equivalents</t>
  </si>
  <si>
    <t>CASH FLOW STATEMENT</t>
  </si>
  <si>
    <t>Net Cash (used in)/from Investing Activities</t>
  </si>
  <si>
    <t>HEALTH CHECKS OF CASH FLOW STATEMENT</t>
  </si>
  <si>
    <t>YOY CFO</t>
  </si>
  <si>
    <t>YOY CFI</t>
  </si>
  <si>
    <t>YOY CFF</t>
  </si>
  <si>
    <t>CFO MARGIN</t>
  </si>
  <si>
    <t>CFO INTEREST</t>
  </si>
  <si>
    <t>TRENDLINE</t>
  </si>
  <si>
    <t xml:space="preserve">RATIO ANALYSIS </t>
  </si>
  <si>
    <t>PARTICULARS</t>
  </si>
  <si>
    <t xml:space="preserve">Cash Flow to Revenue </t>
  </si>
  <si>
    <t>Cash Return on Assets</t>
  </si>
  <si>
    <t>Cash Flow to Net Income</t>
  </si>
  <si>
    <t>Operating Cash Flow Ratio</t>
  </si>
  <si>
    <t>Debt Coverage Ratio</t>
  </si>
  <si>
    <t>Cash Interest Coverage Ratio</t>
  </si>
  <si>
    <t>Cash Flow Coverage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</si>
</sst>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6"/>
      <color theme="1"/>
      <name val="Times New Roman"/>
      <family val="1"/>
    </font>
    <font>
      <b/>
      <u/>
      <sz val="11"/>
      <color theme="1"/>
      <name val="Times New Roman"/>
      <family val="1"/>
    </font>
    <font>
      <b/>
      <sz val="14"/>
      <color theme="1"/>
      <name val="Times New Roman"/>
      <family val="1"/>
    </font>
    <font>
      <b/>
      <sz val="20"/>
      <color theme="1"/>
      <name val="Times New Roman"/>
      <family val="1"/>
    </font>
    <font>
      <sz val="14"/>
      <color theme="1"/>
      <name val="Calibri"/>
      <family val="2"/>
      <scheme val="minor"/>
    </font>
    <font>
      <b/>
      <sz val="22"/>
      <color theme="1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E1BDDE"/>
        <bgColor indexed="64"/>
      </patternFill>
    </fill>
    <fill>
      <patternFill patternType="solid">
        <fgColor theme="8" tint="0.39997558519241921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29">
    <xf numFmtId="0" fontId="0" fillId="0" borderId="0" xfId="0"/>
    <xf numFmtId="0" fontId="2" fillId="0" borderId="0" xfId="0" applyFont="1"/>
    <xf numFmtId="0" fontId="4" fillId="0" borderId="1" xfId="0" applyFont="1" applyBorder="1"/>
    <xf numFmtId="4" fontId="4" fillId="0" borderId="1" xfId="0" applyNumberFormat="1" applyFont="1" applyBorder="1"/>
    <xf numFmtId="0" fontId="3" fillId="0" borderId="2" xfId="0" applyFont="1" applyBorder="1"/>
    <xf numFmtId="4" fontId="3" fillId="0" borderId="1" xfId="0" applyNumberFormat="1" applyFont="1" applyBorder="1"/>
    <xf numFmtId="0" fontId="3" fillId="0" borderId="1" xfId="0" applyFont="1" applyBorder="1"/>
    <xf numFmtId="4" fontId="3" fillId="6" borderId="1" xfId="0" applyNumberFormat="1" applyFont="1" applyFill="1" applyBorder="1"/>
    <xf numFmtId="2" fontId="4" fillId="0" borderId="1" xfId="0" applyNumberFormat="1" applyFont="1" applyBorder="1"/>
    <xf numFmtId="4" fontId="3" fillId="0" borderId="5" xfId="0" applyNumberFormat="1" applyFont="1" applyBorder="1"/>
    <xf numFmtId="0" fontId="3" fillId="0" borderId="5" xfId="0" applyFont="1" applyBorder="1"/>
    <xf numFmtId="4" fontId="3" fillId="6" borderId="5" xfId="0" applyNumberFormat="1" applyFont="1" applyFill="1" applyBorder="1"/>
    <xf numFmtId="0" fontId="3" fillId="0" borderId="8" xfId="0" applyFont="1" applyBorder="1"/>
    <xf numFmtId="0" fontId="5" fillId="6" borderId="8" xfId="0" applyFont="1" applyFill="1" applyBorder="1"/>
    <xf numFmtId="0" fontId="5" fillId="6" borderId="9" xfId="0" applyFont="1" applyFill="1" applyBorder="1"/>
    <xf numFmtId="9" fontId="3" fillId="0" borderId="1" xfId="1" applyFont="1" applyBorder="1"/>
    <xf numFmtId="164" fontId="3" fillId="0" borderId="1" xfId="1" applyNumberFormat="1" applyFont="1" applyBorder="1"/>
    <xf numFmtId="0" fontId="3" fillId="7" borderId="8" xfId="0" applyFont="1" applyFill="1" applyBorder="1"/>
    <xf numFmtId="9" fontId="3" fillId="0" borderId="5" xfId="1" applyFont="1" applyBorder="1"/>
    <xf numFmtId="164" fontId="3" fillId="0" borderId="5" xfId="1" applyNumberFormat="1" applyFont="1" applyBorder="1"/>
    <xf numFmtId="164" fontId="0" fillId="0" borderId="0" xfId="0" applyNumberFormat="1"/>
    <xf numFmtId="0" fontId="4" fillId="0" borderId="5" xfId="0" applyFont="1" applyBorder="1"/>
    <xf numFmtId="0" fontId="6" fillId="5" borderId="2" xfId="0" applyFont="1" applyFill="1" applyBorder="1"/>
    <xf numFmtId="0" fontId="4" fillId="0" borderId="2" xfId="0" applyFont="1" applyBorder="1"/>
    <xf numFmtId="4" fontId="4" fillId="0" borderId="5" xfId="0" applyNumberFormat="1" applyFont="1" applyBorder="1"/>
    <xf numFmtId="2" fontId="4" fillId="0" borderId="5" xfId="0" applyNumberFormat="1" applyFont="1" applyBorder="1"/>
    <xf numFmtId="0" fontId="4" fillId="0" borderId="3" xfId="0" applyFont="1" applyBorder="1"/>
    <xf numFmtId="0" fontId="4" fillId="0" borderId="6" xfId="0" applyFont="1" applyBorder="1"/>
    <xf numFmtId="0" fontId="4" fillId="0" borderId="7" xfId="0" applyFont="1" applyBorder="1"/>
    <xf numFmtId="9" fontId="3" fillId="5" borderId="1" xfId="1" applyFont="1" applyFill="1" applyBorder="1"/>
    <xf numFmtId="9" fontId="3" fillId="5" borderId="5" xfId="1" applyFont="1" applyFill="1" applyBorder="1"/>
    <xf numFmtId="4" fontId="3" fillId="6" borderId="2" xfId="0" applyNumberFormat="1" applyFont="1" applyFill="1" applyBorder="1"/>
    <xf numFmtId="2" fontId="3" fillId="0" borderId="2" xfId="0" applyNumberFormat="1" applyFont="1" applyBorder="1"/>
    <xf numFmtId="4" fontId="3" fillId="0" borderId="2" xfId="0" applyNumberFormat="1" applyFont="1" applyBorder="1"/>
    <xf numFmtId="4" fontId="3" fillId="6" borderId="3" xfId="0" applyNumberFormat="1" applyFont="1" applyFill="1" applyBorder="1"/>
    <xf numFmtId="2" fontId="3" fillId="0" borderId="12" xfId="0" applyNumberFormat="1" applyFont="1" applyBorder="1"/>
    <xf numFmtId="4" fontId="3" fillId="0" borderId="12" xfId="0" applyNumberFormat="1" applyFont="1" applyBorder="1"/>
    <xf numFmtId="0" fontId="3" fillId="0" borderId="12" xfId="0" applyFont="1" applyBorder="1"/>
    <xf numFmtId="4" fontId="3" fillId="6" borderId="12" xfId="0" applyNumberFormat="1" applyFont="1" applyFill="1" applyBorder="1"/>
    <xf numFmtId="4" fontId="3" fillId="6" borderId="13" xfId="0" applyNumberFormat="1" applyFont="1" applyFill="1" applyBorder="1"/>
    <xf numFmtId="0" fontId="5" fillId="0" borderId="2" xfId="0" applyFont="1" applyBorder="1"/>
    <xf numFmtId="0" fontId="5" fillId="0" borderId="3" xfId="0" applyFont="1" applyBorder="1"/>
    <xf numFmtId="0" fontId="0" fillId="0" borderId="7" xfId="0" applyBorder="1"/>
    <xf numFmtId="17" fontId="5" fillId="0" borderId="0" xfId="0" applyNumberFormat="1" applyFont="1"/>
    <xf numFmtId="4" fontId="3" fillId="0" borderId="0" xfId="0" applyNumberFormat="1" applyFont="1"/>
    <xf numFmtId="0" fontId="3" fillId="0" borderId="0" xfId="0" applyFont="1"/>
    <xf numFmtId="4" fontId="5" fillId="0" borderId="0" xfId="0" applyNumberFormat="1" applyFont="1"/>
    <xf numFmtId="2" fontId="3" fillId="0" borderId="0" xfId="0" applyNumberFormat="1" applyFont="1"/>
    <xf numFmtId="0" fontId="3" fillId="0" borderId="15" xfId="0" applyFont="1" applyBorder="1"/>
    <xf numFmtId="9" fontId="0" fillId="0" borderId="6" xfId="1" applyFont="1" applyBorder="1"/>
    <xf numFmtId="9" fontId="3" fillId="0" borderId="17" xfId="1" applyFont="1" applyBorder="1"/>
    <xf numFmtId="9" fontId="0" fillId="0" borderId="21" xfId="1" applyFont="1" applyBorder="1"/>
    <xf numFmtId="9" fontId="3" fillId="0" borderId="2" xfId="0" applyNumberFormat="1" applyFont="1" applyBorder="1"/>
    <xf numFmtId="9" fontId="3" fillId="0" borderId="3" xfId="0" applyNumberFormat="1" applyFont="1" applyBorder="1"/>
    <xf numFmtId="9" fontId="3" fillId="0" borderId="1" xfId="0" applyNumberFormat="1" applyFont="1" applyBorder="1"/>
    <xf numFmtId="9" fontId="0" fillId="0" borderId="1" xfId="1" applyFont="1" applyBorder="1"/>
    <xf numFmtId="0" fontId="0" fillId="0" borderId="5" xfId="0" applyBorder="1"/>
    <xf numFmtId="9" fontId="0" fillId="0" borderId="6" xfId="0" applyNumberFormat="1" applyBorder="1"/>
    <xf numFmtId="0" fontId="3" fillId="0" borderId="11" xfId="0" applyFont="1" applyBorder="1"/>
    <xf numFmtId="0" fontId="3" fillId="2" borderId="23" xfId="0" applyFont="1" applyFill="1" applyBorder="1"/>
    <xf numFmtId="0" fontId="3" fillId="3" borderId="26" xfId="0" applyFont="1" applyFill="1" applyBorder="1"/>
    <xf numFmtId="0" fontId="3" fillId="3" borderId="27" xfId="0" applyFont="1" applyFill="1" applyBorder="1"/>
    <xf numFmtId="0" fontId="3" fillId="3" borderId="28" xfId="0" applyFont="1" applyFill="1" applyBorder="1"/>
    <xf numFmtId="0" fontId="4" fillId="5" borderId="1" xfId="0" applyFont="1" applyFill="1" applyBorder="1"/>
    <xf numFmtId="0" fontId="6" fillId="0" borderId="1" xfId="0" applyFont="1" applyBorder="1"/>
    <xf numFmtId="0" fontId="6" fillId="0" borderId="5" xfId="0" applyFont="1" applyBorder="1"/>
    <xf numFmtId="0" fontId="6" fillId="5" borderId="3" xfId="0" applyFont="1" applyFill="1" applyBorder="1"/>
    <xf numFmtId="0" fontId="4" fillId="5" borderId="18" xfId="0" applyFont="1" applyFill="1" applyBorder="1"/>
    <xf numFmtId="0" fontId="6" fillId="5" borderId="14" xfId="0" applyFont="1" applyFill="1" applyBorder="1"/>
    <xf numFmtId="0" fontId="4" fillId="0" borderId="17" xfId="0" applyFont="1" applyBorder="1"/>
    <xf numFmtId="0" fontId="4" fillId="0" borderId="19" xfId="0" applyFont="1" applyBorder="1"/>
    <xf numFmtId="0" fontId="4" fillId="5" borderId="20" xfId="0" applyFont="1" applyFill="1" applyBorder="1"/>
    <xf numFmtId="0" fontId="4" fillId="5" borderId="17" xfId="0" applyFont="1" applyFill="1" applyBorder="1"/>
    <xf numFmtId="0" fontId="3" fillId="4" borderId="25" xfId="0" applyFont="1" applyFill="1" applyBorder="1"/>
    <xf numFmtId="17" fontId="6" fillId="4" borderId="29" xfId="0" applyNumberFormat="1" applyFont="1" applyFill="1" applyBorder="1"/>
    <xf numFmtId="17" fontId="6" fillId="4" borderId="26" xfId="0" applyNumberFormat="1" applyFont="1" applyFill="1" applyBorder="1"/>
    <xf numFmtId="0" fontId="6" fillId="4" borderId="30" xfId="0" applyFont="1" applyFill="1" applyBorder="1"/>
    <xf numFmtId="9" fontId="4" fillId="0" borderId="1" xfId="1" applyFont="1" applyBorder="1"/>
    <xf numFmtId="2" fontId="4" fillId="0" borderId="1" xfId="1" applyNumberFormat="1" applyFont="1" applyBorder="1"/>
    <xf numFmtId="2" fontId="4" fillId="0" borderId="17" xfId="1" applyNumberFormat="1" applyFont="1" applyBorder="1"/>
    <xf numFmtId="0" fontId="4" fillId="0" borderId="31" xfId="0" applyFont="1" applyBorder="1"/>
    <xf numFmtId="0" fontId="4" fillId="0" borderId="4" xfId="0" applyFont="1" applyBorder="1"/>
    <xf numFmtId="0" fontId="4" fillId="0" borderId="10" xfId="0" applyFont="1" applyBorder="1"/>
    <xf numFmtId="0" fontId="6" fillId="8" borderId="25" xfId="0" applyFont="1" applyFill="1" applyBorder="1"/>
    <xf numFmtId="0" fontId="6" fillId="8" borderId="29" xfId="0" applyFont="1" applyFill="1" applyBorder="1"/>
    <xf numFmtId="0" fontId="6" fillId="8" borderId="30" xfId="0" applyFont="1" applyFill="1" applyBorder="1"/>
    <xf numFmtId="0" fontId="4" fillId="0" borderId="22" xfId="0" applyFont="1" applyBorder="1"/>
    <xf numFmtId="4" fontId="4" fillId="0" borderId="15" xfId="0" applyNumberFormat="1" applyFont="1" applyBorder="1"/>
    <xf numFmtId="4" fontId="4" fillId="0" borderId="16" xfId="0" applyNumberFormat="1" applyFont="1" applyBorder="1"/>
    <xf numFmtId="0" fontId="4" fillId="0" borderId="14" xfId="0" applyFont="1" applyBorder="1"/>
    <xf numFmtId="0" fontId="4" fillId="0" borderId="18" xfId="0" applyFont="1" applyBorder="1"/>
    <xf numFmtId="4" fontId="6" fillId="8" borderId="29" xfId="0" applyNumberFormat="1" applyFont="1" applyFill="1" applyBorder="1"/>
    <xf numFmtId="4" fontId="6" fillId="8" borderId="30" xfId="0" applyNumberFormat="1" applyFont="1" applyFill="1" applyBorder="1"/>
    <xf numFmtId="0" fontId="4" fillId="0" borderId="15" xfId="0" applyFont="1" applyBorder="1"/>
    <xf numFmtId="0" fontId="4" fillId="0" borderId="16" xfId="0" applyFont="1" applyBorder="1"/>
    <xf numFmtId="4" fontId="4" fillId="0" borderId="4" xfId="0" applyNumberFormat="1" applyFont="1" applyBorder="1"/>
    <xf numFmtId="4" fontId="4" fillId="0" borderId="10" xfId="0" applyNumberFormat="1" applyFont="1" applyBorder="1"/>
    <xf numFmtId="0" fontId="6" fillId="6" borderId="25" xfId="0" applyFont="1" applyFill="1" applyBorder="1"/>
    <xf numFmtId="4" fontId="6" fillId="6" borderId="29" xfId="0" applyNumberFormat="1" applyFont="1" applyFill="1" applyBorder="1"/>
    <xf numFmtId="4" fontId="6" fillId="6" borderId="30" xfId="0" applyNumberFormat="1" applyFont="1" applyFill="1" applyBorder="1"/>
    <xf numFmtId="0" fontId="6" fillId="0" borderId="18" xfId="0" applyFont="1" applyBorder="1"/>
    <xf numFmtId="0" fontId="6" fillId="0" borderId="19" xfId="0" applyFont="1" applyBorder="1"/>
    <xf numFmtId="0" fontId="6" fillId="9" borderId="2" xfId="0" applyFont="1" applyFill="1" applyBorder="1"/>
    <xf numFmtId="0" fontId="6" fillId="9" borderId="14" xfId="0" applyFont="1" applyFill="1" applyBorder="1"/>
    <xf numFmtId="0" fontId="0" fillId="2" borderId="27" xfId="0" applyFill="1" applyBorder="1"/>
    <xf numFmtId="0" fontId="0" fillId="2" borderId="28" xfId="0" applyFill="1" applyBorder="1"/>
    <xf numFmtId="0" fontId="0" fillId="3" borderId="27" xfId="0" applyFill="1" applyBorder="1"/>
    <xf numFmtId="0" fontId="0" fillId="3" borderId="28" xfId="0" applyFill="1" applyBorder="1"/>
    <xf numFmtId="0" fontId="0" fillId="3" borderId="29" xfId="0" applyFill="1" applyBorder="1"/>
    <xf numFmtId="0" fontId="0" fillId="3" borderId="30" xfId="0" applyFill="1" applyBorder="1"/>
    <xf numFmtId="0" fontId="6" fillId="6" borderId="29" xfId="0" applyFont="1" applyFill="1" applyBorder="1"/>
    <xf numFmtId="4" fontId="4" fillId="0" borderId="18" xfId="0" applyNumberFormat="1" applyFont="1" applyBorder="1"/>
    <xf numFmtId="4" fontId="4" fillId="0" borderId="19" xfId="0" applyNumberFormat="1" applyFont="1" applyBorder="1"/>
    <xf numFmtId="0" fontId="6" fillId="6" borderId="30" xfId="0" applyFont="1" applyFill="1" applyBorder="1"/>
    <xf numFmtId="0" fontId="3" fillId="0" borderId="31" xfId="0" applyFont="1" applyBorder="1"/>
    <xf numFmtId="0" fontId="3" fillId="0" borderId="4" xfId="0" applyFont="1" applyBorder="1"/>
    <xf numFmtId="0" fontId="3" fillId="0" borderId="10" xfId="0" applyFont="1" applyBorder="1"/>
    <xf numFmtId="0" fontId="3" fillId="0" borderId="14" xfId="0" applyFont="1" applyBorder="1"/>
    <xf numFmtId="2" fontId="3" fillId="0" borderId="18" xfId="0" applyNumberFormat="1" applyFont="1" applyBorder="1"/>
    <xf numFmtId="2" fontId="3" fillId="0" borderId="19" xfId="0" applyNumberFormat="1" applyFont="1" applyBorder="1"/>
    <xf numFmtId="0" fontId="3" fillId="6" borderId="25" xfId="0" applyFont="1" applyFill="1" applyBorder="1"/>
    <xf numFmtId="4" fontId="3" fillId="6" borderId="29" xfId="0" applyNumberFormat="1" applyFont="1" applyFill="1" applyBorder="1"/>
    <xf numFmtId="4" fontId="3" fillId="6" borderId="30" xfId="0" applyNumberFormat="1" applyFont="1" applyFill="1" applyBorder="1"/>
    <xf numFmtId="4" fontId="3" fillId="0" borderId="19" xfId="0" applyNumberFormat="1" applyFont="1" applyBorder="1"/>
    <xf numFmtId="0" fontId="3" fillId="0" borderId="22" xfId="0" applyFont="1" applyBorder="1"/>
    <xf numFmtId="4" fontId="3" fillId="0" borderId="16" xfId="0" applyNumberFormat="1" applyFont="1" applyBorder="1"/>
    <xf numFmtId="0" fontId="3" fillId="0" borderId="19" xfId="0" applyFont="1" applyBorder="1"/>
    <xf numFmtId="0" fontId="3" fillId="0" borderId="16" xfId="0" applyFont="1" applyBorder="1"/>
    <xf numFmtId="0" fontId="6" fillId="0" borderId="22" xfId="0" applyFont="1" applyBorder="1"/>
    <xf numFmtId="0" fontId="4" fillId="4" borderId="25" xfId="0" applyFont="1" applyFill="1" applyBorder="1"/>
    <xf numFmtId="17" fontId="6" fillId="4" borderId="30" xfId="0" applyNumberFormat="1" applyFont="1" applyFill="1" applyBorder="1"/>
    <xf numFmtId="4" fontId="3" fillId="0" borderId="18" xfId="0" applyNumberFormat="1" applyFont="1" applyBorder="1"/>
    <xf numFmtId="0" fontId="5" fillId="4" borderId="25" xfId="0" applyFont="1" applyFill="1" applyBorder="1"/>
    <xf numFmtId="17" fontId="5" fillId="4" borderId="29" xfId="0" applyNumberFormat="1" applyFont="1" applyFill="1" applyBorder="1"/>
    <xf numFmtId="17" fontId="5" fillId="4" borderId="30" xfId="0" applyNumberFormat="1" applyFont="1" applyFill="1" applyBorder="1"/>
    <xf numFmtId="0" fontId="5" fillId="6" borderId="25" xfId="0" applyFont="1" applyFill="1" applyBorder="1"/>
    <xf numFmtId="4" fontId="5" fillId="6" borderId="29" xfId="0" applyNumberFormat="1" applyFont="1" applyFill="1" applyBorder="1"/>
    <xf numFmtId="4" fontId="5" fillId="6" borderId="30" xfId="0" applyNumberFormat="1" applyFont="1" applyFill="1" applyBorder="1"/>
    <xf numFmtId="0" fontId="3" fillId="0" borderId="33" xfId="0" applyFont="1" applyBorder="1"/>
    <xf numFmtId="9" fontId="3" fillId="0" borderId="18" xfId="1" applyFont="1" applyBorder="1"/>
    <xf numFmtId="9" fontId="3" fillId="0" borderId="19" xfId="1" applyFont="1" applyBorder="1"/>
    <xf numFmtId="0" fontId="3" fillId="0" borderId="34" xfId="0" applyFont="1" applyBorder="1"/>
    <xf numFmtId="10" fontId="3" fillId="0" borderId="4" xfId="1" applyNumberFormat="1" applyFont="1" applyBorder="1"/>
    <xf numFmtId="10" fontId="3" fillId="0" borderId="10" xfId="1" applyNumberFormat="1" applyFont="1" applyBorder="1"/>
    <xf numFmtId="10" fontId="3" fillId="0" borderId="18" xfId="1" applyNumberFormat="1" applyFont="1" applyBorder="1"/>
    <xf numFmtId="10" fontId="3" fillId="0" borderId="19" xfId="1" applyNumberFormat="1" applyFont="1" applyBorder="1"/>
    <xf numFmtId="0" fontId="5" fillId="6" borderId="32" xfId="0" applyFont="1" applyFill="1" applyBorder="1"/>
    <xf numFmtId="9" fontId="3" fillId="6" borderId="29" xfId="1" applyFont="1" applyFill="1" applyBorder="1"/>
    <xf numFmtId="9" fontId="3" fillId="6" borderId="30" xfId="1" applyFont="1" applyFill="1" applyBorder="1"/>
    <xf numFmtId="164" fontId="3" fillId="6" borderId="29" xfId="1" applyNumberFormat="1" applyFont="1" applyFill="1" applyBorder="1"/>
    <xf numFmtId="164" fontId="3" fillId="6" borderId="30" xfId="1" applyNumberFormat="1" applyFont="1" applyFill="1" applyBorder="1"/>
    <xf numFmtId="164" fontId="3" fillId="0" borderId="15" xfId="1" applyNumberFormat="1" applyFont="1" applyBorder="1"/>
    <xf numFmtId="164" fontId="3" fillId="0" borderId="16" xfId="1" applyNumberFormat="1" applyFont="1" applyBorder="1"/>
    <xf numFmtId="10" fontId="3" fillId="0" borderId="15" xfId="1" applyNumberFormat="1" applyFont="1" applyBorder="1"/>
    <xf numFmtId="10" fontId="3" fillId="0" borderId="16" xfId="1" applyNumberFormat="1" applyFont="1" applyBorder="1"/>
    <xf numFmtId="0" fontId="5" fillId="0" borderId="14" xfId="0" applyFont="1" applyBorder="1"/>
    <xf numFmtId="9" fontId="3" fillId="0" borderId="20" xfId="1" applyFont="1" applyBorder="1"/>
    <xf numFmtId="9" fontId="3" fillId="0" borderId="14" xfId="0" applyNumberFormat="1" applyFont="1" applyBorder="1"/>
    <xf numFmtId="17" fontId="5" fillId="4" borderId="26" xfId="0" applyNumberFormat="1" applyFont="1" applyFill="1" applyBorder="1"/>
    <xf numFmtId="17" fontId="5" fillId="4" borderId="25" xfId="0" applyNumberFormat="1" applyFont="1" applyFill="1" applyBorder="1"/>
    <xf numFmtId="0" fontId="8" fillId="3" borderId="29" xfId="0" applyFont="1" applyFill="1" applyBorder="1"/>
    <xf numFmtId="0" fontId="8" fillId="3" borderId="26" xfId="0" applyFont="1" applyFill="1" applyBorder="1"/>
    <xf numFmtId="9" fontId="3" fillId="0" borderId="18" xfId="0" applyNumberFormat="1" applyFont="1" applyBorder="1"/>
    <xf numFmtId="0" fontId="3" fillId="3" borderId="29" xfId="0" applyFont="1" applyFill="1" applyBorder="1"/>
    <xf numFmtId="0" fontId="4" fillId="0" borderId="35" xfId="0" applyFont="1" applyBorder="1"/>
    <xf numFmtId="9" fontId="4" fillId="0" borderId="36" xfId="1" applyFont="1" applyBorder="1"/>
    <xf numFmtId="9" fontId="4" fillId="0" borderId="37" xfId="1" applyFont="1" applyBorder="1"/>
    <xf numFmtId="0" fontId="4" fillId="0" borderId="12" xfId="0" applyFont="1" applyBorder="1"/>
    <xf numFmtId="9" fontId="4" fillId="0" borderId="17" xfId="1" applyFont="1" applyBorder="1"/>
    <xf numFmtId="9" fontId="4" fillId="0" borderId="1" xfId="0" applyNumberFormat="1" applyFont="1" applyBorder="1"/>
    <xf numFmtId="9" fontId="4" fillId="0" borderId="17" xfId="0" applyNumberFormat="1" applyFont="1" applyBorder="1"/>
    <xf numFmtId="2" fontId="4" fillId="0" borderId="6" xfId="0" applyNumberFormat="1" applyFont="1" applyBorder="1"/>
    <xf numFmtId="2" fontId="4" fillId="0" borderId="21" xfId="0" applyNumberFormat="1" applyFont="1" applyBorder="1"/>
    <xf numFmtId="17" fontId="6" fillId="4" borderId="0" xfId="0" applyNumberFormat="1" applyFont="1" applyFill="1"/>
    <xf numFmtId="0" fontId="0" fillId="4" borderId="38" xfId="0" applyFill="1" applyBorder="1"/>
    <xf numFmtId="17" fontId="6" fillId="4" borderId="38" xfId="0" applyNumberFormat="1" applyFont="1" applyFill="1" applyBorder="1"/>
    <xf numFmtId="0" fontId="4" fillId="0" borderId="13" xfId="0" applyFont="1" applyBorder="1"/>
    <xf numFmtId="0" fontId="5" fillId="4" borderId="39" xfId="0" applyFont="1" applyFill="1" applyBorder="1"/>
    <xf numFmtId="17" fontId="6" fillId="4" borderId="18" xfId="0" applyNumberFormat="1" applyFont="1" applyFill="1" applyBorder="1"/>
    <xf numFmtId="17" fontId="6" fillId="4" borderId="19" xfId="0" applyNumberFormat="1" applyFont="1" applyFill="1" applyBorder="1"/>
    <xf numFmtId="0" fontId="0" fillId="0" borderId="0" xfId="0" applyAlignment="1">
      <alignment horizontal="left" indent="1"/>
    </xf>
    <xf numFmtId="0" fontId="7" fillId="3" borderId="25" xfId="0" applyFont="1" applyFill="1" applyBorder="1" applyAlignment="1">
      <alignment horizontal="left" indent="19"/>
    </xf>
    <xf numFmtId="2" fontId="3" fillId="0" borderId="1" xfId="0" applyNumberFormat="1" applyFont="1" applyBorder="1"/>
    <xf numFmtId="165" fontId="3" fillId="0" borderId="1" xfId="0" applyNumberFormat="1" applyFont="1" applyBorder="1"/>
    <xf numFmtId="2" fontId="3" fillId="0" borderId="6" xfId="0" applyNumberFormat="1" applyFont="1" applyBorder="1"/>
    <xf numFmtId="0" fontId="6" fillId="10" borderId="14" xfId="0" applyFont="1" applyFill="1" applyBorder="1"/>
    <xf numFmtId="2" fontId="3" fillId="0" borderId="5" xfId="0" applyNumberFormat="1" applyFont="1" applyBorder="1"/>
    <xf numFmtId="165" fontId="3" fillId="0" borderId="5" xfId="0" applyNumberFormat="1" applyFont="1" applyBorder="1"/>
    <xf numFmtId="2" fontId="3" fillId="0" borderId="7" xfId="0" applyNumberFormat="1" applyFont="1" applyBorder="1"/>
    <xf numFmtId="0" fontId="0" fillId="0" borderId="0" xfId="0" applyFill="1" applyBorder="1"/>
    <xf numFmtId="0" fontId="11" fillId="3" borderId="29" xfId="0" applyFont="1" applyFill="1" applyBorder="1"/>
    <xf numFmtId="0" fontId="11" fillId="0" borderId="0" xfId="0" applyFont="1" applyFill="1" applyBorder="1"/>
    <xf numFmtId="0" fontId="9" fillId="3" borderId="29" xfId="0" applyFont="1" applyFill="1" applyBorder="1"/>
    <xf numFmtId="0" fontId="7" fillId="3" borderId="25" xfId="0" applyFont="1" applyFill="1" applyBorder="1" applyAlignment="1">
      <alignment horizontal="left" indent="6"/>
    </xf>
    <xf numFmtId="0" fontId="7" fillId="3" borderId="25" xfId="0" applyFont="1" applyFill="1" applyBorder="1" applyAlignment="1">
      <alignment horizontal="left" indent="7"/>
    </xf>
    <xf numFmtId="0" fontId="11" fillId="3" borderId="30" xfId="0" applyFont="1" applyFill="1" applyBorder="1"/>
    <xf numFmtId="0" fontId="7" fillId="3" borderId="32" xfId="0" applyFont="1" applyFill="1" applyBorder="1" applyAlignment="1">
      <alignment horizontal="left" indent="15"/>
    </xf>
    <xf numFmtId="0" fontId="10" fillId="2" borderId="32" xfId="0" applyFont="1" applyFill="1" applyBorder="1" applyAlignment="1">
      <alignment horizontal="left" indent="10"/>
    </xf>
    <xf numFmtId="17" fontId="5" fillId="4" borderId="40" xfId="0" applyNumberFormat="1" applyFont="1" applyFill="1" applyBorder="1"/>
    <xf numFmtId="0" fontId="5" fillId="4" borderId="41" xfId="0" applyFont="1" applyFill="1" applyBorder="1"/>
    <xf numFmtId="17" fontId="5" fillId="4" borderId="42" xfId="0" applyNumberFormat="1" applyFont="1" applyFill="1" applyBorder="1"/>
    <xf numFmtId="0" fontId="7" fillId="3" borderId="27" xfId="0" applyFont="1" applyFill="1" applyBorder="1" applyAlignment="1">
      <alignment horizontal="left"/>
    </xf>
    <xf numFmtId="0" fontId="5" fillId="4" borderId="43" xfId="0" applyFont="1" applyFill="1" applyBorder="1"/>
    <xf numFmtId="0" fontId="3" fillId="0" borderId="0" xfId="0" applyFont="1" applyFill="1" applyBorder="1"/>
    <xf numFmtId="0" fontId="7" fillId="3" borderId="25" xfId="0" applyFont="1" applyFill="1" applyBorder="1" applyAlignment="1">
      <alignment horizontal="left" indent="18"/>
    </xf>
    <xf numFmtId="0" fontId="8" fillId="3" borderId="27" xfId="0" applyFont="1" applyFill="1" applyBorder="1"/>
    <xf numFmtId="0" fontId="7" fillId="3" borderId="25" xfId="0" applyFont="1" applyFill="1" applyBorder="1" applyAlignment="1">
      <alignment horizontal="left" indent="8"/>
    </xf>
    <xf numFmtId="0" fontId="7" fillId="2" borderId="25" xfId="0" applyFont="1" applyFill="1" applyBorder="1" applyAlignment="1">
      <alignment horizontal="left" indent="13"/>
    </xf>
    <xf numFmtId="0" fontId="3" fillId="2" borderId="29" xfId="0" applyFont="1" applyFill="1" applyBorder="1"/>
    <xf numFmtId="0" fontId="3" fillId="2" borderId="26" xfId="0" applyFont="1" applyFill="1" applyBorder="1"/>
    <xf numFmtId="0" fontId="3" fillId="2" borderId="28" xfId="0" applyFont="1" applyFill="1" applyBorder="1"/>
    <xf numFmtId="0" fontId="6" fillId="0" borderId="0" xfId="0" applyFont="1" applyFill="1" applyBorder="1"/>
    <xf numFmtId="0" fontId="12" fillId="2" borderId="24" xfId="0" applyFont="1" applyFill="1" applyBorder="1" applyAlignment="1">
      <alignment horizontal="left" indent="11"/>
    </xf>
    <xf numFmtId="0" fontId="3" fillId="2" borderId="44" xfId="0" applyFont="1" applyFill="1" applyBorder="1"/>
    <xf numFmtId="0" fontId="6" fillId="0" borderId="41" xfId="0" applyFont="1" applyBorder="1" applyAlignment="1">
      <alignment horizontal="left"/>
    </xf>
    <xf numFmtId="0" fontId="3" fillId="0" borderId="42" xfId="0" applyFont="1" applyBorder="1"/>
    <xf numFmtId="0" fontId="3" fillId="0" borderId="40" xfId="0" applyFont="1" applyBorder="1"/>
    <xf numFmtId="0" fontId="7" fillId="3" borderId="25" xfId="0" applyFont="1" applyFill="1" applyBorder="1" applyAlignment="1">
      <alignment horizontal="left" indent="20"/>
    </xf>
    <xf numFmtId="0" fontId="6" fillId="5" borderId="19" xfId="0" applyFont="1" applyFill="1" applyBorder="1"/>
    <xf numFmtId="0" fontId="6" fillId="5" borderId="5" xfId="0" applyFont="1" applyFill="1" applyBorder="1"/>
    <xf numFmtId="0" fontId="6" fillId="0" borderId="7" xfId="0" applyFont="1" applyBorder="1"/>
    <xf numFmtId="0" fontId="12" fillId="2" borderId="24" xfId="0" applyFont="1" applyFill="1" applyBorder="1" applyAlignment="1">
      <alignment horizontal="left" indent="10"/>
    </xf>
    <xf numFmtId="0" fontId="6" fillId="3" borderId="25" xfId="0" applyFont="1" applyFill="1" applyBorder="1" applyAlignment="1">
      <alignment horizontal="left" indent="21"/>
    </xf>
    <xf numFmtId="0" fontId="4" fillId="0" borderId="0" xfId="0" applyFont="1" applyFill="1" applyBorder="1"/>
    <xf numFmtId="0" fontId="4" fillId="0" borderId="42" xfId="0" applyFont="1" applyBorder="1"/>
    <xf numFmtId="0" fontId="4" fillId="0" borderId="40" xfId="0" applyFont="1" applyBorder="1"/>
    <xf numFmtId="0" fontId="7" fillId="3" borderId="32" xfId="0" applyFont="1" applyFill="1" applyBorder="1" applyAlignment="1">
      <alignment horizontal="left" indent="14"/>
    </xf>
    <xf numFmtId="0" fontId="7" fillId="3" borderId="32" xfId="0" applyFont="1" applyFill="1" applyBorder="1" applyAlignment="1">
      <alignment horizontal="left" indent="5"/>
    </xf>
    <xf numFmtId="0" fontId="7" fillId="3" borderId="32" xfId="0" applyFont="1" applyFill="1" applyBorder="1" applyAlignment="1">
      <alignment horizontal="left" inden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E1BDD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687CC-2767-4C8C-ADB6-F92AEDAEE264}">
  <dimension ref="B2:M45"/>
  <sheetViews>
    <sheetView tabSelected="1" zoomScale="63" workbookViewId="0">
      <selection activeCell="N6" sqref="N6"/>
    </sheetView>
  </sheetViews>
  <sheetFormatPr defaultRowHeight="14.5" x14ac:dyDescent="0.35"/>
  <cols>
    <col min="2" max="2" width="50.6328125" customWidth="1"/>
    <col min="7" max="7" width="9.453125" bestFit="1" customWidth="1"/>
    <col min="8" max="8" width="25.36328125" bestFit="1" customWidth="1"/>
    <col min="10" max="10" width="7.81640625" bestFit="1" customWidth="1"/>
    <col min="15" max="15" width="8.90625" bestFit="1" customWidth="1"/>
  </cols>
  <sheetData>
    <row r="2" spans="2:13" ht="15" thickBot="1" x14ac:dyDescent="0.4"/>
    <row r="3" spans="2:13" ht="25.5" thickBot="1" x14ac:dyDescent="0.55000000000000004">
      <c r="B3" s="197" t="s">
        <v>0</v>
      </c>
      <c r="C3" s="104"/>
      <c r="D3" s="104"/>
      <c r="E3" s="105"/>
      <c r="F3" s="189"/>
      <c r="G3" s="189"/>
      <c r="H3" s="206" t="s">
        <v>51</v>
      </c>
      <c r="I3" s="192"/>
      <c r="J3" s="190"/>
      <c r="K3" s="195"/>
    </row>
    <row r="4" spans="2:13" ht="20.5" thickBot="1" x14ac:dyDescent="0.45">
      <c r="B4" s="196" t="s">
        <v>58</v>
      </c>
      <c r="C4" s="106"/>
      <c r="D4" s="106"/>
      <c r="E4" s="107"/>
      <c r="F4" s="189"/>
      <c r="G4" s="189"/>
      <c r="H4" s="132" t="s">
        <v>38</v>
      </c>
      <c r="I4" s="133">
        <v>44651</v>
      </c>
      <c r="J4" s="133">
        <v>45016</v>
      </c>
      <c r="K4" s="134">
        <v>45382</v>
      </c>
    </row>
    <row r="5" spans="2:13" ht="16" thickBot="1" x14ac:dyDescent="0.4">
      <c r="B5" s="128" t="s">
        <v>37</v>
      </c>
      <c r="C5" s="93"/>
      <c r="D5" s="93"/>
      <c r="E5" s="94"/>
      <c r="H5" s="117" t="s">
        <v>39</v>
      </c>
      <c r="I5" s="131">
        <f>C9</f>
        <v>4239.76</v>
      </c>
      <c r="J5" s="131">
        <f>D9</f>
        <v>4109.55</v>
      </c>
      <c r="K5" s="123">
        <f>E9</f>
        <v>6994.25</v>
      </c>
    </row>
    <row r="6" spans="2:13" ht="19" thickBot="1" x14ac:dyDescent="0.5">
      <c r="B6" s="129"/>
      <c r="C6" s="74">
        <v>44651</v>
      </c>
      <c r="D6" s="74">
        <v>45016</v>
      </c>
      <c r="E6" s="130">
        <v>45382</v>
      </c>
      <c r="H6" s="114" t="s">
        <v>6</v>
      </c>
      <c r="I6" s="115">
        <f>C12</f>
        <v>23</v>
      </c>
      <c r="J6" s="115">
        <f>D12</f>
        <v>20</v>
      </c>
      <c r="K6" s="116">
        <f>E12</f>
        <v>62.75</v>
      </c>
      <c r="L6" s="191"/>
      <c r="M6" s="189"/>
    </row>
    <row r="7" spans="2:13" ht="16" thickBot="1" x14ac:dyDescent="0.4">
      <c r="B7" s="68" t="s">
        <v>1</v>
      </c>
      <c r="C7" s="90"/>
      <c r="D7" s="90"/>
      <c r="E7" s="70"/>
      <c r="H7" s="120" t="s">
        <v>40</v>
      </c>
      <c r="I7" s="121">
        <f>I5+I6</f>
        <v>4262.76</v>
      </c>
      <c r="J7" s="121">
        <f>J5+J6</f>
        <v>4129.55</v>
      </c>
      <c r="K7" s="122">
        <f>K5+K6</f>
        <v>7057</v>
      </c>
    </row>
    <row r="8" spans="2:13" ht="15.5" x14ac:dyDescent="0.35">
      <c r="B8" s="23" t="s">
        <v>2</v>
      </c>
      <c r="C8" s="3">
        <v>4239.76</v>
      </c>
      <c r="D8" s="3">
        <v>4109.55</v>
      </c>
      <c r="E8" s="24">
        <v>6994.25</v>
      </c>
      <c r="H8" s="117" t="s">
        <v>41</v>
      </c>
      <c r="I8" s="118">
        <f>SUM(C15:C17)</f>
        <v>0</v>
      </c>
      <c r="J8" s="118">
        <f>SUM(D15:D17)</f>
        <v>0</v>
      </c>
      <c r="K8" s="119">
        <f>SUM(E15:E17)</f>
        <v>0</v>
      </c>
    </row>
    <row r="9" spans="2:13" ht="15.5" x14ac:dyDescent="0.35">
      <c r="B9" s="23" t="s">
        <v>3</v>
      </c>
      <c r="C9" s="3">
        <v>4239.76</v>
      </c>
      <c r="D9" s="3">
        <v>4109.55</v>
      </c>
      <c r="E9" s="24">
        <v>6994.25</v>
      </c>
      <c r="H9" s="4" t="s">
        <v>42</v>
      </c>
      <c r="I9" s="5">
        <f>I7-I8</f>
        <v>4262.76</v>
      </c>
      <c r="J9" s="5">
        <f>J7-J8</f>
        <v>4129.55</v>
      </c>
      <c r="K9" s="9">
        <f>K7-K8</f>
        <v>7057</v>
      </c>
    </row>
    <row r="10" spans="2:13" ht="15.5" x14ac:dyDescent="0.35">
      <c r="B10" s="23" t="s">
        <v>4</v>
      </c>
      <c r="C10" s="2">
        <v>57.07</v>
      </c>
      <c r="D10" s="2">
        <v>67.569999999999993</v>
      </c>
      <c r="E10" s="21">
        <v>73.52</v>
      </c>
      <c r="H10" s="4" t="s">
        <v>43</v>
      </c>
      <c r="I10" s="6">
        <f>C19+C23</f>
        <v>1190.06</v>
      </c>
      <c r="J10" s="5">
        <f>D19+D23</f>
        <v>1396.56</v>
      </c>
      <c r="K10" s="9">
        <f>E19+E23</f>
        <v>1810.1</v>
      </c>
    </row>
    <row r="11" spans="2:13" ht="15.5" x14ac:dyDescent="0.35">
      <c r="B11" s="23" t="s">
        <v>5</v>
      </c>
      <c r="C11" s="3">
        <v>4296.83</v>
      </c>
      <c r="D11" s="3">
        <v>4177.12</v>
      </c>
      <c r="E11" s="24">
        <v>7067.77</v>
      </c>
      <c r="H11" s="4" t="s">
        <v>44</v>
      </c>
      <c r="I11" s="5">
        <f>I9-I10</f>
        <v>3072.7000000000003</v>
      </c>
      <c r="J11" s="5">
        <f>J9-J10</f>
        <v>2732.9900000000002</v>
      </c>
      <c r="K11" s="9">
        <f>K9-K10</f>
        <v>5246.9</v>
      </c>
    </row>
    <row r="12" spans="2:13" ht="16" thickBot="1" x14ac:dyDescent="0.4">
      <c r="B12" s="80" t="s">
        <v>6</v>
      </c>
      <c r="C12" s="81">
        <v>23</v>
      </c>
      <c r="D12" s="81">
        <v>20</v>
      </c>
      <c r="E12" s="82">
        <v>62.75</v>
      </c>
      <c r="H12" s="114" t="s">
        <v>45</v>
      </c>
      <c r="I12" s="115">
        <f>C22</f>
        <v>48.26</v>
      </c>
      <c r="J12" s="115">
        <f>D22</f>
        <v>58.38</v>
      </c>
      <c r="K12" s="116">
        <f>E22</f>
        <v>82.58</v>
      </c>
    </row>
    <row r="13" spans="2:13" s="1" customFormat="1" ht="16" thickBot="1" x14ac:dyDescent="0.4">
      <c r="B13" s="97" t="s">
        <v>7</v>
      </c>
      <c r="C13" s="98">
        <v>4319.83</v>
      </c>
      <c r="D13" s="98">
        <v>4197.12</v>
      </c>
      <c r="E13" s="99">
        <v>7130.52</v>
      </c>
      <c r="H13" s="120" t="s">
        <v>46</v>
      </c>
      <c r="I13" s="121">
        <f>I11-I12</f>
        <v>3024.44</v>
      </c>
      <c r="J13" s="121">
        <f>J11-J12</f>
        <v>2674.61</v>
      </c>
      <c r="K13" s="122">
        <f>K11-K12</f>
        <v>5164.32</v>
      </c>
    </row>
    <row r="14" spans="2:13" ht="16" thickBot="1" x14ac:dyDescent="0.4">
      <c r="B14" s="68" t="s">
        <v>8</v>
      </c>
      <c r="C14" s="90"/>
      <c r="D14" s="90"/>
      <c r="E14" s="70"/>
      <c r="H14" s="124" t="s">
        <v>47</v>
      </c>
      <c r="I14" s="48">
        <f>C20</f>
        <v>478.19</v>
      </c>
      <c r="J14" s="48">
        <f>D20</f>
        <v>595.83000000000004</v>
      </c>
      <c r="K14" s="125">
        <f>E20</f>
        <v>1014.14</v>
      </c>
    </row>
    <row r="15" spans="2:13" ht="16" thickBot="1" x14ac:dyDescent="0.4">
      <c r="B15" s="23" t="s">
        <v>52</v>
      </c>
      <c r="C15" s="8">
        <v>0</v>
      </c>
      <c r="D15" s="8">
        <v>0</v>
      </c>
      <c r="E15" s="25">
        <v>0</v>
      </c>
      <c r="H15" s="120" t="s">
        <v>48</v>
      </c>
      <c r="I15" s="121">
        <f>I13-I14</f>
        <v>2546.25</v>
      </c>
      <c r="J15" s="121">
        <f>J13-J14</f>
        <v>2078.7800000000002</v>
      </c>
      <c r="K15" s="122">
        <f>K13-K14</f>
        <v>4150.1799999999994</v>
      </c>
    </row>
    <row r="16" spans="2:13" ht="16" thickBot="1" x14ac:dyDescent="0.4">
      <c r="B16" s="23" t="s">
        <v>53</v>
      </c>
      <c r="C16" s="8">
        <v>0</v>
      </c>
      <c r="D16" s="8">
        <v>0</v>
      </c>
      <c r="E16" s="25">
        <v>0</v>
      </c>
      <c r="H16" s="124" t="s">
        <v>49</v>
      </c>
      <c r="I16" s="48">
        <f>C32</f>
        <v>305.08</v>
      </c>
      <c r="J16" s="48">
        <f>D32</f>
        <v>309.43</v>
      </c>
      <c r="K16" s="127">
        <f>E32</f>
        <v>586.26</v>
      </c>
    </row>
    <row r="17" spans="2:11" ht="16" thickBot="1" x14ac:dyDescent="0.4">
      <c r="B17" s="23" t="s">
        <v>54</v>
      </c>
      <c r="C17" s="8">
        <v>0</v>
      </c>
      <c r="D17" s="8">
        <v>0</v>
      </c>
      <c r="E17" s="25">
        <v>0</v>
      </c>
      <c r="H17" s="120" t="s">
        <v>50</v>
      </c>
      <c r="I17" s="121">
        <f>I15-I16</f>
        <v>2241.17</v>
      </c>
      <c r="J17" s="121">
        <f>J15-J16</f>
        <v>1769.3500000000001</v>
      </c>
      <c r="K17" s="122">
        <f>K15-K16</f>
        <v>3563.9199999999992</v>
      </c>
    </row>
    <row r="18" spans="2:11" ht="15.5" x14ac:dyDescent="0.35">
      <c r="B18" s="23" t="s">
        <v>9</v>
      </c>
      <c r="C18" s="2">
        <v>892.85</v>
      </c>
      <c r="D18" s="2">
        <v>861.31</v>
      </c>
      <c r="E18" s="24">
        <v>1137.8399999999999</v>
      </c>
    </row>
    <row r="19" spans="2:11" ht="15.5" x14ac:dyDescent="0.35">
      <c r="B19" s="23" t="s">
        <v>10</v>
      </c>
      <c r="C19" s="2">
        <v>867.58</v>
      </c>
      <c r="D19" s="3">
        <v>1008.38</v>
      </c>
      <c r="E19" s="24">
        <v>1329.81</v>
      </c>
    </row>
    <row r="20" spans="2:11" ht="15.5" x14ac:dyDescent="0.35">
      <c r="B20" s="23" t="s">
        <v>11</v>
      </c>
      <c r="C20" s="2">
        <v>478.19</v>
      </c>
      <c r="D20" s="2">
        <v>595.83000000000004</v>
      </c>
      <c r="E20" s="24">
        <v>1014.14</v>
      </c>
    </row>
    <row r="21" spans="2:11" ht="15.5" x14ac:dyDescent="0.35">
      <c r="B21" s="23" t="s">
        <v>12</v>
      </c>
      <c r="C21" s="2">
        <v>94.66</v>
      </c>
      <c r="D21" s="2">
        <v>42.79</v>
      </c>
      <c r="E21" s="21">
        <v>53.98</v>
      </c>
    </row>
    <row r="22" spans="2:11" ht="15.5" x14ac:dyDescent="0.35">
      <c r="B22" s="23" t="s">
        <v>13</v>
      </c>
      <c r="C22" s="2">
        <v>48.26</v>
      </c>
      <c r="D22" s="2">
        <v>58.38</v>
      </c>
      <c r="E22" s="21">
        <v>82.58</v>
      </c>
    </row>
    <row r="23" spans="2:11" ht="16" thickBot="1" x14ac:dyDescent="0.4">
      <c r="B23" s="80" t="s">
        <v>14</v>
      </c>
      <c r="C23" s="81">
        <v>322.48</v>
      </c>
      <c r="D23" s="81">
        <v>388.18</v>
      </c>
      <c r="E23" s="82">
        <v>480.29</v>
      </c>
    </row>
    <row r="24" spans="2:11" s="1" customFormat="1" ht="16" thickBot="1" x14ac:dyDescent="0.4">
      <c r="B24" s="97" t="s">
        <v>15</v>
      </c>
      <c r="C24" s="98">
        <v>2704.02</v>
      </c>
      <c r="D24" s="98">
        <v>2954.87</v>
      </c>
      <c r="E24" s="99">
        <v>4098.6400000000003</v>
      </c>
      <c r="H24"/>
    </row>
    <row r="25" spans="2:11" ht="15.5" x14ac:dyDescent="0.35">
      <c r="B25" s="89" t="s">
        <v>16</v>
      </c>
      <c r="C25" s="111">
        <v>1615.81</v>
      </c>
      <c r="D25" s="111">
        <v>1242.25</v>
      </c>
      <c r="E25" s="112">
        <v>3031.88</v>
      </c>
    </row>
    <row r="26" spans="2:11" ht="15.5" x14ac:dyDescent="0.35">
      <c r="B26" s="23" t="s">
        <v>17</v>
      </c>
      <c r="C26" s="2">
        <v>0</v>
      </c>
      <c r="D26" s="2">
        <v>0</v>
      </c>
      <c r="E26" s="21">
        <v>0</v>
      </c>
      <c r="H26" s="1"/>
    </row>
    <row r="27" spans="2:11" ht="15.5" x14ac:dyDescent="0.35">
      <c r="B27" s="23" t="s">
        <v>18</v>
      </c>
      <c r="C27" s="3">
        <v>1615.81</v>
      </c>
      <c r="D27" s="3">
        <v>1242.25</v>
      </c>
      <c r="E27" s="24">
        <v>3031.88</v>
      </c>
    </row>
    <row r="28" spans="2:11" ht="15.5" x14ac:dyDescent="0.35">
      <c r="B28" s="23" t="s">
        <v>19</v>
      </c>
      <c r="C28" s="2"/>
      <c r="D28" s="2"/>
      <c r="E28" s="21"/>
    </row>
    <row r="29" spans="2:11" ht="15.5" x14ac:dyDescent="0.35">
      <c r="B29" s="23" t="s">
        <v>20</v>
      </c>
      <c r="C29" s="2">
        <v>235.88</v>
      </c>
      <c r="D29" s="2">
        <v>290.62</v>
      </c>
      <c r="E29" s="21">
        <v>434.45</v>
      </c>
    </row>
    <row r="30" spans="2:11" ht="15.5" x14ac:dyDescent="0.35">
      <c r="B30" s="23" t="s">
        <v>21</v>
      </c>
      <c r="C30" s="2">
        <v>71.09</v>
      </c>
      <c r="D30" s="2">
        <v>18.23</v>
      </c>
      <c r="E30" s="21">
        <v>155.07</v>
      </c>
    </row>
    <row r="31" spans="2:11" ht="16" thickBot="1" x14ac:dyDescent="0.4">
      <c r="B31" s="80" t="s">
        <v>22</v>
      </c>
      <c r="C31" s="81">
        <v>-1.89</v>
      </c>
      <c r="D31" s="81">
        <v>0.57999999999999996</v>
      </c>
      <c r="E31" s="82">
        <v>-3.26</v>
      </c>
    </row>
    <row r="32" spans="2:11" s="1" customFormat="1" ht="16" thickBot="1" x14ac:dyDescent="0.4">
      <c r="B32" s="97" t="s">
        <v>23</v>
      </c>
      <c r="C32" s="110">
        <v>305.08</v>
      </c>
      <c r="D32" s="110">
        <v>309.43</v>
      </c>
      <c r="E32" s="113">
        <v>586.26</v>
      </c>
      <c r="H32"/>
    </row>
    <row r="33" spans="2:5" ht="15.5" x14ac:dyDescent="0.35">
      <c r="B33" s="89" t="s">
        <v>24</v>
      </c>
      <c r="C33" s="111">
        <v>1310.73</v>
      </c>
      <c r="D33" s="90">
        <v>932.82</v>
      </c>
      <c r="E33" s="112">
        <v>2445.62</v>
      </c>
    </row>
    <row r="34" spans="2:5" ht="15.5" x14ac:dyDescent="0.35">
      <c r="B34" s="23" t="s">
        <v>25</v>
      </c>
      <c r="C34" s="3">
        <v>1310.73</v>
      </c>
      <c r="D34" s="2">
        <v>932.82</v>
      </c>
      <c r="E34" s="24">
        <v>2445.62</v>
      </c>
    </row>
    <row r="35" spans="2:5" ht="15.5" x14ac:dyDescent="0.35">
      <c r="B35" s="23" t="s">
        <v>26</v>
      </c>
      <c r="C35" s="3">
        <v>1310.73</v>
      </c>
      <c r="D35" s="2">
        <v>932.82</v>
      </c>
      <c r="E35" s="24">
        <v>2445.62</v>
      </c>
    </row>
    <row r="36" spans="2:5" ht="15.5" x14ac:dyDescent="0.35">
      <c r="B36" s="23" t="s">
        <v>34</v>
      </c>
      <c r="C36" s="2">
        <v>-2.67</v>
      </c>
      <c r="D36" s="2">
        <v>-3.09</v>
      </c>
      <c r="E36" s="21">
        <v>-4.55</v>
      </c>
    </row>
    <row r="37" spans="2:5" ht="15.5" x14ac:dyDescent="0.35">
      <c r="B37" s="23" t="s">
        <v>35</v>
      </c>
      <c r="C37" s="2">
        <v>1.72</v>
      </c>
      <c r="D37" s="2">
        <v>1.96</v>
      </c>
      <c r="E37" s="21">
        <v>-0.01</v>
      </c>
    </row>
    <row r="38" spans="2:5" ht="15.5" x14ac:dyDescent="0.35">
      <c r="B38" s="23" t="s">
        <v>36</v>
      </c>
      <c r="C38" s="3">
        <v>1309.78</v>
      </c>
      <c r="D38" s="2">
        <v>931.69</v>
      </c>
      <c r="E38" s="24">
        <v>2441.06</v>
      </c>
    </row>
    <row r="39" spans="2:5" ht="15.5" x14ac:dyDescent="0.35">
      <c r="B39" s="22" t="s">
        <v>27</v>
      </c>
      <c r="C39" s="2"/>
      <c r="D39" s="2"/>
      <c r="E39" s="21"/>
    </row>
    <row r="40" spans="2:5" ht="15.5" x14ac:dyDescent="0.35">
      <c r="B40" s="22" t="s">
        <v>28</v>
      </c>
      <c r="C40" s="2"/>
      <c r="D40" s="2"/>
      <c r="E40" s="21"/>
    </row>
    <row r="41" spans="2:5" ht="15.5" x14ac:dyDescent="0.35">
      <c r="B41" s="23" t="s">
        <v>29</v>
      </c>
      <c r="C41" s="2">
        <v>89</v>
      </c>
      <c r="D41" s="2">
        <v>63</v>
      </c>
      <c r="E41" s="21">
        <v>165</v>
      </c>
    </row>
    <row r="42" spans="2:5" ht="15.5" x14ac:dyDescent="0.35">
      <c r="B42" s="23" t="s">
        <v>30</v>
      </c>
      <c r="C42" s="2">
        <v>88</v>
      </c>
      <c r="D42" s="2">
        <v>63</v>
      </c>
      <c r="E42" s="21">
        <v>163</v>
      </c>
    </row>
    <row r="43" spans="2:5" ht="15.5" x14ac:dyDescent="0.35">
      <c r="B43" s="22" t="s">
        <v>31</v>
      </c>
      <c r="C43" s="2"/>
      <c r="D43" s="2"/>
      <c r="E43" s="21"/>
    </row>
    <row r="44" spans="2:5" ht="15.5" x14ac:dyDescent="0.35">
      <c r="B44" s="23" t="s">
        <v>32</v>
      </c>
      <c r="C44" s="2">
        <v>86.73</v>
      </c>
      <c r="D44" s="2">
        <v>148.25</v>
      </c>
      <c r="E44" s="21">
        <v>252.44</v>
      </c>
    </row>
    <row r="45" spans="2:5" ht="16" thickBot="1" x14ac:dyDescent="0.4">
      <c r="B45" s="26" t="s">
        <v>33</v>
      </c>
      <c r="C45" s="27">
        <v>0</v>
      </c>
      <c r="D45" s="27">
        <v>0</v>
      </c>
      <c r="E45" s="2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28D7F-42D3-4F89-91F6-B1B3E66199D4}">
  <dimension ref="B1:T35"/>
  <sheetViews>
    <sheetView topLeftCell="A15" zoomScale="71" workbookViewId="0">
      <selection activeCell="C28" sqref="C28"/>
    </sheetView>
  </sheetViews>
  <sheetFormatPr defaultRowHeight="14.5" x14ac:dyDescent="0.35"/>
  <cols>
    <col min="1" max="1" width="8.7265625" customWidth="1"/>
    <col min="2" max="2" width="21.453125" customWidth="1"/>
    <col min="3" max="5" width="7.90625" bestFit="1" customWidth="1"/>
    <col min="6" max="6" width="11" bestFit="1" customWidth="1"/>
    <col min="7" max="7" width="13.6328125" customWidth="1"/>
    <col min="8" max="8" width="11.81640625" customWidth="1"/>
    <col min="9" max="9" width="21.54296875" bestFit="1" customWidth="1"/>
    <col min="10" max="12" width="7.36328125" bestFit="1" customWidth="1"/>
    <col min="15" max="15" width="24.6328125" customWidth="1"/>
    <col min="16" max="18" width="7.81640625" bestFit="1" customWidth="1"/>
  </cols>
  <sheetData>
    <row r="1" spans="2:20" ht="15" thickBot="1" x14ac:dyDescent="0.4"/>
    <row r="2" spans="2:20" ht="20.5" thickBot="1" x14ac:dyDescent="0.45">
      <c r="B2" s="194" t="s">
        <v>51</v>
      </c>
      <c r="C2" s="108"/>
      <c r="D2" s="108"/>
      <c r="E2" s="109"/>
      <c r="F2" s="189"/>
      <c r="G2" s="189"/>
      <c r="I2" s="227" t="s">
        <v>55</v>
      </c>
      <c r="J2" s="201"/>
      <c r="K2" s="106"/>
      <c r="L2" s="107"/>
      <c r="M2" s="189"/>
      <c r="N2" s="189"/>
      <c r="O2" s="193" t="s">
        <v>56</v>
      </c>
      <c r="P2" s="108"/>
      <c r="Q2" s="108"/>
      <c r="R2" s="109"/>
      <c r="S2" s="189"/>
      <c r="T2" s="189"/>
    </row>
    <row r="3" spans="2:20" ht="15" thickBot="1" x14ac:dyDescent="0.4">
      <c r="B3" s="132" t="s">
        <v>38</v>
      </c>
      <c r="C3" s="133">
        <v>44651</v>
      </c>
      <c r="D3" s="133">
        <v>45016</v>
      </c>
      <c r="E3" s="134">
        <v>45382</v>
      </c>
      <c r="F3" s="43"/>
      <c r="G3" s="43"/>
      <c r="I3" s="199" t="s">
        <v>38</v>
      </c>
      <c r="J3" s="200">
        <v>44651</v>
      </c>
      <c r="K3" s="200">
        <v>45016</v>
      </c>
      <c r="L3" s="198">
        <v>45382</v>
      </c>
      <c r="O3" s="202" t="s">
        <v>38</v>
      </c>
      <c r="P3" s="133">
        <v>44651</v>
      </c>
      <c r="Q3" s="133">
        <v>45016</v>
      </c>
      <c r="R3" s="134">
        <v>45382</v>
      </c>
    </row>
    <row r="4" spans="2:20" x14ac:dyDescent="0.35">
      <c r="B4" s="117" t="s">
        <v>39</v>
      </c>
      <c r="C4" s="131">
        <v>4239.76</v>
      </c>
      <c r="D4" s="131">
        <v>4109.55</v>
      </c>
      <c r="E4" s="123">
        <v>6994.25</v>
      </c>
      <c r="F4" s="44"/>
      <c r="G4" s="44"/>
      <c r="I4" s="138" t="s">
        <v>39</v>
      </c>
      <c r="J4" s="139">
        <f>C4/$C$4</f>
        <v>1</v>
      </c>
      <c r="K4" s="139">
        <f>D4/$D$4</f>
        <v>1</v>
      </c>
      <c r="L4" s="140">
        <f>E4/$E$4</f>
        <v>1</v>
      </c>
      <c r="O4" s="138" t="s">
        <v>39</v>
      </c>
      <c r="P4" s="131">
        <f>C4</f>
        <v>4239.76</v>
      </c>
      <c r="Q4" s="131">
        <f>D4</f>
        <v>4109.55</v>
      </c>
      <c r="R4" s="123">
        <f>E4</f>
        <v>6994.25</v>
      </c>
    </row>
    <row r="5" spans="2:20" ht="15" thickBot="1" x14ac:dyDescent="0.4">
      <c r="B5" s="114" t="s">
        <v>6</v>
      </c>
      <c r="C5" s="115">
        <v>23</v>
      </c>
      <c r="D5" s="115">
        <v>20</v>
      </c>
      <c r="E5" s="116">
        <v>62.75</v>
      </c>
      <c r="F5" s="45"/>
      <c r="G5" s="45"/>
      <c r="I5" s="141" t="s">
        <v>6</v>
      </c>
      <c r="J5" s="142">
        <f>C5/$C$4</f>
        <v>5.4248353680396997E-3</v>
      </c>
      <c r="K5" s="142">
        <f>D5/$D$4</f>
        <v>4.866712900439221E-3</v>
      </c>
      <c r="L5" s="143">
        <f>E5/$E$4</f>
        <v>8.9716552882725103E-3</v>
      </c>
      <c r="O5" s="17" t="s">
        <v>57</v>
      </c>
      <c r="P5" s="29"/>
      <c r="Q5" s="29">
        <f>Q4/P4-1</f>
        <v>-3.0711644055323895E-2</v>
      </c>
      <c r="R5" s="30">
        <f>R4/Q4-1</f>
        <v>0.70195033519485084</v>
      </c>
    </row>
    <row r="6" spans="2:20" ht="15" thickBot="1" x14ac:dyDescent="0.4">
      <c r="B6" s="135" t="s">
        <v>40</v>
      </c>
      <c r="C6" s="136">
        <v>4262.76</v>
      </c>
      <c r="D6" s="136">
        <v>4129.55</v>
      </c>
      <c r="E6" s="137">
        <v>7057</v>
      </c>
      <c r="F6" s="46"/>
      <c r="G6" s="46"/>
      <c r="I6" s="146" t="s">
        <v>40</v>
      </c>
      <c r="J6" s="147">
        <f>C6/$C$4</f>
        <v>1.0054248353680397</v>
      </c>
      <c r="K6" s="147">
        <f>D6/$D$4</f>
        <v>1.0048667129004392</v>
      </c>
      <c r="L6" s="148">
        <f>E6/$E$4</f>
        <v>1.0089716552882726</v>
      </c>
      <c r="O6" s="12" t="s">
        <v>6</v>
      </c>
      <c r="P6" s="6">
        <f>C5</f>
        <v>23</v>
      </c>
      <c r="Q6" s="6">
        <f>D5</f>
        <v>20</v>
      </c>
      <c r="R6" s="10">
        <f>E5</f>
        <v>62.75</v>
      </c>
    </row>
    <row r="7" spans="2:20" x14ac:dyDescent="0.35">
      <c r="B7" s="117" t="s">
        <v>41</v>
      </c>
      <c r="C7" s="118">
        <v>0</v>
      </c>
      <c r="D7" s="118">
        <v>0</v>
      </c>
      <c r="E7" s="119">
        <v>0</v>
      </c>
      <c r="F7" s="47"/>
      <c r="G7" s="47"/>
      <c r="I7" s="138" t="s">
        <v>41</v>
      </c>
      <c r="J7" s="144">
        <f>C7/$C$4</f>
        <v>0</v>
      </c>
      <c r="K7" s="144">
        <f>D7/$D$4</f>
        <v>0</v>
      </c>
      <c r="L7" s="145">
        <f>E7/$E$4</f>
        <v>0</v>
      </c>
      <c r="O7" s="17" t="s">
        <v>57</v>
      </c>
      <c r="P7" s="29"/>
      <c r="Q7" s="29">
        <f>Q6/P6-1</f>
        <v>-0.13043478260869568</v>
      </c>
      <c r="R7" s="30">
        <f>R6/Q6-1</f>
        <v>2.1375000000000002</v>
      </c>
    </row>
    <row r="8" spans="2:20" x14ac:dyDescent="0.35">
      <c r="B8" s="4" t="s">
        <v>42</v>
      </c>
      <c r="C8" s="5">
        <v>4262.76</v>
      </c>
      <c r="D8" s="5">
        <v>4129.55</v>
      </c>
      <c r="E8" s="9">
        <v>7057</v>
      </c>
      <c r="F8" s="44"/>
      <c r="G8" s="44"/>
      <c r="I8" s="12" t="s">
        <v>42</v>
      </c>
      <c r="J8" s="15">
        <f>C8/$C$4</f>
        <v>1.0054248353680397</v>
      </c>
      <c r="K8" s="15">
        <f>D8/$D$4</f>
        <v>1.0048667129004392</v>
      </c>
      <c r="L8" s="18">
        <f>E8/$E$4</f>
        <v>1.0089716552882726</v>
      </c>
      <c r="O8" s="13" t="s">
        <v>40</v>
      </c>
      <c r="P8" s="7">
        <f>C6</f>
        <v>4262.76</v>
      </c>
      <c r="Q8" s="7">
        <f>D6</f>
        <v>4129.55</v>
      </c>
      <c r="R8" s="11">
        <f>E6</f>
        <v>7057</v>
      </c>
    </row>
    <row r="9" spans="2:20" x14ac:dyDescent="0.35">
      <c r="B9" s="4" t="s">
        <v>43</v>
      </c>
      <c r="C9" s="6">
        <v>1190.06</v>
      </c>
      <c r="D9" s="5">
        <v>1396.56</v>
      </c>
      <c r="E9" s="9">
        <v>1810.1</v>
      </c>
      <c r="F9" s="44"/>
      <c r="G9" s="44"/>
      <c r="I9" s="12" t="s">
        <v>43</v>
      </c>
      <c r="J9" s="16">
        <f>C9/$C$4</f>
        <v>0.28069041643866632</v>
      </c>
      <c r="K9" s="16">
        <f>D9/$D$4</f>
        <v>0.3398328284118699</v>
      </c>
      <c r="L9" s="19">
        <f>E9/$E$4</f>
        <v>0.25879829860242343</v>
      </c>
      <c r="O9" s="17" t="s">
        <v>57</v>
      </c>
      <c r="P9" s="29"/>
      <c r="Q9" s="29">
        <f>Q8/P8-1</f>
        <v>-3.1249706762754625E-2</v>
      </c>
      <c r="R9" s="30">
        <f>R8/Q8-1</f>
        <v>0.70890290709641479</v>
      </c>
    </row>
    <row r="10" spans="2:20" x14ac:dyDescent="0.35">
      <c r="B10" s="4" t="s">
        <v>44</v>
      </c>
      <c r="C10" s="5">
        <v>3072.7000000000003</v>
      </c>
      <c r="D10" s="5">
        <v>2732.9900000000002</v>
      </c>
      <c r="E10" s="9">
        <v>5246.9</v>
      </c>
      <c r="F10" s="44"/>
      <c r="G10" s="44"/>
      <c r="I10" s="12" t="s">
        <v>44</v>
      </c>
      <c r="J10" s="16">
        <f>C10/$C$4</f>
        <v>0.7247344189293734</v>
      </c>
      <c r="K10" s="16">
        <f>D10/$D$4</f>
        <v>0.66503388448856937</v>
      </c>
      <c r="L10" s="19">
        <f>E10/$E$4</f>
        <v>0.75017335668584906</v>
      </c>
      <c r="O10" s="12" t="s">
        <v>41</v>
      </c>
      <c r="P10" s="32">
        <f>C7</f>
        <v>0</v>
      </c>
      <c r="Q10" s="32">
        <f>D7</f>
        <v>0</v>
      </c>
      <c r="R10" s="35">
        <f>E7</f>
        <v>0</v>
      </c>
    </row>
    <row r="11" spans="2:20" ht="15" thickBot="1" x14ac:dyDescent="0.4">
      <c r="B11" s="114" t="s">
        <v>45</v>
      </c>
      <c r="C11" s="115">
        <v>48.26</v>
      </c>
      <c r="D11" s="115">
        <v>58.38</v>
      </c>
      <c r="E11" s="116">
        <v>82.58</v>
      </c>
      <c r="F11" s="45"/>
      <c r="G11" s="45"/>
      <c r="I11" s="141" t="s">
        <v>45</v>
      </c>
      <c r="J11" s="142">
        <f>C11/$C$4</f>
        <v>1.1382719776591126E-2</v>
      </c>
      <c r="K11" s="142">
        <f>D11/$D$4</f>
        <v>1.4205934956382086E-2</v>
      </c>
      <c r="L11" s="143">
        <f>E11/$E$4</f>
        <v>1.180684133395289E-2</v>
      </c>
      <c r="O11" s="17" t="s">
        <v>57</v>
      </c>
      <c r="P11" s="29"/>
      <c r="Q11" s="29">
        <v>0</v>
      </c>
      <c r="R11" s="30">
        <v>0</v>
      </c>
    </row>
    <row r="12" spans="2:20" ht="15" thickBot="1" x14ac:dyDescent="0.4">
      <c r="B12" s="135" t="s">
        <v>46</v>
      </c>
      <c r="C12" s="136">
        <v>3024.44</v>
      </c>
      <c r="D12" s="136">
        <v>2674.61</v>
      </c>
      <c r="E12" s="137">
        <v>5164.32</v>
      </c>
      <c r="F12" s="46"/>
      <c r="G12" s="46"/>
      <c r="I12" s="146" t="s">
        <v>46</v>
      </c>
      <c r="J12" s="149">
        <f>C12/$C$4</f>
        <v>0.71335169915278218</v>
      </c>
      <c r="K12" s="149">
        <f>D12/$D$4</f>
        <v>0.65082794953218726</v>
      </c>
      <c r="L12" s="150">
        <f>E12/$E$4</f>
        <v>0.73836651535189612</v>
      </c>
      <c r="O12" s="12" t="s">
        <v>42</v>
      </c>
      <c r="P12" s="5">
        <f>C8</f>
        <v>4262.76</v>
      </c>
      <c r="Q12" s="5">
        <f>D8</f>
        <v>4129.55</v>
      </c>
      <c r="R12" s="9">
        <f>E8</f>
        <v>7057</v>
      </c>
    </row>
    <row r="13" spans="2:20" ht="15" thickBot="1" x14ac:dyDescent="0.4">
      <c r="B13" s="124" t="s">
        <v>47</v>
      </c>
      <c r="C13" s="48">
        <v>478.19</v>
      </c>
      <c r="D13" s="48">
        <v>595.83000000000004</v>
      </c>
      <c r="E13" s="125">
        <v>1014.14</v>
      </c>
      <c r="F13" s="44"/>
      <c r="G13" s="44"/>
      <c r="I13" s="58" t="s">
        <v>47</v>
      </c>
      <c r="J13" s="151">
        <f>C13/$C$4</f>
        <v>0.11278704454969149</v>
      </c>
      <c r="K13" s="151">
        <f>D13/$D$4</f>
        <v>0.14498667737343504</v>
      </c>
      <c r="L13" s="152">
        <f>E13/$E$4</f>
        <v>0.14499624691711049</v>
      </c>
      <c r="O13" s="17" t="s">
        <v>57</v>
      </c>
      <c r="P13" s="29"/>
      <c r="Q13" s="29">
        <f>Q12/P12-1</f>
        <v>-3.1249706762754625E-2</v>
      </c>
      <c r="R13" s="30">
        <f>R12/Q12-1</f>
        <v>0.70890290709641479</v>
      </c>
    </row>
    <row r="14" spans="2:20" ht="15" thickBot="1" x14ac:dyDescent="0.4">
      <c r="B14" s="135" t="s">
        <v>48</v>
      </c>
      <c r="C14" s="136">
        <v>2546.25</v>
      </c>
      <c r="D14" s="136">
        <v>2078.7800000000002</v>
      </c>
      <c r="E14" s="137">
        <v>4150.1799999999994</v>
      </c>
      <c r="F14" s="46"/>
      <c r="G14" s="46"/>
      <c r="I14" s="146" t="s">
        <v>48</v>
      </c>
      <c r="J14" s="149">
        <f>C14/$C$4</f>
        <v>0.60056465460309072</v>
      </c>
      <c r="K14" s="149">
        <f>D14/$D$4</f>
        <v>0.50584127215875219</v>
      </c>
      <c r="L14" s="150">
        <f>E14/$E$4</f>
        <v>0.59337026843478557</v>
      </c>
      <c r="O14" s="12" t="s">
        <v>43</v>
      </c>
      <c r="P14" s="6">
        <f>C9</f>
        <v>1190.06</v>
      </c>
      <c r="Q14" s="6">
        <f>D9</f>
        <v>1396.56</v>
      </c>
      <c r="R14" s="10">
        <f>E9</f>
        <v>1810.1</v>
      </c>
    </row>
    <row r="15" spans="2:20" ht="15" thickBot="1" x14ac:dyDescent="0.4">
      <c r="B15" s="124" t="s">
        <v>49</v>
      </c>
      <c r="C15" s="48">
        <v>305.08</v>
      </c>
      <c r="D15" s="48">
        <v>309.43</v>
      </c>
      <c r="E15" s="127">
        <v>586.26</v>
      </c>
      <c r="F15" s="45"/>
      <c r="G15" s="45"/>
      <c r="I15" s="58" t="s">
        <v>49</v>
      </c>
      <c r="J15" s="153">
        <f>C15/$C$4</f>
        <v>7.1956903220937021E-2</v>
      </c>
      <c r="K15" s="153">
        <f>D15/$D$4</f>
        <v>7.5295348639145401E-2</v>
      </c>
      <c r="L15" s="154">
        <f>E15/$E$4</f>
        <v>8.3820280945062012E-2</v>
      </c>
      <c r="O15" s="17" t="s">
        <v>57</v>
      </c>
      <c r="P15" s="29"/>
      <c r="Q15" s="29">
        <f t="shared" ref="Q15:R15" si="0">Q14/P14-1</f>
        <v>0.17352066282372314</v>
      </c>
      <c r="R15" s="30">
        <f t="shared" si="0"/>
        <v>0.29611330698287208</v>
      </c>
    </row>
    <row r="16" spans="2:20" ht="15" thickBot="1" x14ac:dyDescent="0.4">
      <c r="B16" s="135" t="s">
        <v>50</v>
      </c>
      <c r="C16" s="136">
        <v>2241.17</v>
      </c>
      <c r="D16" s="136">
        <v>1769.3500000000001</v>
      </c>
      <c r="E16" s="137">
        <v>3563.9199999999992</v>
      </c>
      <c r="F16" s="46"/>
      <c r="G16" s="46"/>
      <c r="I16" s="146" t="s">
        <v>50</v>
      </c>
      <c r="J16" s="149">
        <f>C16/$C$4</f>
        <v>0.52860775138215366</v>
      </c>
      <c r="K16" s="149">
        <f>D16/$D$4</f>
        <v>0.4305459235196068</v>
      </c>
      <c r="L16" s="150">
        <f>E16/$E$4</f>
        <v>0.50954998748972358</v>
      </c>
      <c r="M16" s="20"/>
      <c r="O16" s="12" t="s">
        <v>44</v>
      </c>
      <c r="P16" s="33">
        <f>C10</f>
        <v>3072.7000000000003</v>
      </c>
      <c r="Q16" s="33">
        <f>D10</f>
        <v>2732.9900000000002</v>
      </c>
      <c r="R16" s="36">
        <f>E10</f>
        <v>5246.9</v>
      </c>
    </row>
    <row r="17" spans="2:18" x14ac:dyDescent="0.35">
      <c r="O17" s="17" t="s">
        <v>57</v>
      </c>
      <c r="P17" s="29"/>
      <c r="Q17" s="29">
        <f t="shared" ref="Q17:R17" si="1">Q16/P16-1</f>
        <v>-0.11055749015523808</v>
      </c>
      <c r="R17" s="30">
        <f t="shared" si="1"/>
        <v>0.91983871144790119</v>
      </c>
    </row>
    <row r="18" spans="2:18" x14ac:dyDescent="0.35">
      <c r="O18" s="12" t="s">
        <v>45</v>
      </c>
      <c r="P18" s="4">
        <f>C11</f>
        <v>48.26</v>
      </c>
      <c r="Q18" s="4">
        <f>D11</f>
        <v>58.38</v>
      </c>
      <c r="R18" s="37">
        <f>E11</f>
        <v>82.58</v>
      </c>
    </row>
    <row r="19" spans="2:18" x14ac:dyDescent="0.35">
      <c r="O19" s="17" t="s">
        <v>57</v>
      </c>
      <c r="P19" s="29"/>
      <c r="Q19" s="29">
        <f t="shared" ref="Q19:R19" si="2">Q18/P18-1</f>
        <v>0.209697472026523</v>
      </c>
      <c r="R19" s="30">
        <f t="shared" si="2"/>
        <v>0.4145255224391915</v>
      </c>
    </row>
    <row r="20" spans="2:18" ht="15" thickBot="1" x14ac:dyDescent="0.4">
      <c r="O20" s="13" t="s">
        <v>46</v>
      </c>
      <c r="P20" s="31">
        <f>C12</f>
        <v>3024.44</v>
      </c>
      <c r="Q20" s="31">
        <f>D12</f>
        <v>2674.61</v>
      </c>
      <c r="R20" s="38">
        <f>E12</f>
        <v>5164.32</v>
      </c>
    </row>
    <row r="21" spans="2:18" ht="20.5" thickBot="1" x14ac:dyDescent="0.45">
      <c r="B21" s="204" t="s">
        <v>63</v>
      </c>
      <c r="C21" s="160"/>
      <c r="D21" s="161"/>
      <c r="E21" s="205"/>
      <c r="F21" s="61"/>
      <c r="G21" s="62"/>
      <c r="H21" s="203"/>
      <c r="I21" s="203"/>
      <c r="O21" s="17" t="s">
        <v>57</v>
      </c>
      <c r="P21" s="29"/>
      <c r="Q21" s="29">
        <f t="shared" ref="Q21:R21" si="3">Q20/P20-1</f>
        <v>-0.11566769385406883</v>
      </c>
      <c r="R21" s="30">
        <f t="shared" si="3"/>
        <v>0.93086842567701433</v>
      </c>
    </row>
    <row r="22" spans="2:18" ht="13" customHeight="1" thickBot="1" x14ac:dyDescent="0.4">
      <c r="B22" s="132"/>
      <c r="C22" s="133">
        <v>44651</v>
      </c>
      <c r="D22" s="133">
        <v>45016</v>
      </c>
      <c r="E22" s="158">
        <v>45382</v>
      </c>
      <c r="F22" s="159" t="s">
        <v>64</v>
      </c>
      <c r="G22" s="134" t="s">
        <v>65</v>
      </c>
      <c r="O22" s="12" t="s">
        <v>47</v>
      </c>
      <c r="P22" s="4">
        <f>C13</f>
        <v>478.19</v>
      </c>
      <c r="Q22" s="4">
        <f>D13</f>
        <v>595.83000000000004</v>
      </c>
      <c r="R22" s="37">
        <f>E13</f>
        <v>1014.14</v>
      </c>
    </row>
    <row r="23" spans="2:18" x14ac:dyDescent="0.35">
      <c r="B23" s="155" t="s">
        <v>59</v>
      </c>
      <c r="C23" s="139"/>
      <c r="D23" s="139">
        <f>D6/C6-1</f>
        <v>-3.1249706762754625E-2</v>
      </c>
      <c r="E23" s="156">
        <f>E6/D6-1</f>
        <v>0.70890290709641479</v>
      </c>
      <c r="F23" s="157">
        <f>AVERAGE(C23:E23)</f>
        <v>0.33882660016683008</v>
      </c>
      <c r="G23" s="126"/>
      <c r="O23" s="17" t="s">
        <v>57</v>
      </c>
      <c r="P23" s="29"/>
      <c r="Q23" s="29">
        <f t="shared" ref="Q23:R23" si="4">Q22/P22-1</f>
        <v>0.24601099981179031</v>
      </c>
      <c r="R23" s="30">
        <f t="shared" si="4"/>
        <v>0.70206266888206348</v>
      </c>
    </row>
    <row r="24" spans="2:18" x14ac:dyDescent="0.35">
      <c r="B24" s="40" t="s">
        <v>60</v>
      </c>
      <c r="C24" s="15"/>
      <c r="D24" s="15">
        <v>0</v>
      </c>
      <c r="E24" s="50">
        <v>0</v>
      </c>
      <c r="F24" s="52">
        <f>AVERAGE(C24:E24)</f>
        <v>0</v>
      </c>
      <c r="G24" s="10"/>
      <c r="O24" s="13" t="s">
        <v>48</v>
      </c>
      <c r="P24" s="31">
        <f>C14</f>
        <v>2546.25</v>
      </c>
      <c r="Q24" s="31">
        <f>D14</f>
        <v>2078.7800000000002</v>
      </c>
      <c r="R24" s="38">
        <f>E14</f>
        <v>4150.1799999999994</v>
      </c>
    </row>
    <row r="25" spans="2:18" x14ac:dyDescent="0.35">
      <c r="B25" s="40" t="s">
        <v>61</v>
      </c>
      <c r="C25" s="15"/>
      <c r="D25" s="15">
        <f>D10/C10-1</f>
        <v>-0.11055749015523808</v>
      </c>
      <c r="E25" s="50">
        <f>E10/D10-1</f>
        <v>0.91983871144790119</v>
      </c>
      <c r="F25" s="52">
        <f>AVERAGE(C25:E25)</f>
        <v>0.40464061064633156</v>
      </c>
      <c r="G25" s="10"/>
      <c r="O25" s="17" t="s">
        <v>57</v>
      </c>
      <c r="P25" s="29"/>
      <c r="Q25" s="29">
        <f t="shared" ref="Q25:R25" si="5">Q24/P24-1</f>
        <v>-0.18359155621011281</v>
      </c>
      <c r="R25" s="30">
        <f t="shared" si="5"/>
        <v>0.99644984077199084</v>
      </c>
    </row>
    <row r="26" spans="2:18" ht="15" thickBot="1" x14ac:dyDescent="0.4">
      <c r="B26" s="41" t="s">
        <v>62</v>
      </c>
      <c r="C26" s="49"/>
      <c r="D26" s="49">
        <f>D16/C16-1</f>
        <v>-0.21052396739203183</v>
      </c>
      <c r="E26" s="51">
        <f>E16/D16-1</f>
        <v>1.014253822025037</v>
      </c>
      <c r="F26" s="53">
        <f>AVERAGE(C26:E26)</f>
        <v>0.40186492731650258</v>
      </c>
      <c r="G26" s="42"/>
      <c r="O26" s="12" t="s">
        <v>49</v>
      </c>
      <c r="P26" s="4">
        <f>C15</f>
        <v>305.08</v>
      </c>
      <c r="Q26" s="4">
        <f>D15</f>
        <v>309.43</v>
      </c>
      <c r="R26" s="37">
        <f>E15</f>
        <v>586.26</v>
      </c>
    </row>
    <row r="27" spans="2:18" x14ac:dyDescent="0.35">
      <c r="O27" s="17" t="s">
        <v>57</v>
      </c>
      <c r="P27" s="29"/>
      <c r="Q27" s="29">
        <f t="shared" ref="Q27:R27" si="6">Q26/P26-1</f>
        <v>1.4258555133079831E-2</v>
      </c>
      <c r="R27" s="30">
        <f t="shared" si="6"/>
        <v>0.89464499240539053</v>
      </c>
    </row>
    <row r="28" spans="2:18" ht="15" thickBot="1" x14ac:dyDescent="0.4">
      <c r="O28" s="14" t="s">
        <v>50</v>
      </c>
      <c r="P28" s="34">
        <f>C16</f>
        <v>2241.17</v>
      </c>
      <c r="Q28" s="34">
        <f>D16</f>
        <v>1769.3500000000001</v>
      </c>
      <c r="R28" s="39">
        <f>E16</f>
        <v>3563.9199999999992</v>
      </c>
    </row>
    <row r="29" spans="2:18" ht="20.5" thickBot="1" x14ac:dyDescent="0.45">
      <c r="B29" s="217" t="s">
        <v>71</v>
      </c>
      <c r="C29" s="160"/>
      <c r="D29" s="160"/>
      <c r="E29" s="161"/>
      <c r="F29" s="61"/>
      <c r="G29" s="62"/>
      <c r="H29" s="203"/>
      <c r="I29" s="203"/>
    </row>
    <row r="30" spans="2:18" ht="15" thickBot="1" x14ac:dyDescent="0.4">
      <c r="B30" s="132"/>
      <c r="C30" s="133">
        <v>44651</v>
      </c>
      <c r="D30" s="133">
        <v>45016</v>
      </c>
      <c r="E30" s="133">
        <v>45382</v>
      </c>
      <c r="F30" s="133" t="s">
        <v>64</v>
      </c>
      <c r="G30" s="134" t="s">
        <v>65</v>
      </c>
    </row>
    <row r="31" spans="2:18" x14ac:dyDescent="0.35">
      <c r="B31" s="155" t="s">
        <v>66</v>
      </c>
      <c r="C31" s="139">
        <f>C8/C4</f>
        <v>1.0054248353680397</v>
      </c>
      <c r="D31" s="139">
        <f>D8/D4</f>
        <v>1.0048667129004392</v>
      </c>
      <c r="E31" s="139">
        <f>E8/E4</f>
        <v>1.0089716552882726</v>
      </c>
      <c r="F31" s="162">
        <f>AVERAGE(C31:E31)</f>
        <v>1.0064210678522505</v>
      </c>
      <c r="G31" s="126"/>
    </row>
    <row r="32" spans="2:18" x14ac:dyDescent="0.35">
      <c r="B32" s="40" t="s">
        <v>67</v>
      </c>
      <c r="C32" s="15">
        <f>C10/C4</f>
        <v>0.7247344189293734</v>
      </c>
      <c r="D32" s="15">
        <f>D10/D4</f>
        <v>0.66503388448856937</v>
      </c>
      <c r="E32" s="15">
        <f>E10/E4</f>
        <v>0.75017335668584906</v>
      </c>
      <c r="F32" s="54">
        <f>AVERAGE(C32:E32)</f>
        <v>0.71331388670126394</v>
      </c>
      <c r="G32" s="10"/>
    </row>
    <row r="33" spans="2:7" x14ac:dyDescent="0.35">
      <c r="B33" s="40" t="s">
        <v>68</v>
      </c>
      <c r="C33" s="15">
        <f>C12/C4</f>
        <v>0.71335169915278218</v>
      </c>
      <c r="D33" s="15">
        <f>D12/D4</f>
        <v>0.65082794953218726</v>
      </c>
      <c r="E33" s="15">
        <f>E12/E4</f>
        <v>0.73836651535189612</v>
      </c>
      <c r="F33" s="54">
        <f>AVERAGE(C33:E33)</f>
        <v>0.70084872134562171</v>
      </c>
      <c r="G33" s="10"/>
    </row>
    <row r="34" spans="2:7" x14ac:dyDescent="0.35">
      <c r="B34" s="40" t="s">
        <v>69</v>
      </c>
      <c r="C34" s="55">
        <f>C16/C4</f>
        <v>0.52860775138215366</v>
      </c>
      <c r="D34" s="55">
        <f>D16/D4</f>
        <v>0.4305459235196068</v>
      </c>
      <c r="E34" s="55">
        <f>E16/E4</f>
        <v>0.50954998748972358</v>
      </c>
      <c r="F34" s="54">
        <f>AVERAGE(C34:E34)</f>
        <v>0.48956788746382801</v>
      </c>
      <c r="G34" s="56"/>
    </row>
    <row r="35" spans="2:7" ht="15" thickBot="1" x14ac:dyDescent="0.4">
      <c r="B35" s="41" t="s">
        <v>70</v>
      </c>
      <c r="C35" s="49">
        <f>C12/C13</f>
        <v>6.3247663062799306</v>
      </c>
      <c r="D35" s="49">
        <f>D12/D13</f>
        <v>4.4888810566772399</v>
      </c>
      <c r="E35" s="49">
        <f>E12/E13</f>
        <v>5.0923146705583058</v>
      </c>
      <c r="F35" s="57">
        <f>AVERAGE(C35:E35)</f>
        <v>5.3019873445051582</v>
      </c>
      <c r="G35" s="42"/>
    </row>
  </sheetData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xr2:uid="{EC367B66-54C3-4832-94DC-A043AE1273AE}">
          <x14:colorSeries rgb="FF000000"/>
          <x14:colorNegative rgb="FF0070C0"/>
          <x14:colorAxis rgb="FF000000"/>
          <x14:colorMarkers rgb="FF0070C0"/>
          <x14:colorFirst rgb="FF0070C0"/>
          <x14:colorLast rgb="FF0070C0"/>
          <x14:colorHigh rgb="FF0070C0"/>
          <x14:colorLow rgb="FF0070C0"/>
          <x14:sparklines>
            <x14:sparkline>
              <xm:f>'INCOME STATEMENT ANALYSIS'!C35:F35</xm:f>
              <xm:sqref>G35</xm:sqref>
            </x14:sparkline>
          </x14:sparklines>
        </x14:sparklineGroup>
        <x14:sparklineGroup type="column" displayEmptyCellsAs="gap" xr2:uid="{93CE9380-D3D4-4B17-A476-B037E53A73E5}">
          <x14:colorSeries rgb="FF000000"/>
          <x14:colorNegative rgb="FF0070C0"/>
          <x14:colorAxis rgb="FF000000"/>
          <x14:colorMarkers rgb="FF0070C0"/>
          <x14:colorFirst rgb="FF0070C0"/>
          <x14:colorLast rgb="FF0070C0"/>
          <x14:colorHigh rgb="FF0070C0"/>
          <x14:colorLow rgb="FF0070C0"/>
          <x14:sparklines>
            <x14:sparkline>
              <xm:f>'INCOME STATEMENT ANALYSIS'!C31:F31</xm:f>
              <xm:sqref>G31</xm:sqref>
            </x14:sparkline>
          </x14:sparklines>
        </x14:sparklineGroup>
        <x14:sparklineGroup type="column" displayEmptyCellsAs="gap" xr2:uid="{64410AE9-785A-452A-AB40-4E87F569ECE9}">
          <x14:colorSeries rgb="FF000000"/>
          <x14:colorNegative rgb="FF0070C0"/>
          <x14:colorAxis rgb="FF000000"/>
          <x14:colorMarkers rgb="FF0070C0"/>
          <x14:colorFirst rgb="FF0070C0"/>
          <x14:colorLast rgb="FF0070C0"/>
          <x14:colorHigh rgb="FF0070C0"/>
          <x14:colorLow rgb="FF0070C0"/>
          <x14:sparklines>
            <x14:sparkline>
              <xm:f>'INCOME STATEMENT ANALYSIS'!C32:F32</xm:f>
              <xm:sqref>G32</xm:sqref>
            </x14:sparkline>
          </x14:sparklines>
        </x14:sparklineGroup>
        <x14:sparklineGroup type="column" displayEmptyCellsAs="gap" xr2:uid="{90DA52C8-00BB-4188-AB99-730F4967F58F}">
          <x14:colorSeries rgb="FF000000"/>
          <x14:colorNegative rgb="FF0070C0"/>
          <x14:colorAxis rgb="FF000000"/>
          <x14:colorMarkers rgb="FF0070C0"/>
          <x14:colorFirst rgb="FF0070C0"/>
          <x14:colorLast rgb="FF0070C0"/>
          <x14:colorHigh rgb="FF0070C0"/>
          <x14:colorLow rgb="FF0070C0"/>
          <x14:sparklines>
            <x14:sparkline>
              <xm:f>'INCOME STATEMENT ANALYSIS'!C33:F33</xm:f>
              <xm:sqref>G33</xm:sqref>
            </x14:sparkline>
          </x14:sparklines>
        </x14:sparklineGroup>
        <x14:sparklineGroup type="column" displayEmptyCellsAs="gap" xr2:uid="{92B10069-C931-4263-B74E-CD565B3149C5}">
          <x14:colorSeries rgb="FF000000"/>
          <x14:colorNegative rgb="FF0070C0"/>
          <x14:colorAxis rgb="FF000000"/>
          <x14:colorMarkers rgb="FF0070C0"/>
          <x14:colorFirst rgb="FF0070C0"/>
          <x14:colorLast rgb="FF0070C0"/>
          <x14:colorHigh rgb="FF0070C0"/>
          <x14:colorLow rgb="FF0070C0"/>
          <x14:sparklines>
            <x14:sparkline>
              <xm:f>'INCOME STATEMENT ANALYSIS'!C34:F34</xm:f>
              <xm:sqref>G34</xm:sqref>
            </x14:sparkline>
          </x14:sparklines>
        </x14:sparklineGroup>
        <x14:sparklineGroup type="column" displayEmptyCellsAs="gap" xr2:uid="{0A91848B-F4B9-4AB4-88CA-638B66978759}">
          <x14:colorSeries rgb="FF000000"/>
          <x14:colorNegative rgb="FF0070C0"/>
          <x14:colorAxis rgb="FF000000"/>
          <x14:colorMarkers rgb="FF0070C0"/>
          <x14:colorFirst rgb="FF0070C0"/>
          <x14:colorLast rgb="FF0070C0"/>
          <x14:colorHigh rgb="FF0070C0"/>
          <x14:colorLow rgb="FF0070C0"/>
          <x14:sparklines>
            <x14:sparkline>
              <xm:f>'INCOME STATEMENT ANALYSIS'!C26:F26</xm:f>
              <xm:sqref>G26</xm:sqref>
            </x14:sparkline>
          </x14:sparklines>
        </x14:sparklineGroup>
        <x14:sparklineGroup type="column" displayEmptyCellsAs="gap" xr2:uid="{144ADF3D-90EC-45B2-804F-EA3796FE0EAD}">
          <x14:colorSeries rgb="FF000000"/>
          <x14:colorNegative rgb="FF0070C0"/>
          <x14:colorAxis rgb="FF000000"/>
          <x14:colorMarkers rgb="FF0070C0"/>
          <x14:colorFirst rgb="FF0070C0"/>
          <x14:colorLast rgb="FF0070C0"/>
          <x14:colorHigh rgb="FF0070C0"/>
          <x14:colorLow rgb="FF0070C0"/>
          <x14:sparklines>
            <x14:sparkline>
              <xm:f>'INCOME STATEMENT ANALYSIS'!C25:F25</xm:f>
              <xm:sqref>G25</xm:sqref>
            </x14:sparkline>
          </x14:sparklines>
        </x14:sparklineGroup>
        <x14:sparklineGroup type="column" displayEmptyCellsAs="gap" xr2:uid="{BE110DF9-1916-4A9B-A11C-4FF3CEA7F477}">
          <x14:colorSeries rgb="FF000000"/>
          <x14:colorNegative rgb="FF0070C0"/>
          <x14:colorAxis rgb="FF000000"/>
          <x14:colorMarkers rgb="FF0070C0"/>
          <x14:colorFirst rgb="FF0070C0"/>
          <x14:colorLast rgb="FF0070C0"/>
          <x14:colorHigh rgb="FF0070C0"/>
          <x14:colorLow rgb="FF0070C0"/>
          <x14:sparklines>
            <x14:sparkline>
              <xm:f>'INCOME STATEMENT ANALYSIS'!C24:F24</xm:f>
              <xm:sqref>G24</xm:sqref>
            </x14:sparkline>
          </x14:sparklines>
        </x14:sparklineGroup>
        <x14:sparklineGroup type="column" displayEmptyCellsAs="gap" xr2:uid="{64927FBC-970F-4F7D-965F-5A5ABF397421}">
          <x14:colorSeries rgb="FF000000"/>
          <x14:colorNegative rgb="FF0070C0"/>
          <x14:colorAxis rgb="FF000000"/>
          <x14:colorMarkers rgb="FF0070C0"/>
          <x14:colorFirst rgb="FF0070C0"/>
          <x14:colorLast rgb="FF0070C0"/>
          <x14:colorHigh rgb="FF0070C0"/>
          <x14:colorLow rgb="FF0070C0"/>
          <x14:sparklines>
            <x14:sparkline>
              <xm:f>'INCOME STATEMENT ANALYSIS'!C23:F23</xm:f>
              <xm:sqref>G23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257DF-BBDC-4240-A568-36F7340EDA9B}">
  <dimension ref="B2:P50"/>
  <sheetViews>
    <sheetView zoomScale="51" workbookViewId="0">
      <selection activeCell="T11" sqref="T11"/>
    </sheetView>
  </sheetViews>
  <sheetFormatPr defaultRowHeight="14.5" x14ac:dyDescent="0.35"/>
  <cols>
    <col min="2" max="2" width="49.453125" customWidth="1"/>
    <col min="3" max="3" width="9.6328125" bestFit="1" customWidth="1"/>
    <col min="4" max="5" width="9.7265625" bestFit="1" customWidth="1"/>
    <col min="6" max="7" width="9.6328125" bestFit="1" customWidth="1"/>
    <col min="10" max="10" width="29.1796875" customWidth="1"/>
    <col min="11" max="11" width="8.90625" bestFit="1" customWidth="1"/>
    <col min="12" max="13" width="9.7265625" bestFit="1" customWidth="1"/>
    <col min="14" max="14" width="14.36328125" bestFit="1" customWidth="1"/>
    <col min="15" max="15" width="9.6328125" bestFit="1" customWidth="1"/>
    <col min="16" max="16" width="14" customWidth="1"/>
  </cols>
  <sheetData>
    <row r="2" spans="2:16" ht="15" thickBot="1" x14ac:dyDescent="0.4"/>
    <row r="3" spans="2:16" ht="28" thickBot="1" x14ac:dyDescent="0.6">
      <c r="B3" s="212" t="s">
        <v>0</v>
      </c>
      <c r="C3" s="59"/>
      <c r="D3" s="59"/>
      <c r="E3" s="213"/>
      <c r="F3" s="203"/>
      <c r="G3" s="203"/>
      <c r="J3" s="207" t="s">
        <v>115</v>
      </c>
      <c r="K3" s="208"/>
      <c r="L3" s="208"/>
      <c r="M3" s="209"/>
      <c r="N3" s="210"/>
    </row>
    <row r="4" spans="2:16" ht="20.5" thickBot="1" x14ac:dyDescent="0.45">
      <c r="B4" s="181" t="s">
        <v>114</v>
      </c>
      <c r="C4" s="60"/>
      <c r="D4" s="61"/>
      <c r="E4" s="62"/>
      <c r="F4" s="203"/>
      <c r="G4" s="203"/>
      <c r="J4" s="73"/>
      <c r="K4" s="74">
        <v>44651</v>
      </c>
      <c r="L4" s="74">
        <v>45016</v>
      </c>
      <c r="M4" s="75">
        <v>45382</v>
      </c>
      <c r="N4" s="76"/>
      <c r="O4" s="203"/>
      <c r="P4" s="211"/>
    </row>
    <row r="5" spans="2:16" ht="16" thickBot="1" x14ac:dyDescent="0.4">
      <c r="B5" s="214" t="s">
        <v>37</v>
      </c>
      <c r="C5" s="215"/>
      <c r="D5" s="215"/>
      <c r="E5" s="216"/>
      <c r="F5" s="203"/>
      <c r="G5" s="203"/>
      <c r="J5" s="68" t="s">
        <v>116</v>
      </c>
      <c r="K5" s="67"/>
      <c r="L5" s="67"/>
      <c r="M5" s="71"/>
      <c r="N5" s="218" t="s">
        <v>65</v>
      </c>
    </row>
    <row r="6" spans="2:16" ht="16" thickBot="1" x14ac:dyDescent="0.4">
      <c r="B6" s="132"/>
      <c r="C6" s="74">
        <v>44651</v>
      </c>
      <c r="D6" s="74">
        <v>45016</v>
      </c>
      <c r="E6" s="130">
        <v>45382</v>
      </c>
      <c r="J6" s="23" t="s">
        <v>117</v>
      </c>
      <c r="K6" s="78">
        <f>C22/C14</f>
        <v>0.79323695846411146</v>
      </c>
      <c r="L6" s="78">
        <f>D22/D14</f>
        <v>1.2016109426381585</v>
      </c>
      <c r="M6" s="79">
        <f>E22/E14</f>
        <v>1.0487759905171476</v>
      </c>
      <c r="N6" s="65"/>
    </row>
    <row r="7" spans="2:16" ht="15.5" x14ac:dyDescent="0.35">
      <c r="B7" s="103" t="s">
        <v>72</v>
      </c>
      <c r="C7" s="100"/>
      <c r="D7" s="100"/>
      <c r="E7" s="101"/>
      <c r="J7" s="23" t="s">
        <v>118</v>
      </c>
      <c r="K7" s="77"/>
      <c r="L7" s="77">
        <f>D22/C22-1</f>
        <v>0.66908680506185125</v>
      </c>
      <c r="M7" s="77">
        <f>E22/D22-1</f>
        <v>0.21891821381223409</v>
      </c>
      <c r="N7" s="65"/>
    </row>
    <row r="8" spans="2:16" ht="15.5" x14ac:dyDescent="0.35">
      <c r="B8" s="22" t="s">
        <v>73</v>
      </c>
      <c r="C8" s="64"/>
      <c r="D8" s="64"/>
      <c r="E8" s="65"/>
      <c r="J8" s="23" t="s">
        <v>120</v>
      </c>
      <c r="K8" s="78">
        <f>C12/C22</f>
        <v>1.2415376617375233</v>
      </c>
      <c r="L8" s="78">
        <f>D12/D22</f>
        <v>0.81767020376000299</v>
      </c>
      <c r="M8" s="78">
        <f>E12/E22</f>
        <v>0.94108833909913669</v>
      </c>
      <c r="N8" s="65"/>
    </row>
    <row r="9" spans="2:16" ht="16" thickBot="1" x14ac:dyDescent="0.4">
      <c r="B9" s="80" t="s">
        <v>74</v>
      </c>
      <c r="C9" s="81">
        <v>14.91</v>
      </c>
      <c r="D9" s="81">
        <v>14.79</v>
      </c>
      <c r="E9" s="82">
        <v>14.9</v>
      </c>
      <c r="J9" s="23" t="s">
        <v>119</v>
      </c>
      <c r="K9" s="77"/>
      <c r="L9" s="77">
        <f>D12/C12-1</f>
        <v>9.9251831054468997E-2</v>
      </c>
      <c r="M9" s="77">
        <f>E12/D12-1</f>
        <v>0.40290023050776802</v>
      </c>
      <c r="N9" s="65"/>
    </row>
    <row r="10" spans="2:16" ht="16" thickBot="1" x14ac:dyDescent="0.4">
      <c r="B10" s="83" t="s">
        <v>75</v>
      </c>
      <c r="C10" s="84">
        <v>14.91</v>
      </c>
      <c r="D10" s="84">
        <v>14.79</v>
      </c>
      <c r="E10" s="85">
        <v>14.9</v>
      </c>
      <c r="J10" s="23"/>
      <c r="K10" s="2"/>
      <c r="L10" s="2"/>
      <c r="M10" s="69"/>
      <c r="N10" s="65"/>
    </row>
    <row r="11" spans="2:16" ht="16" thickBot="1" x14ac:dyDescent="0.4">
      <c r="B11" s="86" t="s">
        <v>76</v>
      </c>
      <c r="C11" s="87">
        <v>5588.31</v>
      </c>
      <c r="D11" s="87">
        <v>6142.96</v>
      </c>
      <c r="E11" s="88">
        <v>8617.9599999999991</v>
      </c>
      <c r="J11" s="22" t="s">
        <v>121</v>
      </c>
      <c r="K11" s="63"/>
      <c r="L11" s="63"/>
      <c r="M11" s="72"/>
      <c r="N11" s="219"/>
    </row>
    <row r="12" spans="2:16" ht="16" thickBot="1" x14ac:dyDescent="0.4">
      <c r="B12" s="83" t="s">
        <v>77</v>
      </c>
      <c r="C12" s="91">
        <v>5588.31</v>
      </c>
      <c r="D12" s="91">
        <v>6142.96</v>
      </c>
      <c r="E12" s="92">
        <v>8617.9599999999991</v>
      </c>
      <c r="J12" s="23" t="s">
        <v>122</v>
      </c>
      <c r="K12" s="8">
        <f>C43/C27</f>
        <v>2.4196638582950114</v>
      </c>
      <c r="L12" s="8">
        <f>D43/D27</f>
        <v>2.4052865205122642</v>
      </c>
      <c r="M12" s="8">
        <f>E43/E27</f>
        <v>2.2225047345794406</v>
      </c>
      <c r="N12" s="65"/>
    </row>
    <row r="13" spans="2:16" ht="16" thickBot="1" x14ac:dyDescent="0.4">
      <c r="B13" s="86" t="s">
        <v>78</v>
      </c>
      <c r="C13" s="93">
        <v>71.150000000000006</v>
      </c>
      <c r="D13" s="93">
        <v>94.49</v>
      </c>
      <c r="E13" s="94">
        <v>98.69</v>
      </c>
      <c r="J13" s="23" t="s">
        <v>123</v>
      </c>
      <c r="K13" s="8">
        <f>C43/C27-0/C27</f>
        <v>2.4196638582950114</v>
      </c>
      <c r="L13" s="8">
        <f>D43/D27-0/D27</f>
        <v>2.4052865205122642</v>
      </c>
      <c r="M13" s="8">
        <f>E43/E27-0/E27</f>
        <v>2.2225047345794406</v>
      </c>
      <c r="N13" s="65"/>
    </row>
    <row r="14" spans="2:16" ht="16" thickBot="1" x14ac:dyDescent="0.4">
      <c r="B14" s="83" t="s">
        <v>79</v>
      </c>
      <c r="C14" s="91">
        <v>5674.37</v>
      </c>
      <c r="D14" s="91">
        <v>6252.24</v>
      </c>
      <c r="E14" s="92">
        <v>8731.5499999999993</v>
      </c>
      <c r="J14" s="23" t="s">
        <v>124</v>
      </c>
      <c r="K14" s="3">
        <f>C43-C27</f>
        <v>9542.3700000000008</v>
      </c>
      <c r="L14" s="3">
        <f>D43-D27</f>
        <v>12948.310000000001</v>
      </c>
      <c r="M14" s="3">
        <f>E43-E27</f>
        <v>16996.519999999997</v>
      </c>
      <c r="N14" s="65"/>
    </row>
    <row r="15" spans="2:16" ht="15.5" x14ac:dyDescent="0.35">
      <c r="B15" s="89" t="s">
        <v>80</v>
      </c>
      <c r="C15" s="90">
        <v>0</v>
      </c>
      <c r="D15" s="90">
        <v>0</v>
      </c>
      <c r="E15" s="70">
        <v>0.22</v>
      </c>
      <c r="J15" s="23" t="s">
        <v>129</v>
      </c>
      <c r="K15" s="8">
        <f>C39/'INCOME STATEMENT'!I5*360</f>
        <v>85.192369379398841</v>
      </c>
      <c r="L15" s="8">
        <f>D39/'INCOME STATEMENT'!J5*360</f>
        <v>90.151768441800186</v>
      </c>
      <c r="M15" s="8">
        <f>E39/'INCOME STATEMENT'!K5*360</f>
        <v>98.731386496050334</v>
      </c>
      <c r="N15" s="65"/>
    </row>
    <row r="16" spans="2:16" ht="15.5" x14ac:dyDescent="0.35">
      <c r="B16" s="23" t="s">
        <v>34</v>
      </c>
      <c r="C16" s="2">
        <v>26.28</v>
      </c>
      <c r="D16" s="2">
        <v>30.94</v>
      </c>
      <c r="E16" s="21">
        <v>36.97</v>
      </c>
      <c r="J16" s="23" t="s">
        <v>130</v>
      </c>
      <c r="K16" s="2">
        <v>0</v>
      </c>
      <c r="L16" s="2">
        <v>0</v>
      </c>
      <c r="M16" s="2">
        <v>0</v>
      </c>
      <c r="N16" s="65"/>
    </row>
    <row r="17" spans="2:14" ht="15.5" x14ac:dyDescent="0.35">
      <c r="B17" s="22" t="s">
        <v>81</v>
      </c>
      <c r="C17" s="2"/>
      <c r="D17" s="2"/>
      <c r="E17" s="21"/>
      <c r="J17" s="23"/>
      <c r="K17" s="2"/>
      <c r="L17" s="2"/>
      <c r="M17" s="69"/>
      <c r="N17" s="65"/>
    </row>
    <row r="18" spans="2:14" ht="15.5" x14ac:dyDescent="0.35">
      <c r="B18" s="23" t="s">
        <v>82</v>
      </c>
      <c r="C18" s="3">
        <v>3969.78</v>
      </c>
      <c r="D18" s="3">
        <v>6966.82</v>
      </c>
      <c r="E18" s="24">
        <v>8552.39</v>
      </c>
      <c r="J18" s="22" t="s">
        <v>125</v>
      </c>
      <c r="K18" s="63"/>
      <c r="L18" s="63"/>
      <c r="M18" s="72"/>
      <c r="N18" s="219"/>
    </row>
    <row r="19" spans="2:14" ht="15.5" x14ac:dyDescent="0.35">
      <c r="B19" s="23" t="s">
        <v>83</v>
      </c>
      <c r="C19" s="2">
        <v>187.97</v>
      </c>
      <c r="D19" s="2">
        <v>210.46</v>
      </c>
      <c r="E19" s="21">
        <v>354.02</v>
      </c>
      <c r="J19" s="23" t="s">
        <v>126</v>
      </c>
      <c r="K19" s="2">
        <f>'INCOME STATEMENT'!I5/'BALANCE SHEET'!C44*100</f>
        <v>25.052737816530307</v>
      </c>
      <c r="L19" s="2">
        <f>'INCOME STATEMENT'!J5/'BALANCE SHEET'!D44*100</f>
        <v>17.859890117053762</v>
      </c>
      <c r="M19" s="2">
        <f>'INCOME STATEMENT'!K5/'BALANCE SHEET'!E44*100</f>
        <v>21.974312274794126</v>
      </c>
      <c r="N19" s="65"/>
    </row>
    <row r="20" spans="2:14" ht="15.5" x14ac:dyDescent="0.35">
      <c r="B20" s="23" t="s">
        <v>84</v>
      </c>
      <c r="C20" s="2">
        <v>99.15</v>
      </c>
      <c r="D20" s="2">
        <v>99.04</v>
      </c>
      <c r="E20" s="21">
        <v>165.06</v>
      </c>
      <c r="J20" s="23" t="s">
        <v>127</v>
      </c>
      <c r="K20" s="2">
        <f>'INCOME STATEMENT'!I5/'BALANCE SHEET'!C39</f>
        <v>4.2257305744926841</v>
      </c>
      <c r="L20" s="2">
        <f>'INCOME STATEMENT'!J5/'BALANCE SHEET'!D39</f>
        <v>3.9932660914179112</v>
      </c>
      <c r="M20" s="2">
        <f>'INCOME STATEMENT'!K5/'BALANCE SHEET'!E39</f>
        <v>3.646256907517464</v>
      </c>
      <c r="N20" s="65"/>
    </row>
    <row r="21" spans="2:14" ht="16" thickBot="1" x14ac:dyDescent="0.4">
      <c r="B21" s="80" t="s">
        <v>85</v>
      </c>
      <c r="C21" s="81">
        <v>244.22</v>
      </c>
      <c r="D21" s="81">
        <v>236.44</v>
      </c>
      <c r="E21" s="82">
        <v>85.97</v>
      </c>
      <c r="J21" s="26" t="s">
        <v>128</v>
      </c>
      <c r="K21" s="27">
        <f>'INCOME STATEMENT'!I8/'BALANCE SHEET'!C25</f>
        <v>0</v>
      </c>
      <c r="L21" s="27">
        <f>'INCOME STATEMENT'!J8/'BALANCE SHEET'!D25</f>
        <v>0</v>
      </c>
      <c r="M21" s="27">
        <f>'INCOME STATEMENT'!K8/'BALANCE SHEET'!E25</f>
        <v>0</v>
      </c>
      <c r="N21" s="220"/>
    </row>
    <row r="22" spans="2:14" ht="16" thickBot="1" x14ac:dyDescent="0.4">
      <c r="B22" s="83" t="s">
        <v>86</v>
      </c>
      <c r="C22" s="91">
        <v>4501.12</v>
      </c>
      <c r="D22" s="91">
        <v>7512.76</v>
      </c>
      <c r="E22" s="92">
        <v>9157.44</v>
      </c>
    </row>
    <row r="23" spans="2:14" ht="15.5" x14ac:dyDescent="0.35">
      <c r="B23" s="68" t="s">
        <v>87</v>
      </c>
      <c r="C23" s="90"/>
      <c r="D23" s="90"/>
      <c r="E23" s="70"/>
    </row>
    <row r="24" spans="2:14" ht="15.5" x14ac:dyDescent="0.35">
      <c r="B24" s="23" t="s">
        <v>88</v>
      </c>
      <c r="C24" s="3">
        <v>2182.71</v>
      </c>
      <c r="D24" s="3">
        <v>3310.8</v>
      </c>
      <c r="E24" s="24">
        <v>5235.09</v>
      </c>
    </row>
    <row r="25" spans="2:14" ht="15.5" x14ac:dyDescent="0.35">
      <c r="B25" s="23" t="s">
        <v>89</v>
      </c>
      <c r="C25" s="3">
        <v>3700.86</v>
      </c>
      <c r="D25" s="3">
        <v>3448.42</v>
      </c>
      <c r="E25" s="24">
        <v>5563.72</v>
      </c>
    </row>
    <row r="26" spans="2:14" ht="16" thickBot="1" x14ac:dyDescent="0.4">
      <c r="B26" s="80" t="s">
        <v>90</v>
      </c>
      <c r="C26" s="81">
        <v>838</v>
      </c>
      <c r="D26" s="95">
        <v>2454.7800000000002</v>
      </c>
      <c r="E26" s="96">
        <v>3104.22</v>
      </c>
    </row>
    <row r="27" spans="2:14" ht="16" thickBot="1" x14ac:dyDescent="0.4">
      <c r="B27" s="83" t="s">
        <v>91</v>
      </c>
      <c r="C27" s="91">
        <v>6721.57</v>
      </c>
      <c r="D27" s="91">
        <v>9214</v>
      </c>
      <c r="E27" s="92">
        <v>13903.03</v>
      </c>
    </row>
    <row r="28" spans="2:14" ht="16" thickBot="1" x14ac:dyDescent="0.4">
      <c r="B28" s="97" t="s">
        <v>92</v>
      </c>
      <c r="C28" s="98">
        <v>16923.34</v>
      </c>
      <c r="D28" s="98">
        <v>23009.94</v>
      </c>
      <c r="E28" s="99">
        <v>31829.21</v>
      </c>
    </row>
    <row r="29" spans="2:14" ht="15.5" x14ac:dyDescent="0.35">
      <c r="B29" s="103" t="s">
        <v>93</v>
      </c>
      <c r="C29" s="90"/>
      <c r="D29" s="90"/>
      <c r="E29" s="70"/>
    </row>
    <row r="30" spans="2:14" ht="15.5" x14ac:dyDescent="0.35">
      <c r="B30" s="22" t="s">
        <v>94</v>
      </c>
      <c r="C30" s="2"/>
      <c r="D30" s="2"/>
      <c r="E30" s="21"/>
    </row>
    <row r="31" spans="2:14" ht="15.5" x14ac:dyDescent="0.35">
      <c r="B31" s="23" t="s">
        <v>95</v>
      </c>
      <c r="C31" s="2">
        <v>323.67</v>
      </c>
      <c r="D31" s="2">
        <v>426.51</v>
      </c>
      <c r="E31" s="21">
        <v>569.36</v>
      </c>
    </row>
    <row r="32" spans="2:14" ht="15.5" x14ac:dyDescent="0.35">
      <c r="B32" s="23" t="s">
        <v>96</v>
      </c>
      <c r="C32" s="2">
        <v>32.99</v>
      </c>
      <c r="D32" s="2">
        <v>39.299999999999997</v>
      </c>
      <c r="E32" s="21">
        <v>33.89</v>
      </c>
    </row>
    <row r="33" spans="2:5" ht="15.5" x14ac:dyDescent="0.35">
      <c r="B33" s="23" t="s">
        <v>97</v>
      </c>
      <c r="C33" s="2">
        <v>356.66</v>
      </c>
      <c r="D33" s="2">
        <v>465.81</v>
      </c>
      <c r="E33" s="21">
        <v>603.25</v>
      </c>
    </row>
    <row r="34" spans="2:5" ht="15.5" x14ac:dyDescent="0.35">
      <c r="B34" s="23" t="s">
        <v>98</v>
      </c>
      <c r="C34" s="2">
        <v>63.53</v>
      </c>
      <c r="D34" s="2">
        <v>60.67</v>
      </c>
      <c r="E34" s="21">
        <v>58.26</v>
      </c>
    </row>
    <row r="35" spans="2:5" ht="16" thickBot="1" x14ac:dyDescent="0.4">
      <c r="B35" s="80" t="s">
        <v>99</v>
      </c>
      <c r="C35" s="81">
        <v>239.21</v>
      </c>
      <c r="D35" s="81">
        <v>321.14999999999998</v>
      </c>
      <c r="E35" s="82">
        <v>268.14999999999998</v>
      </c>
    </row>
    <row r="36" spans="2:5" ht="16" thickBot="1" x14ac:dyDescent="0.4">
      <c r="B36" s="83" t="s">
        <v>100</v>
      </c>
      <c r="C36" s="84">
        <v>659.4</v>
      </c>
      <c r="D36" s="84">
        <v>847.63</v>
      </c>
      <c r="E36" s="85">
        <v>929.66</v>
      </c>
    </row>
    <row r="37" spans="2:5" ht="15.5" x14ac:dyDescent="0.35">
      <c r="B37" s="68" t="s">
        <v>101</v>
      </c>
      <c r="C37" s="100"/>
      <c r="D37" s="100"/>
      <c r="E37" s="101"/>
    </row>
    <row r="38" spans="2:5" ht="15.5" x14ac:dyDescent="0.35">
      <c r="B38" s="23" t="s">
        <v>102</v>
      </c>
      <c r="C38" s="3">
        <v>4684.91</v>
      </c>
      <c r="D38" s="3">
        <v>4786.96</v>
      </c>
      <c r="E38" s="24">
        <v>6500.65</v>
      </c>
    </row>
    <row r="39" spans="2:5" ht="15.5" x14ac:dyDescent="0.35">
      <c r="B39" s="23" t="s">
        <v>103</v>
      </c>
      <c r="C39" s="3">
        <v>1003.32</v>
      </c>
      <c r="D39" s="3">
        <v>1029.1199999999999</v>
      </c>
      <c r="E39" s="24">
        <v>1918.2</v>
      </c>
    </row>
    <row r="40" spans="2:5" ht="15.5" x14ac:dyDescent="0.35">
      <c r="B40" s="23" t="s">
        <v>104</v>
      </c>
      <c r="C40" s="3">
        <v>5315.25</v>
      </c>
      <c r="D40" s="3">
        <v>8836.91</v>
      </c>
      <c r="E40" s="24">
        <v>12071.31</v>
      </c>
    </row>
    <row r="41" spans="2:5" ht="15.5" x14ac:dyDescent="0.35">
      <c r="B41" s="23" t="s">
        <v>105</v>
      </c>
      <c r="C41" s="3">
        <v>4904.5200000000004</v>
      </c>
      <c r="D41" s="3">
        <v>7217.64</v>
      </c>
      <c r="E41" s="24">
        <v>10046.36</v>
      </c>
    </row>
    <row r="42" spans="2:5" ht="16" thickBot="1" x14ac:dyDescent="0.4">
      <c r="B42" s="80" t="s">
        <v>106</v>
      </c>
      <c r="C42" s="81">
        <v>355.94</v>
      </c>
      <c r="D42" s="81">
        <v>291.68</v>
      </c>
      <c r="E42" s="82">
        <v>363.03</v>
      </c>
    </row>
    <row r="43" spans="2:5" ht="16" thickBot="1" x14ac:dyDescent="0.4">
      <c r="B43" s="83" t="s">
        <v>107</v>
      </c>
      <c r="C43" s="91">
        <v>16263.94</v>
      </c>
      <c r="D43" s="91">
        <v>22162.31</v>
      </c>
      <c r="E43" s="92">
        <v>30899.55</v>
      </c>
    </row>
    <row r="44" spans="2:5" ht="16" thickBot="1" x14ac:dyDescent="0.4">
      <c r="B44" s="97" t="s">
        <v>108</v>
      </c>
      <c r="C44" s="98">
        <v>16923.34</v>
      </c>
      <c r="D44" s="98">
        <v>23009.94</v>
      </c>
      <c r="E44" s="99">
        <v>31829.21</v>
      </c>
    </row>
    <row r="45" spans="2:5" ht="15.5" x14ac:dyDescent="0.35">
      <c r="B45" s="103" t="s">
        <v>27</v>
      </c>
      <c r="C45" s="100"/>
      <c r="D45" s="100"/>
      <c r="E45" s="101"/>
    </row>
    <row r="46" spans="2:5" ht="15.5" x14ac:dyDescent="0.35">
      <c r="B46" s="22" t="s">
        <v>109</v>
      </c>
      <c r="C46" s="64"/>
      <c r="D46" s="64"/>
      <c r="E46" s="65"/>
    </row>
    <row r="47" spans="2:5" ht="15.5" x14ac:dyDescent="0.35">
      <c r="B47" s="23" t="s">
        <v>110</v>
      </c>
      <c r="C47" s="3">
        <v>2681.48</v>
      </c>
      <c r="D47" s="3">
        <v>3296.04</v>
      </c>
      <c r="E47" s="24">
        <v>3824.65</v>
      </c>
    </row>
    <row r="48" spans="2:5" ht="15.5" x14ac:dyDescent="0.35">
      <c r="B48" s="102" t="s">
        <v>111</v>
      </c>
      <c r="C48" s="2"/>
      <c r="D48" s="2"/>
      <c r="E48" s="21"/>
    </row>
    <row r="49" spans="2:5" ht="15.5" x14ac:dyDescent="0.35">
      <c r="B49" s="22" t="s">
        <v>112</v>
      </c>
      <c r="C49" s="2"/>
      <c r="D49" s="2"/>
      <c r="E49" s="21"/>
    </row>
    <row r="50" spans="2:5" ht="16" thickBot="1" x14ac:dyDescent="0.4">
      <c r="B50" s="66" t="s">
        <v>113</v>
      </c>
      <c r="C50" s="27"/>
      <c r="D50" s="27"/>
      <c r="E50" s="28"/>
    </row>
  </sheetData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xr2:uid="{CDAFEA65-B518-4E95-9A27-0AE261B62955}">
          <x14:colorSeries rgb="FF000000"/>
          <x14:colorNegative rgb="FF0070C0"/>
          <x14:colorAxis rgb="FF000000"/>
          <x14:colorMarkers rgb="FF0070C0"/>
          <x14:colorFirst rgb="FF0070C0"/>
          <x14:colorLast rgb="FF0070C0"/>
          <x14:colorHigh rgb="FF0070C0"/>
          <x14:colorLow rgb="FF0070C0"/>
          <x14:sparklines>
            <x14:sparkline>
              <xm:f>'BALANCE SHEET'!K6:M6</xm:f>
              <xm:sqref>N6</xm:sqref>
            </x14:sparkline>
            <x14:sparkline>
              <xm:f>'BALANCE SHEET'!K7:M7</xm:f>
              <xm:sqref>N7</xm:sqref>
            </x14:sparkline>
            <x14:sparkline>
              <xm:f>'BALANCE SHEET'!K8:M8</xm:f>
              <xm:sqref>N8</xm:sqref>
            </x14:sparkline>
            <x14:sparkline>
              <xm:f>'BALANCE SHEET'!K9:M9</xm:f>
              <xm:sqref>N9</xm:sqref>
            </x14:sparkline>
          </x14:sparklines>
        </x14:sparklineGroup>
        <x14:sparklineGroup type="column" displayEmptyCellsAs="gap" xr2:uid="{0B14A944-D056-4FCF-B894-A84A0E6C9E6D}">
          <x14:colorSeries rgb="FF000000"/>
          <x14:colorNegative rgb="FF0070C0"/>
          <x14:colorAxis rgb="FF000000"/>
          <x14:colorMarkers rgb="FF0070C0"/>
          <x14:colorFirst rgb="FF0070C0"/>
          <x14:colorLast rgb="FF0070C0"/>
          <x14:colorHigh rgb="FF0070C0"/>
          <x14:colorLow rgb="FF0070C0"/>
          <x14:sparklines>
            <x14:sparkline>
              <xm:f>'BALANCE SHEET'!K12:M12</xm:f>
              <xm:sqref>N12</xm:sqref>
            </x14:sparkline>
            <x14:sparkline>
              <xm:f>'BALANCE SHEET'!K13:M13</xm:f>
              <xm:sqref>N13</xm:sqref>
            </x14:sparkline>
            <x14:sparkline>
              <xm:f>'BALANCE SHEET'!K14:M14</xm:f>
              <xm:sqref>N14</xm:sqref>
            </x14:sparkline>
            <x14:sparkline>
              <xm:f>'BALANCE SHEET'!K15:M15</xm:f>
              <xm:sqref>N15</xm:sqref>
            </x14:sparkline>
            <x14:sparkline>
              <xm:f>'BALANCE SHEET'!K16:M16</xm:f>
              <xm:sqref>N16</xm:sqref>
            </x14:sparkline>
          </x14:sparklines>
        </x14:sparklineGroup>
        <x14:sparklineGroup type="column" displayEmptyCellsAs="gap" xr2:uid="{87E0538D-4AF2-47DB-A02F-0EC000EC8D51}">
          <x14:colorSeries rgb="FF000000"/>
          <x14:colorNegative rgb="FF0070C0"/>
          <x14:colorAxis rgb="FF000000"/>
          <x14:colorMarkers rgb="FF0070C0"/>
          <x14:colorFirst rgb="FF0070C0"/>
          <x14:colorLast rgb="FF0070C0"/>
          <x14:colorHigh rgb="FF0070C0"/>
          <x14:colorLow rgb="FF0070C0"/>
          <x14:sparklines>
            <x14:sparkline>
              <xm:f>'BALANCE SHEET'!K19:M19</xm:f>
              <xm:sqref>N19</xm:sqref>
            </x14:sparkline>
            <x14:sparkline>
              <xm:f>'BALANCE SHEET'!K20:M20</xm:f>
              <xm:sqref>N20</xm:sqref>
            </x14:sparkline>
            <x14:sparkline>
              <xm:f>'BALANCE SHEET'!K21:M21</xm:f>
              <xm:sqref>N21</xm:sqref>
            </x14:sparkline>
          </x14:sparklines>
        </x14:sparklineGroup>
      </x14:sparklineGroup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9C5830-C83C-4ABA-9465-4ED6FF805F67}">
  <dimension ref="B2:P20"/>
  <sheetViews>
    <sheetView zoomScale="60" workbookViewId="0">
      <selection activeCell="O16" sqref="O16"/>
    </sheetView>
  </sheetViews>
  <sheetFormatPr defaultRowHeight="14.5" x14ac:dyDescent="0.35"/>
  <cols>
    <col min="2" max="2" width="48.26953125" customWidth="1"/>
    <col min="3" max="6" width="9.08984375" bestFit="1" customWidth="1"/>
    <col min="7" max="7" width="31.26953125" customWidth="1"/>
    <col min="10" max="10" width="7.90625" bestFit="1" customWidth="1"/>
    <col min="11" max="11" width="12.90625" bestFit="1" customWidth="1"/>
    <col min="14" max="14" width="12.90625" bestFit="1" customWidth="1"/>
    <col min="16" max="16" width="12.90625" customWidth="1"/>
  </cols>
  <sheetData>
    <row r="2" spans="2:16" ht="15" thickBot="1" x14ac:dyDescent="0.4"/>
    <row r="3" spans="2:16" ht="28" thickBot="1" x14ac:dyDescent="0.6">
      <c r="B3" s="221" t="s">
        <v>0</v>
      </c>
      <c r="C3" s="59"/>
      <c r="D3" s="59"/>
      <c r="E3" s="213"/>
      <c r="F3" s="203"/>
      <c r="G3" s="228" t="s">
        <v>139</v>
      </c>
      <c r="H3" s="106"/>
      <c r="I3" s="106"/>
      <c r="J3" s="106"/>
      <c r="K3" s="107"/>
    </row>
    <row r="4" spans="2:16" ht="16" thickBot="1" x14ac:dyDescent="0.4">
      <c r="B4" s="222" t="s">
        <v>137</v>
      </c>
      <c r="C4" s="163"/>
      <c r="D4" s="60"/>
      <c r="E4" s="62"/>
      <c r="F4" s="203"/>
      <c r="G4" s="174"/>
      <c r="H4" s="175">
        <v>44651</v>
      </c>
      <c r="I4" s="175">
        <v>45016</v>
      </c>
      <c r="J4" s="173">
        <v>45382</v>
      </c>
      <c r="K4" s="177" t="s">
        <v>145</v>
      </c>
      <c r="O4" s="189"/>
      <c r="P4" s="203"/>
    </row>
    <row r="5" spans="2:16" ht="16" thickBot="1" x14ac:dyDescent="0.4">
      <c r="B5" s="214" t="s">
        <v>37</v>
      </c>
      <c r="C5" s="224"/>
      <c r="D5" s="224"/>
      <c r="E5" s="225"/>
      <c r="F5" s="223"/>
      <c r="G5" s="164" t="s">
        <v>140</v>
      </c>
      <c r="H5" s="165"/>
      <c r="I5" s="165">
        <f>D8/C8-1</f>
        <v>-4.0256466071675936</v>
      </c>
      <c r="J5" s="166">
        <f>E8/D8-1</f>
        <v>-0.88566009352823838</v>
      </c>
      <c r="K5" s="167"/>
    </row>
    <row r="6" spans="2:16" ht="16" thickBot="1" x14ac:dyDescent="0.4">
      <c r="B6" s="129"/>
      <c r="C6" s="74">
        <v>44651</v>
      </c>
      <c r="D6" s="74">
        <v>45016</v>
      </c>
      <c r="E6" s="130">
        <v>45382</v>
      </c>
      <c r="G6" s="23" t="s">
        <v>141</v>
      </c>
      <c r="H6" s="77"/>
      <c r="I6" s="77">
        <f>D9/C9-1</f>
        <v>-0.35742864167728372</v>
      </c>
      <c r="J6" s="168">
        <f>E9/D9-1</f>
        <v>-0.14154028106303052</v>
      </c>
      <c r="K6" s="167"/>
    </row>
    <row r="7" spans="2:16" ht="15.5" x14ac:dyDescent="0.35">
      <c r="B7" s="89" t="s">
        <v>131</v>
      </c>
      <c r="C7" s="90">
        <v>1615.81</v>
      </c>
      <c r="D7" s="90">
        <v>1242.25</v>
      </c>
      <c r="E7" s="70">
        <v>3031.88</v>
      </c>
      <c r="G7" s="23" t="s">
        <v>142</v>
      </c>
      <c r="H7" s="77"/>
      <c r="I7" s="77">
        <f>D10/C10-1</f>
        <v>12.409936567560864</v>
      </c>
      <c r="J7" s="168">
        <f>E10/D10-1</f>
        <v>-0.12641412206175762</v>
      </c>
      <c r="K7" s="167"/>
      <c r="P7" s="180"/>
    </row>
    <row r="8" spans="2:16" ht="15.5" x14ac:dyDescent="0.35">
      <c r="B8" s="23" t="s">
        <v>132</v>
      </c>
      <c r="C8" s="2">
        <v>1010.66</v>
      </c>
      <c r="D8" s="2">
        <v>-3057.9</v>
      </c>
      <c r="E8" s="21">
        <v>-349.64</v>
      </c>
      <c r="G8" s="23" t="s">
        <v>143</v>
      </c>
      <c r="H8" s="169">
        <f>C8/'INCOME STATEMENT'!I5</f>
        <v>0.23837670056795665</v>
      </c>
      <c r="I8" s="169">
        <f>D8/'INCOME STATEMENT'!J5</f>
        <v>-0.74409606891265467</v>
      </c>
      <c r="J8" s="170">
        <f>E8/'INCOME STATEMENT'!K5</f>
        <v>-4.998963434249562E-2</v>
      </c>
      <c r="K8" s="167"/>
    </row>
    <row r="9" spans="2:16" ht="16" thickBot="1" x14ac:dyDescent="0.4">
      <c r="B9" s="23" t="s">
        <v>138</v>
      </c>
      <c r="C9" s="2">
        <v>-447.39</v>
      </c>
      <c r="D9" s="2">
        <v>-287.48</v>
      </c>
      <c r="E9" s="21">
        <v>-246.79</v>
      </c>
      <c r="G9" s="26" t="s">
        <v>144</v>
      </c>
      <c r="H9" s="171">
        <f>C8/'INCOME STATEMENT'!I14</f>
        <v>2.1135113657751101</v>
      </c>
      <c r="I9" s="171">
        <f>D8/'INCOME STATEMENT'!J14</f>
        <v>-5.1321685715724286</v>
      </c>
      <c r="J9" s="172">
        <f>E8/'INCOME STATEMENT'!K14</f>
        <v>-0.34476502258070879</v>
      </c>
      <c r="K9" s="176"/>
    </row>
    <row r="10" spans="2:16" ht="15.5" x14ac:dyDescent="0.35">
      <c r="B10" s="23" t="s">
        <v>133</v>
      </c>
      <c r="C10" s="2">
        <v>282.19</v>
      </c>
      <c r="D10" s="2">
        <v>3784.15</v>
      </c>
      <c r="E10" s="21">
        <v>3305.78</v>
      </c>
    </row>
    <row r="11" spans="2:16" ht="16" thickBot="1" x14ac:dyDescent="0.4">
      <c r="B11" s="23"/>
      <c r="C11" s="2"/>
      <c r="D11" s="2"/>
      <c r="E11" s="21"/>
    </row>
    <row r="12" spans="2:16" ht="20.5" thickBot="1" x14ac:dyDescent="0.45">
      <c r="B12" s="23" t="s">
        <v>134</v>
      </c>
      <c r="C12" s="2">
        <v>845.46</v>
      </c>
      <c r="D12" s="2">
        <v>438.77</v>
      </c>
      <c r="E12" s="21">
        <v>2709.35</v>
      </c>
      <c r="G12" s="226" t="s">
        <v>146</v>
      </c>
      <c r="H12" s="106"/>
      <c r="I12" s="106"/>
      <c r="J12" s="107"/>
    </row>
    <row r="13" spans="2:16" ht="15.5" x14ac:dyDescent="0.35">
      <c r="B13" s="23" t="s">
        <v>135</v>
      </c>
      <c r="C13" s="2">
        <v>1292.08</v>
      </c>
      <c r="D13" s="2">
        <v>2137.54</v>
      </c>
      <c r="E13" s="21">
        <v>2576.3200000000002</v>
      </c>
      <c r="G13" s="185" t="s">
        <v>147</v>
      </c>
      <c r="H13" s="178">
        <v>44651</v>
      </c>
      <c r="I13" s="178">
        <v>45016</v>
      </c>
      <c r="J13" s="179">
        <v>45382</v>
      </c>
      <c r="N13" s="189"/>
      <c r="O13" s="189"/>
    </row>
    <row r="14" spans="2:16" ht="16" thickBot="1" x14ac:dyDescent="0.4">
      <c r="B14" s="26" t="s">
        <v>136</v>
      </c>
      <c r="C14" s="27">
        <v>2137.54</v>
      </c>
      <c r="D14" s="27">
        <v>2576.31</v>
      </c>
      <c r="E14" s="28">
        <v>5285.67</v>
      </c>
      <c r="G14" s="23" t="s">
        <v>148</v>
      </c>
      <c r="H14" s="182">
        <f>C7/'INCOME STATEMENT'!I5</f>
        <v>0.38110883634922726</v>
      </c>
      <c r="I14" s="182">
        <f>D7/'INCOME STATEMENT'!J5</f>
        <v>0.30228370502853108</v>
      </c>
      <c r="J14" s="186">
        <f>E7/'INCOME STATEMENT'!K5</f>
        <v>0.4334817886120742</v>
      </c>
    </row>
    <row r="15" spans="2:16" ht="15.5" x14ac:dyDescent="0.35">
      <c r="G15" s="23" t="s">
        <v>149</v>
      </c>
      <c r="H15" s="182">
        <f>'INCOME STATEMENT'!I5/'BALANCE SHEET'!C44</f>
        <v>0.25052737816530307</v>
      </c>
      <c r="I15" s="182">
        <f>'INCOME STATEMENT'!J5/'BALANCE SHEET'!D44</f>
        <v>0.17859890117053762</v>
      </c>
      <c r="J15" s="186">
        <f>'INCOME STATEMENT'!K5/'BALANCE SHEET'!E44</f>
        <v>0.21974312274794128</v>
      </c>
    </row>
    <row r="16" spans="2:16" ht="15.5" x14ac:dyDescent="0.35">
      <c r="G16" s="23" t="s">
        <v>150</v>
      </c>
      <c r="H16" s="182">
        <f>C8/'INCOME STATEMENT'!I15</f>
        <v>0.39692096219931272</v>
      </c>
      <c r="I16" s="182">
        <f>D8/'INCOME STATEMENT'!J15</f>
        <v>-1.4710070329712619</v>
      </c>
      <c r="J16" s="186">
        <f>E8/'INCOME STATEMENT'!K15</f>
        <v>-8.4246948325132895E-2</v>
      </c>
    </row>
    <row r="17" spans="7:10" ht="15.5" x14ac:dyDescent="0.35">
      <c r="G17" s="23" t="s">
        <v>151</v>
      </c>
      <c r="H17" s="182">
        <f>C8/'BALANCE SHEET'!C28</f>
        <v>5.9719889808985696E-2</v>
      </c>
      <c r="I17" s="182">
        <f>D8/'BALANCE SHEET'!D28</f>
        <v>-0.13289474027311676</v>
      </c>
      <c r="J17" s="186">
        <f>E8/'BALANCE SHEET'!E28</f>
        <v>-1.0984878355447716E-2</v>
      </c>
    </row>
    <row r="18" spans="7:10" ht="15.5" x14ac:dyDescent="0.35">
      <c r="G18" s="23" t="s">
        <v>152</v>
      </c>
      <c r="H18" s="182">
        <f>C8/('BALANCE SHEET'!C21+'BALANCE SHEET'!C24)</f>
        <v>0.41643557910611351</v>
      </c>
      <c r="I18" s="182">
        <f>D8/('BALANCE SHEET'!D21+'BALANCE SHEET'!D24)</f>
        <v>-0.86205049559657643</v>
      </c>
      <c r="J18" s="186">
        <f>E8/('BALANCE SHEET'!E21+'BALANCE SHEET'!E24)</f>
        <v>-6.5708712173890155E-2</v>
      </c>
    </row>
    <row r="19" spans="7:10" ht="15.5" x14ac:dyDescent="0.35">
      <c r="G19" s="23" t="s">
        <v>153</v>
      </c>
      <c r="H19" s="183">
        <f>'INCOME STATEMENT'!I13/'INCOME STATEMENT'!I16</f>
        <v>9.9135964337223026</v>
      </c>
      <c r="I19" s="183">
        <f>'INCOME STATEMENT'!J13/'INCOME STATEMENT'!J16</f>
        <v>8.6436673884238768</v>
      </c>
      <c r="J19" s="187">
        <f>'INCOME STATEMENT'!K13/'INCOME STATEMENT'!K16</f>
        <v>8.8089243680278368</v>
      </c>
    </row>
    <row r="20" spans="7:10" ht="16" thickBot="1" x14ac:dyDescent="0.4">
      <c r="G20" s="26" t="s">
        <v>154</v>
      </c>
      <c r="H20" s="184">
        <f>'INCOME STATEMENT'!I13/'INCOME STATEMENT'!I14</f>
        <v>6.3247663062799306</v>
      </c>
      <c r="I20" s="184">
        <f>'INCOME STATEMENT'!J13/'INCOME STATEMENT'!J14</f>
        <v>4.4888810566772399</v>
      </c>
      <c r="J20" s="188">
        <f>'INCOME STATEMENT'!K13/'INCOME STATEMENT'!K14</f>
        <v>5.0923146705583058</v>
      </c>
    </row>
  </sheetData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xr2:uid="{6C1F53D6-573C-44B9-AFDE-9A70E8282E24}">
          <x14:colorSeries rgb="FF000000"/>
          <x14:colorNegative rgb="FF0070C0"/>
          <x14:colorAxis rgb="FF000000"/>
          <x14:colorMarkers rgb="FF0070C0"/>
          <x14:colorFirst rgb="FF0070C0"/>
          <x14:colorLast rgb="FF0070C0"/>
          <x14:colorHigh rgb="FF0070C0"/>
          <x14:colorLow rgb="FF0070C0"/>
          <x14:sparklines>
            <x14:sparkline>
              <xm:f>'CASH FLOW STATEMENT'!H5:J5</xm:f>
              <xm:sqref>K5</xm:sqref>
            </x14:sparkline>
            <x14:sparkline>
              <xm:f>'CASH FLOW STATEMENT'!H6:J6</xm:f>
              <xm:sqref>K6</xm:sqref>
            </x14:sparkline>
            <x14:sparkline>
              <xm:f>'CASH FLOW STATEMENT'!H7:J7</xm:f>
              <xm:sqref>K7</xm:sqref>
            </x14:sparkline>
          </x14:sparklines>
        </x14:sparklineGroup>
        <x14:sparklineGroup type="column" displayEmptyCellsAs="gap" xr2:uid="{C60AE9ED-A9C2-45BA-BD4F-DC5F0EFF0019}">
          <x14:colorSeries rgb="FF000000"/>
          <x14:colorNegative rgb="FF0070C0"/>
          <x14:colorAxis rgb="FF000000"/>
          <x14:colorMarkers rgb="FF0070C0"/>
          <x14:colorFirst rgb="FF0070C0"/>
          <x14:colorLast rgb="FF0070C0"/>
          <x14:colorHigh rgb="FF0070C0"/>
          <x14:colorLow rgb="FF0070C0"/>
          <x14:sparklines>
            <x14:sparkline>
              <xm:f>'CASH FLOW STATEMENT'!H8:J8</xm:f>
              <xm:sqref>K8</xm:sqref>
            </x14:sparkline>
            <x14:sparkline>
              <xm:f>'CASH FLOW STATEMENT'!H9:J9</xm:f>
              <xm:sqref>K9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INCOME STATEMENT</vt:lpstr>
      <vt:lpstr>INCOME STATEMENT ANALYSIS</vt:lpstr>
      <vt:lpstr>BALANCE SHEET</vt:lpstr>
      <vt:lpstr>CASH FLOW STATEMENT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HARSHITA JAISWAL</dc:creator>
  <cp:lastModifiedBy>HARSHITA JAISWAL</cp:lastModifiedBy>
  <dcterms:created xsi:type="dcterms:W3CDTF">2024-09-06T18:22:51Z</dcterms:created>
  <dcterms:modified xsi:type="dcterms:W3CDTF">2025-03-23T10:31:03Z</dcterms:modified>
</cp:coreProperties>
</file>