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KARSH ANAND\Desktop\"/>
    </mc:Choice>
  </mc:AlternateContent>
  <xr:revisionPtr revIDLastSave="0" documentId="13_ncr:1_{1554FC3C-565B-4CD6-9311-F1BF41F0729A}" xr6:coauthVersionLast="47" xr6:coauthVersionMax="47" xr10:uidLastSave="{00000000-0000-0000-0000-000000000000}"/>
  <bookViews>
    <workbookView xWindow="-110" yWindow="-110" windowWidth="19420" windowHeight="11500" firstSheet="1" activeTab="2" xr2:uid="{4F4D4817-0DAE-47E6-B5F4-926D916D2564}"/>
  </bookViews>
  <sheets>
    <sheet name="INCOME STATEMENT HISTORICAL" sheetId="2" r:id="rId1"/>
    <sheet name="ANALYSIS INCOME STATEMENT" sheetId="3" r:id="rId2"/>
    <sheet name="BALANCE SHEE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U22" i="4" l="1"/>
  <c r="AV22" i="4"/>
  <c r="AW22" i="4"/>
  <c r="AX22" i="4"/>
  <c r="AU19" i="4"/>
  <c r="AV19" i="4"/>
  <c r="AW19" i="4"/>
  <c r="AX19" i="4"/>
  <c r="AU18" i="4"/>
  <c r="AV18" i="4"/>
  <c r="AW18" i="4"/>
  <c r="AX18" i="4"/>
  <c r="AU15" i="4"/>
  <c r="AV15" i="4"/>
  <c r="AW15" i="4"/>
  <c r="AX15" i="4"/>
  <c r="AU14" i="4"/>
  <c r="AV14" i="4"/>
  <c r="AW14" i="4"/>
  <c r="AX14" i="4"/>
  <c r="AU13" i="4"/>
  <c r="AV13" i="4"/>
  <c r="AW13" i="4"/>
  <c r="AX13" i="4"/>
  <c r="AU12" i="4"/>
  <c r="AV12" i="4"/>
  <c r="AW12" i="4"/>
  <c r="AX12" i="4"/>
  <c r="AT22" i="4"/>
  <c r="AT19" i="4"/>
  <c r="AT18" i="4"/>
  <c r="AT15" i="4"/>
  <c r="AT14" i="4"/>
  <c r="AT13" i="4"/>
  <c r="AT12" i="4"/>
  <c r="AU10" i="4"/>
  <c r="AV10" i="4"/>
  <c r="AW10" i="4"/>
  <c r="AX10" i="4"/>
  <c r="AT10" i="4"/>
  <c r="AV9" i="4"/>
  <c r="AW9" i="4"/>
  <c r="AX9" i="4"/>
  <c r="AU9" i="4"/>
  <c r="AU7" i="4"/>
  <c r="AV7" i="4"/>
  <c r="AW7" i="4"/>
  <c r="AX7" i="4"/>
  <c r="AT7" i="4"/>
  <c r="AB22" i="4"/>
  <c r="AC22" i="4"/>
  <c r="AD22" i="4"/>
  <c r="AE22" i="4"/>
  <c r="AA22" i="4"/>
  <c r="AB20" i="4"/>
  <c r="AC20" i="4"/>
  <c r="AD20" i="4"/>
  <c r="AE20" i="4"/>
  <c r="AB19" i="4"/>
  <c r="AC19" i="4"/>
  <c r="AD19" i="4"/>
  <c r="AE19" i="4"/>
  <c r="AA20" i="4"/>
  <c r="AA19" i="4"/>
  <c r="AB16" i="4"/>
  <c r="AC16" i="4"/>
  <c r="AD16" i="4"/>
  <c r="AE16" i="4"/>
  <c r="AA16" i="4"/>
  <c r="AB15" i="4"/>
  <c r="AC15" i="4"/>
  <c r="AD15" i="4"/>
  <c r="AE15" i="4"/>
  <c r="AA15" i="4"/>
  <c r="AB14" i="4"/>
  <c r="AC14" i="4"/>
  <c r="AD14" i="4"/>
  <c r="AE14" i="4"/>
  <c r="AA14" i="4"/>
  <c r="AB13" i="4"/>
  <c r="AC13" i="4"/>
  <c r="AD13" i="4"/>
  <c r="AE13" i="4"/>
  <c r="AA13" i="4"/>
  <c r="AB12" i="4"/>
  <c r="AC12" i="4"/>
  <c r="AD12" i="4"/>
  <c r="AE12" i="4"/>
  <c r="AA12" i="4"/>
  <c r="AB7" i="4"/>
  <c r="AC7" i="4"/>
  <c r="AD7" i="4"/>
  <c r="AE7" i="4"/>
  <c r="AA7" i="4"/>
  <c r="J22" i="4"/>
  <c r="K22" i="4"/>
  <c r="L22" i="4"/>
  <c r="M22" i="4"/>
  <c r="I22" i="4"/>
  <c r="J20" i="4"/>
  <c r="K20" i="4"/>
  <c r="L20" i="4"/>
  <c r="M20" i="4"/>
  <c r="I20" i="4"/>
  <c r="J16" i="4"/>
  <c r="K16" i="4"/>
  <c r="L16" i="4"/>
  <c r="M16" i="4"/>
  <c r="I16" i="4"/>
  <c r="J15" i="4"/>
  <c r="K15" i="4"/>
  <c r="L15" i="4"/>
  <c r="M15" i="4"/>
  <c r="I15" i="4"/>
  <c r="J14" i="4"/>
  <c r="K14" i="4"/>
  <c r="L14" i="4"/>
  <c r="M14" i="4"/>
  <c r="I14" i="4"/>
  <c r="J13" i="4"/>
  <c r="K13" i="4"/>
  <c r="L13" i="4"/>
  <c r="M13" i="4"/>
  <c r="I13" i="4"/>
  <c r="J12" i="4"/>
  <c r="K12" i="4"/>
  <c r="L12" i="4"/>
  <c r="M12" i="4"/>
  <c r="I12" i="4"/>
  <c r="J10" i="4"/>
  <c r="K10" i="4"/>
  <c r="L10" i="4"/>
  <c r="M10" i="4"/>
  <c r="I10" i="4"/>
  <c r="K9" i="4"/>
  <c r="L9" i="4"/>
  <c r="M9" i="4"/>
  <c r="J9" i="4"/>
  <c r="J7" i="4"/>
  <c r="K7" i="4"/>
  <c r="L7" i="4"/>
  <c r="M7" i="4"/>
  <c r="I7" i="4"/>
  <c r="AV8" i="4" l="1"/>
  <c r="AW8" i="4"/>
  <c r="AX8" i="4"/>
  <c r="AU8" i="4"/>
  <c r="AN16" i="2"/>
  <c r="W14" i="3" s="1"/>
  <c r="W73" i="3" s="1"/>
  <c r="AO16" i="2"/>
  <c r="X14" i="3" s="1"/>
  <c r="AP16" i="2"/>
  <c r="Y14" i="3" s="1"/>
  <c r="Y56" i="3" s="1"/>
  <c r="AQ16" i="2"/>
  <c r="Z14" i="3" s="1"/>
  <c r="AM16" i="2"/>
  <c r="V14" i="3" s="1"/>
  <c r="V73" i="3" s="1"/>
  <c r="AN14" i="2"/>
  <c r="W12" i="3" s="1"/>
  <c r="AO14" i="2"/>
  <c r="X12" i="3" s="1"/>
  <c r="AP14" i="2"/>
  <c r="Y12" i="3" s="1"/>
  <c r="AQ14" i="2"/>
  <c r="Z12" i="3" s="1"/>
  <c r="Z52" i="3" s="1"/>
  <c r="AM14" i="2"/>
  <c r="V12" i="3" s="1"/>
  <c r="AN12" i="2"/>
  <c r="W10" i="3" s="1"/>
  <c r="AO12" i="2"/>
  <c r="X10" i="3" s="1"/>
  <c r="AP12" i="2"/>
  <c r="Y10" i="3" s="1"/>
  <c r="AQ12" i="2"/>
  <c r="Z10" i="3" s="1"/>
  <c r="AN10" i="2"/>
  <c r="W8" i="3" s="1"/>
  <c r="AO10" i="2"/>
  <c r="X8" i="3" s="1"/>
  <c r="AP10" i="2"/>
  <c r="Y8" i="3" s="1"/>
  <c r="AQ10" i="2"/>
  <c r="Z8" i="3" s="1"/>
  <c r="AM12" i="2"/>
  <c r="V10" i="3" s="1"/>
  <c r="V48" i="3" s="1"/>
  <c r="AM10" i="2"/>
  <c r="AN19" i="2"/>
  <c r="W17" i="3" s="1"/>
  <c r="AO19" i="2"/>
  <c r="X17" i="3" s="1"/>
  <c r="AP19" i="2"/>
  <c r="Y17" i="3" s="1"/>
  <c r="AQ19" i="2"/>
  <c r="Z17" i="3" s="1"/>
  <c r="AN18" i="2"/>
  <c r="W16" i="3" s="1"/>
  <c r="AO18" i="2"/>
  <c r="X16" i="3" s="1"/>
  <c r="AP18" i="2"/>
  <c r="Y16" i="3" s="1"/>
  <c r="AQ18" i="2"/>
  <c r="Z16" i="3" s="1"/>
  <c r="AM19" i="2"/>
  <c r="V17" i="3" s="1"/>
  <c r="AM18" i="2"/>
  <c r="V16" i="3" s="1"/>
  <c r="AN8" i="2"/>
  <c r="W6" i="3" s="1"/>
  <c r="AO8" i="2"/>
  <c r="X6" i="3" s="1"/>
  <c r="AP8" i="2"/>
  <c r="Y6" i="3" s="1"/>
  <c r="AQ8" i="2"/>
  <c r="Z6" i="3" s="1"/>
  <c r="AM8" i="2"/>
  <c r="V6" i="3" s="1"/>
  <c r="AN6" i="2"/>
  <c r="W4" i="3" s="1"/>
  <c r="W36" i="3" s="1"/>
  <c r="AO6" i="2"/>
  <c r="X4" i="3" s="1"/>
  <c r="X36" i="3" s="1"/>
  <c r="AP6" i="2"/>
  <c r="Y4" i="3" s="1"/>
  <c r="Y36" i="3" s="1"/>
  <c r="AQ6" i="2"/>
  <c r="Z4" i="3" s="1"/>
  <c r="AN5" i="2"/>
  <c r="W3" i="3" s="1"/>
  <c r="AO5" i="2"/>
  <c r="X3" i="3" s="1"/>
  <c r="AP5" i="2"/>
  <c r="Y3" i="3" s="1"/>
  <c r="Y34" i="3" s="1"/>
  <c r="AQ5" i="2"/>
  <c r="AM6" i="2"/>
  <c r="V4" i="3" s="1"/>
  <c r="V36" i="3" s="1"/>
  <c r="AM5" i="2"/>
  <c r="AB10" i="4"/>
  <c r="AC10" i="4"/>
  <c r="AD10" i="4"/>
  <c r="AE10" i="4"/>
  <c r="AA10" i="4"/>
  <c r="AC9" i="4"/>
  <c r="AD9" i="4"/>
  <c r="AE9" i="4"/>
  <c r="AB9" i="4"/>
  <c r="AC8" i="4"/>
  <c r="AD8" i="4"/>
  <c r="AE8" i="4"/>
  <c r="AB8" i="4"/>
  <c r="J19" i="4"/>
  <c r="K19" i="4"/>
  <c r="L19" i="4"/>
  <c r="M19" i="4"/>
  <c r="I19" i="4"/>
  <c r="K8" i="4"/>
  <c r="L8" i="4"/>
  <c r="M8" i="4"/>
  <c r="J8" i="4"/>
  <c r="Y19" i="2"/>
  <c r="M17" i="3" s="1"/>
  <c r="Z19" i="2"/>
  <c r="N17" i="3" s="1"/>
  <c r="AA19" i="2"/>
  <c r="O17" i="3" s="1"/>
  <c r="AB19" i="2"/>
  <c r="P17" i="3" s="1"/>
  <c r="X19" i="2"/>
  <c r="L17" i="3" s="1"/>
  <c r="Y18" i="2"/>
  <c r="M16" i="3" s="1"/>
  <c r="Z18" i="2"/>
  <c r="N16" i="3" s="1"/>
  <c r="AA18" i="2"/>
  <c r="O16" i="3" s="1"/>
  <c r="AB18" i="2"/>
  <c r="P16" i="3" s="1"/>
  <c r="X18" i="2"/>
  <c r="L16" i="3" s="1"/>
  <c r="Y16" i="2"/>
  <c r="M14" i="3" s="1"/>
  <c r="Z16" i="2"/>
  <c r="N14" i="3" s="1"/>
  <c r="N73" i="3" s="1"/>
  <c r="AA16" i="2"/>
  <c r="O14" i="3" s="1"/>
  <c r="O56" i="3" s="1"/>
  <c r="AB16" i="2"/>
  <c r="P14" i="3" s="1"/>
  <c r="P56" i="3" s="1"/>
  <c r="X16" i="2"/>
  <c r="L14" i="3" s="1"/>
  <c r="L73" i="3" s="1"/>
  <c r="Y14" i="2"/>
  <c r="M12" i="3" s="1"/>
  <c r="Z14" i="2"/>
  <c r="N12" i="3" s="1"/>
  <c r="AA14" i="2"/>
  <c r="O12" i="3" s="1"/>
  <c r="AB14" i="2"/>
  <c r="P12" i="3" s="1"/>
  <c r="X14" i="2"/>
  <c r="L12" i="3" s="1"/>
  <c r="Y12" i="2"/>
  <c r="M10" i="3" s="1"/>
  <c r="M69" i="3" s="1"/>
  <c r="Z12" i="2"/>
  <c r="N10" i="3" s="1"/>
  <c r="N69" i="3" s="1"/>
  <c r="AA12" i="2"/>
  <c r="O10" i="3" s="1"/>
  <c r="O69" i="3" s="1"/>
  <c r="AB12" i="2"/>
  <c r="P10" i="3" s="1"/>
  <c r="P69" i="3" s="1"/>
  <c r="X12" i="2"/>
  <c r="L10" i="3" s="1"/>
  <c r="L69" i="3" s="1"/>
  <c r="Y10" i="2"/>
  <c r="M8" i="3" s="1"/>
  <c r="Z10" i="2"/>
  <c r="N8" i="3" s="1"/>
  <c r="AA10" i="2"/>
  <c r="O8" i="3" s="1"/>
  <c r="O67" i="3" s="1"/>
  <c r="AB10" i="2"/>
  <c r="P8" i="3" s="1"/>
  <c r="X10" i="2"/>
  <c r="L8" i="3" s="1"/>
  <c r="L67" i="3" s="1"/>
  <c r="Y8" i="2"/>
  <c r="M6" i="3" s="1"/>
  <c r="Z8" i="2"/>
  <c r="N6" i="3" s="1"/>
  <c r="N40" i="3" s="1"/>
  <c r="AA8" i="2"/>
  <c r="O6" i="3" s="1"/>
  <c r="AB8" i="2"/>
  <c r="P6" i="3" s="1"/>
  <c r="X8" i="2"/>
  <c r="L6" i="3" s="1"/>
  <c r="L65" i="3" s="1"/>
  <c r="Y6" i="2"/>
  <c r="Z6" i="2"/>
  <c r="AA6" i="2"/>
  <c r="O4" i="3" s="1"/>
  <c r="O36" i="3" s="1"/>
  <c r="AB6" i="2"/>
  <c r="P4" i="3" s="1"/>
  <c r="P36" i="3" s="1"/>
  <c r="X6" i="2"/>
  <c r="L4" i="3" s="1"/>
  <c r="L36" i="3" s="1"/>
  <c r="Y5" i="2"/>
  <c r="M3" i="3" s="1"/>
  <c r="Z5" i="2"/>
  <c r="N3" i="3" s="1"/>
  <c r="AA5" i="2"/>
  <c r="AB5" i="2"/>
  <c r="X5" i="2"/>
  <c r="L3" i="3" s="1"/>
  <c r="J19" i="2"/>
  <c r="K19" i="2"/>
  <c r="L19" i="2"/>
  <c r="M19" i="2"/>
  <c r="J18" i="2"/>
  <c r="K18" i="2"/>
  <c r="L18" i="2"/>
  <c r="M18" i="2"/>
  <c r="J16" i="2"/>
  <c r="K16" i="2"/>
  <c r="L16" i="2"/>
  <c r="M16" i="2"/>
  <c r="J14" i="2"/>
  <c r="K14" i="2"/>
  <c r="L14" i="2"/>
  <c r="M14" i="2"/>
  <c r="J12" i="2"/>
  <c r="K12" i="2"/>
  <c r="L12" i="2"/>
  <c r="M12" i="2"/>
  <c r="F10" i="3" s="1"/>
  <c r="F69" i="3" s="1"/>
  <c r="I19" i="2"/>
  <c r="I18" i="2"/>
  <c r="B16" i="3" s="1"/>
  <c r="I16" i="2"/>
  <c r="I14" i="2"/>
  <c r="I12" i="2"/>
  <c r="J10" i="2"/>
  <c r="K10" i="2"/>
  <c r="L10" i="2"/>
  <c r="M10" i="2"/>
  <c r="J8" i="2"/>
  <c r="K8" i="2"/>
  <c r="L8" i="2"/>
  <c r="M8" i="2"/>
  <c r="I10" i="2"/>
  <c r="I8" i="2"/>
  <c r="J6" i="2"/>
  <c r="C4" i="3" s="1"/>
  <c r="K6" i="2"/>
  <c r="L6" i="2"/>
  <c r="E4" i="3" s="1"/>
  <c r="M6" i="2"/>
  <c r="I6" i="2"/>
  <c r="B4" i="3" s="1"/>
  <c r="J5" i="2"/>
  <c r="C3" i="3" s="1"/>
  <c r="K5" i="2"/>
  <c r="D3" i="3" s="1"/>
  <c r="L5" i="2"/>
  <c r="M5" i="2"/>
  <c r="F3" i="3" s="1"/>
  <c r="I5" i="2"/>
  <c r="B3" i="3" s="1"/>
  <c r="F4" i="3" l="1"/>
  <c r="F36" i="3" s="1"/>
  <c r="D4" i="3"/>
  <c r="D36" i="3" s="1"/>
  <c r="B6" i="3"/>
  <c r="F6" i="3"/>
  <c r="E6" i="3"/>
  <c r="F14" i="3"/>
  <c r="F56" i="3" s="1"/>
  <c r="F57" i="3" s="1"/>
  <c r="E14" i="3"/>
  <c r="E56" i="3" s="1"/>
  <c r="E57" i="3" s="1"/>
  <c r="E8" i="3"/>
  <c r="E44" i="3" s="1"/>
  <c r="D14" i="3"/>
  <c r="D56" i="3" s="1"/>
  <c r="D8" i="3"/>
  <c r="C14" i="3"/>
  <c r="C73" i="3" s="1"/>
  <c r="C8" i="3"/>
  <c r="C44" i="3" s="1"/>
  <c r="E3" i="3"/>
  <c r="E34" i="3" s="1"/>
  <c r="B8" i="3"/>
  <c r="B44" i="3" s="1"/>
  <c r="C45" i="3" s="1"/>
  <c r="D10" i="3"/>
  <c r="D48" i="3" s="1"/>
  <c r="F16" i="3"/>
  <c r="D6" i="3"/>
  <c r="D65" i="3" s="1"/>
  <c r="B14" i="3"/>
  <c r="B56" i="3" s="1"/>
  <c r="E12" i="3"/>
  <c r="E52" i="3" s="1"/>
  <c r="E16" i="3"/>
  <c r="E10" i="3"/>
  <c r="E48" i="3" s="1"/>
  <c r="B12" i="3"/>
  <c r="F12" i="3"/>
  <c r="C6" i="3"/>
  <c r="C65" i="3" s="1"/>
  <c r="D12" i="3"/>
  <c r="D71" i="3" s="1"/>
  <c r="D16" i="3"/>
  <c r="B10" i="3"/>
  <c r="B48" i="3" s="1"/>
  <c r="C10" i="3"/>
  <c r="C48" i="3" s="1"/>
  <c r="F8" i="3"/>
  <c r="F44" i="3" s="1"/>
  <c r="F45" i="3" s="1"/>
  <c r="C12" i="3"/>
  <c r="C71" i="3" s="1"/>
  <c r="C16" i="3"/>
  <c r="X62" i="3"/>
  <c r="AM7" i="2"/>
  <c r="AM9" i="2" s="1"/>
  <c r="W71" i="3"/>
  <c r="W52" i="3"/>
  <c r="AQ7" i="2"/>
  <c r="Z5" i="3" s="1"/>
  <c r="AP7" i="2"/>
  <c r="AP9" i="2" s="1"/>
  <c r="AO7" i="2"/>
  <c r="X5" i="3" s="1"/>
  <c r="Z63" i="3"/>
  <c r="Z36" i="3"/>
  <c r="Z37" i="3" s="1"/>
  <c r="W67" i="3"/>
  <c r="W44" i="3"/>
  <c r="Z69" i="3"/>
  <c r="Z48" i="3"/>
  <c r="Y48" i="3"/>
  <c r="Y69" i="3"/>
  <c r="Y65" i="3"/>
  <c r="Y21" i="3"/>
  <c r="Y40" i="3"/>
  <c r="Y67" i="3"/>
  <c r="Y44" i="3"/>
  <c r="W65" i="3"/>
  <c r="W40" i="3"/>
  <c r="X52" i="3"/>
  <c r="X71" i="3"/>
  <c r="X69" i="3"/>
  <c r="X48" i="3"/>
  <c r="Z73" i="3"/>
  <c r="Z56" i="3"/>
  <c r="Z57" i="3" s="1"/>
  <c r="W21" i="3"/>
  <c r="V40" i="3"/>
  <c r="V65" i="3"/>
  <c r="W48" i="3"/>
  <c r="W49" i="3" s="1"/>
  <c r="W69" i="3"/>
  <c r="Z21" i="3"/>
  <c r="Z40" i="3"/>
  <c r="Z67" i="3"/>
  <c r="Z44" i="3"/>
  <c r="V52" i="3"/>
  <c r="V71" i="3"/>
  <c r="X73" i="3"/>
  <c r="X56" i="3"/>
  <c r="W62" i="3"/>
  <c r="W34" i="3"/>
  <c r="X20" i="3"/>
  <c r="X65" i="3"/>
  <c r="X21" i="3"/>
  <c r="X40" i="3"/>
  <c r="X44" i="3"/>
  <c r="X67" i="3"/>
  <c r="Y52" i="3"/>
  <c r="Z53" i="3" s="1"/>
  <c r="Y71" i="3"/>
  <c r="Y20" i="3"/>
  <c r="AN7" i="2"/>
  <c r="X34" i="3"/>
  <c r="Y35" i="3" s="1"/>
  <c r="Z3" i="3"/>
  <c r="V3" i="3"/>
  <c r="W20" i="3" s="1"/>
  <c r="X7" i="2"/>
  <c r="L5" i="3" s="1"/>
  <c r="L64" i="3" s="1"/>
  <c r="Y62" i="3"/>
  <c r="V8" i="3"/>
  <c r="Z71" i="3"/>
  <c r="Z65" i="3"/>
  <c r="Y73" i="3"/>
  <c r="Y37" i="3"/>
  <c r="X37" i="3"/>
  <c r="W56" i="3"/>
  <c r="V69" i="3"/>
  <c r="W37" i="3"/>
  <c r="V56" i="3"/>
  <c r="V63" i="3"/>
  <c r="W63" i="3"/>
  <c r="X63" i="3"/>
  <c r="Y63" i="3"/>
  <c r="M40" i="3"/>
  <c r="N41" i="3" s="1"/>
  <c r="Z7" i="2"/>
  <c r="Z9" i="2" s="1"/>
  <c r="Y7" i="2"/>
  <c r="Y9" i="2" s="1"/>
  <c r="J7" i="2"/>
  <c r="J9" i="2" s="1"/>
  <c r="L7" i="2"/>
  <c r="L9" i="2" s="1"/>
  <c r="AA7" i="2"/>
  <c r="O5" i="3" s="1"/>
  <c r="B63" i="3"/>
  <c r="B36" i="3"/>
  <c r="D67" i="3"/>
  <c r="D44" i="3"/>
  <c r="E45" i="3" s="1"/>
  <c r="K18" i="4"/>
  <c r="D34" i="3"/>
  <c r="M71" i="3"/>
  <c r="M52" i="3"/>
  <c r="C63" i="3"/>
  <c r="C36" i="3"/>
  <c r="F52" i="3"/>
  <c r="F71" i="3"/>
  <c r="J18" i="4"/>
  <c r="K7" i="2"/>
  <c r="K9" i="2" s="1"/>
  <c r="E36" i="3"/>
  <c r="N4" i="3"/>
  <c r="N63" i="3" s="1"/>
  <c r="I7" i="2"/>
  <c r="B5" i="3" s="1"/>
  <c r="B38" i="3" s="1"/>
  <c r="E67" i="3"/>
  <c r="E62" i="3"/>
  <c r="M4" i="3"/>
  <c r="M63" i="3" s="1"/>
  <c r="L40" i="3"/>
  <c r="M65" i="3"/>
  <c r="M7" i="2"/>
  <c r="M9" i="2" s="1"/>
  <c r="M73" i="3"/>
  <c r="M56" i="3"/>
  <c r="E5" i="3"/>
  <c r="E38" i="3" s="1"/>
  <c r="B52" i="3"/>
  <c r="B71" i="3"/>
  <c r="M62" i="3"/>
  <c r="AB18" i="4"/>
  <c r="M34" i="3"/>
  <c r="L20" i="3"/>
  <c r="B34" i="3"/>
  <c r="I18" i="4"/>
  <c r="L21" i="3"/>
  <c r="M44" i="3"/>
  <c r="M67" i="3"/>
  <c r="E65" i="3"/>
  <c r="N62" i="3"/>
  <c r="N34" i="3"/>
  <c r="AC18" i="4"/>
  <c r="C40" i="3"/>
  <c r="M20" i="3"/>
  <c r="P52" i="3"/>
  <c r="P71" i="3"/>
  <c r="N65" i="3"/>
  <c r="M21" i="3"/>
  <c r="L52" i="3"/>
  <c r="L71" i="3"/>
  <c r="AB7" i="2"/>
  <c r="P3" i="3"/>
  <c r="P44" i="3"/>
  <c r="P67" i="3"/>
  <c r="F65" i="3"/>
  <c r="N67" i="3"/>
  <c r="N44" i="3"/>
  <c r="B65" i="3"/>
  <c r="D62" i="3"/>
  <c r="P65" i="3"/>
  <c r="O21" i="3"/>
  <c r="F63" i="3"/>
  <c r="O65" i="3"/>
  <c r="N21" i="3"/>
  <c r="O40" i="3"/>
  <c r="O41" i="3" s="1"/>
  <c r="O71" i="3"/>
  <c r="O52" i="3"/>
  <c r="N71" i="3"/>
  <c r="N52" i="3"/>
  <c r="L63" i="3"/>
  <c r="O63" i="3"/>
  <c r="L34" i="3"/>
  <c r="L62" i="3"/>
  <c r="AA18" i="4"/>
  <c r="P63" i="3"/>
  <c r="O3" i="3"/>
  <c r="O34" i="3" s="1"/>
  <c r="D63" i="3"/>
  <c r="O73" i="3"/>
  <c r="P40" i="3"/>
  <c r="D73" i="3"/>
  <c r="D20" i="3"/>
  <c r="O44" i="3"/>
  <c r="L56" i="3"/>
  <c r="N56" i="3"/>
  <c r="O57" i="3" s="1"/>
  <c r="P73" i="3"/>
  <c r="L44" i="3"/>
  <c r="F48" i="3"/>
  <c r="B21" i="3"/>
  <c r="L48" i="3"/>
  <c r="M48" i="3"/>
  <c r="E40" i="3"/>
  <c r="B62" i="3"/>
  <c r="C67" i="3"/>
  <c r="N48" i="3"/>
  <c r="O48" i="3"/>
  <c r="P48" i="3"/>
  <c r="P57" i="3"/>
  <c r="P37" i="3"/>
  <c r="L18" i="4" l="1"/>
  <c r="C52" i="3"/>
  <c r="E20" i="3"/>
  <c r="F37" i="3"/>
  <c r="B69" i="3"/>
  <c r="F73" i="3"/>
  <c r="D69" i="3"/>
  <c r="D37" i="3"/>
  <c r="B40" i="3"/>
  <c r="C41" i="3" s="1"/>
  <c r="B67" i="3"/>
  <c r="E73" i="3"/>
  <c r="F40" i="3"/>
  <c r="F41" i="3" s="1"/>
  <c r="E21" i="3"/>
  <c r="C56" i="3"/>
  <c r="D57" i="3" s="1"/>
  <c r="B73" i="3"/>
  <c r="X53" i="3"/>
  <c r="D21" i="3"/>
  <c r="C21" i="3"/>
  <c r="C69" i="3"/>
  <c r="E71" i="3"/>
  <c r="D52" i="3"/>
  <c r="E53" i="3" s="1"/>
  <c r="D40" i="3"/>
  <c r="D41" i="3" s="1"/>
  <c r="X45" i="3"/>
  <c r="V5" i="3"/>
  <c r="V38" i="3" s="1"/>
  <c r="E69" i="3"/>
  <c r="F49" i="3"/>
  <c r="F67" i="3"/>
  <c r="F5" i="3"/>
  <c r="F38" i="3" s="1"/>
  <c r="F39" i="3" s="1"/>
  <c r="X35" i="3"/>
  <c r="Z45" i="3"/>
  <c r="AA9" i="2"/>
  <c r="O7" i="3" s="1"/>
  <c r="O42" i="3" s="1"/>
  <c r="Z41" i="3"/>
  <c r="N36" i="3"/>
  <c r="O37" i="3" s="1"/>
  <c r="Y41" i="3"/>
  <c r="X57" i="3"/>
  <c r="W57" i="3"/>
  <c r="V7" i="3"/>
  <c r="V66" i="3" s="1"/>
  <c r="AM11" i="2"/>
  <c r="V9" i="3" s="1"/>
  <c r="V68" i="3" s="1"/>
  <c r="W41" i="3"/>
  <c r="Y5" i="3"/>
  <c r="Y38" i="3" s="1"/>
  <c r="W53" i="3"/>
  <c r="N35" i="3"/>
  <c r="N53" i="3"/>
  <c r="AA21" i="3"/>
  <c r="O49" i="3"/>
  <c r="N45" i="3"/>
  <c r="Y49" i="3"/>
  <c r="Y45" i="3"/>
  <c r="AO9" i="2"/>
  <c r="AO11" i="2" s="1"/>
  <c r="Y53" i="3"/>
  <c r="M41" i="3"/>
  <c r="Y57" i="3"/>
  <c r="X41" i="3"/>
  <c r="Z49" i="3"/>
  <c r="N5" i="3"/>
  <c r="N64" i="3" s="1"/>
  <c r="AQ9" i="2"/>
  <c r="AQ11" i="2" s="1"/>
  <c r="L38" i="3"/>
  <c r="Y7" i="3"/>
  <c r="AP11" i="2"/>
  <c r="W5" i="3"/>
  <c r="AN9" i="2"/>
  <c r="D49" i="3"/>
  <c r="X9" i="2"/>
  <c r="X11" i="2" s="1"/>
  <c r="Z38" i="3"/>
  <c r="Z64" i="3"/>
  <c r="V62" i="3"/>
  <c r="V34" i="3"/>
  <c r="W35" i="3" s="1"/>
  <c r="D5" i="3"/>
  <c r="D38" i="3" s="1"/>
  <c r="E39" i="3" s="1"/>
  <c r="V44" i="3"/>
  <c r="W45" i="3" s="1"/>
  <c r="V67" i="3"/>
  <c r="X38" i="3"/>
  <c r="X64" i="3"/>
  <c r="B20" i="3"/>
  <c r="M49" i="3"/>
  <c r="M5" i="3"/>
  <c r="M64" i="3" s="1"/>
  <c r="X49" i="3"/>
  <c r="Z34" i="3"/>
  <c r="Z35" i="3" s="1"/>
  <c r="Z20" i="3"/>
  <c r="AA20" i="3" s="1"/>
  <c r="Z62" i="3"/>
  <c r="C53" i="3"/>
  <c r="E63" i="3"/>
  <c r="B64" i="3"/>
  <c r="F53" i="3"/>
  <c r="M45" i="3"/>
  <c r="C49" i="3"/>
  <c r="M57" i="3"/>
  <c r="C34" i="3"/>
  <c r="D35" i="3" s="1"/>
  <c r="P21" i="3"/>
  <c r="M35" i="3"/>
  <c r="C5" i="3"/>
  <c r="C38" i="3" s="1"/>
  <c r="C39" i="3" s="1"/>
  <c r="D45" i="3"/>
  <c r="E35" i="3"/>
  <c r="P53" i="3"/>
  <c r="C37" i="3"/>
  <c r="E49" i="3"/>
  <c r="C62" i="3"/>
  <c r="C20" i="3"/>
  <c r="F34" i="3"/>
  <c r="F35" i="3" s="1"/>
  <c r="I9" i="2"/>
  <c r="B7" i="3" s="1"/>
  <c r="B42" i="3" s="1"/>
  <c r="N7" i="3"/>
  <c r="Z11" i="2"/>
  <c r="E64" i="3"/>
  <c r="M53" i="3"/>
  <c r="O53" i="3"/>
  <c r="O35" i="3"/>
  <c r="M7" i="3"/>
  <c r="Y11" i="2"/>
  <c r="O45" i="3"/>
  <c r="M36" i="3"/>
  <c r="M37" i="3" s="1"/>
  <c r="E37" i="3"/>
  <c r="O64" i="3"/>
  <c r="O38" i="3"/>
  <c r="D7" i="3"/>
  <c r="K11" i="2"/>
  <c r="E7" i="3"/>
  <c r="L11" i="2"/>
  <c r="O62" i="3"/>
  <c r="AD18" i="4"/>
  <c r="N20" i="3"/>
  <c r="O20" i="3"/>
  <c r="P45" i="3"/>
  <c r="F7" i="3"/>
  <c r="M11" i="2"/>
  <c r="P62" i="3"/>
  <c r="P34" i="3"/>
  <c r="P35" i="3" s="1"/>
  <c r="AE18" i="4"/>
  <c r="AB9" i="2"/>
  <c r="P5" i="3"/>
  <c r="M18" i="4"/>
  <c r="F62" i="3"/>
  <c r="C7" i="3"/>
  <c r="J11" i="2"/>
  <c r="P41" i="3"/>
  <c r="N49" i="3"/>
  <c r="N57" i="3"/>
  <c r="P49" i="3"/>
  <c r="C57" i="3" l="1"/>
  <c r="F21" i="3"/>
  <c r="D53" i="3"/>
  <c r="V64" i="3"/>
  <c r="F64" i="3"/>
  <c r="E41" i="3"/>
  <c r="AA11" i="2"/>
  <c r="AA13" i="2" s="1"/>
  <c r="O11" i="3" s="1"/>
  <c r="O26" i="3"/>
  <c r="O66" i="3"/>
  <c r="V26" i="3"/>
  <c r="V42" i="3"/>
  <c r="V46" i="3"/>
  <c r="AM13" i="2"/>
  <c r="V11" i="3" s="1"/>
  <c r="V27" i="3"/>
  <c r="Y64" i="3"/>
  <c r="Z7" i="3"/>
  <c r="Z26" i="3" s="1"/>
  <c r="L7" i="3"/>
  <c r="L26" i="3" s="1"/>
  <c r="M38" i="3"/>
  <c r="M39" i="3" s="1"/>
  <c r="X7" i="3"/>
  <c r="X42" i="3" s="1"/>
  <c r="N38" i="3"/>
  <c r="O39" i="3" s="1"/>
  <c r="AO13" i="2"/>
  <c r="X9" i="3"/>
  <c r="F20" i="3"/>
  <c r="W7" i="3"/>
  <c r="AN11" i="2"/>
  <c r="Z39" i="3"/>
  <c r="Y39" i="3"/>
  <c r="W38" i="3"/>
  <c r="W39" i="3" s="1"/>
  <c r="W64" i="3"/>
  <c r="C35" i="3"/>
  <c r="AP13" i="2"/>
  <c r="Y9" i="3"/>
  <c r="D64" i="3"/>
  <c r="Y42" i="3"/>
  <c r="Y66" i="3"/>
  <c r="Y26" i="3"/>
  <c r="AQ13" i="2"/>
  <c r="Z9" i="3"/>
  <c r="C64" i="3"/>
  <c r="D39" i="3"/>
  <c r="B26" i="3"/>
  <c r="B66" i="3"/>
  <c r="N37" i="3"/>
  <c r="I11" i="2"/>
  <c r="I13" i="2" s="1"/>
  <c r="B11" i="3" s="1"/>
  <c r="Y13" i="2"/>
  <c r="M9" i="3"/>
  <c r="M26" i="3"/>
  <c r="M66" i="3"/>
  <c r="M42" i="3"/>
  <c r="P20" i="3"/>
  <c r="N42" i="3"/>
  <c r="N26" i="3"/>
  <c r="N66" i="3"/>
  <c r="Z13" i="2"/>
  <c r="N9" i="3"/>
  <c r="E42" i="3"/>
  <c r="E26" i="3"/>
  <c r="E66" i="3"/>
  <c r="J13" i="2"/>
  <c r="C9" i="3"/>
  <c r="M13" i="2"/>
  <c r="F9" i="3"/>
  <c r="E9" i="3"/>
  <c r="L13" i="2"/>
  <c r="K13" i="2"/>
  <c r="D9" i="3"/>
  <c r="D42" i="3"/>
  <c r="D66" i="3"/>
  <c r="D26" i="3"/>
  <c r="P64" i="3"/>
  <c r="P38" i="3"/>
  <c r="P39" i="3" s="1"/>
  <c r="X13" i="2"/>
  <c r="L9" i="3"/>
  <c r="C26" i="3"/>
  <c r="C42" i="3"/>
  <c r="C43" i="3" s="1"/>
  <c r="C66" i="3"/>
  <c r="F66" i="3"/>
  <c r="F26" i="3"/>
  <c r="F42" i="3"/>
  <c r="AB11" i="2"/>
  <c r="P7" i="3"/>
  <c r="O9" i="3" l="1"/>
  <c r="O27" i="3" s="1"/>
  <c r="AA15" i="2"/>
  <c r="AA17" i="2" s="1"/>
  <c r="O15" i="3" s="1"/>
  <c r="AM15" i="2"/>
  <c r="V13" i="3" s="1"/>
  <c r="V30" i="3" s="1"/>
  <c r="L66" i="3"/>
  <c r="L42" i="3"/>
  <c r="M43" i="3" s="1"/>
  <c r="Z66" i="3"/>
  <c r="Z42" i="3"/>
  <c r="Z43" i="3" s="1"/>
  <c r="N39" i="3"/>
  <c r="X26" i="3"/>
  <c r="X66" i="3"/>
  <c r="Y43" i="3"/>
  <c r="X39" i="3"/>
  <c r="AQ15" i="2"/>
  <c r="Z11" i="3"/>
  <c r="Y68" i="3"/>
  <c r="Y22" i="3"/>
  <c r="Y46" i="3"/>
  <c r="Y27" i="3"/>
  <c r="AN13" i="2"/>
  <c r="W9" i="3"/>
  <c r="X22" i="3" s="1"/>
  <c r="W42" i="3"/>
  <c r="W43" i="3" s="1"/>
  <c r="W26" i="3"/>
  <c r="W66" i="3"/>
  <c r="V28" i="3"/>
  <c r="V70" i="3"/>
  <c r="V50" i="3"/>
  <c r="V31" i="3"/>
  <c r="Z46" i="3"/>
  <c r="Z27" i="3"/>
  <c r="Z68" i="3"/>
  <c r="Z22" i="3"/>
  <c r="AP15" i="2"/>
  <c r="Y11" i="3"/>
  <c r="X27" i="3"/>
  <c r="X68" i="3"/>
  <c r="X46" i="3"/>
  <c r="B9" i="3"/>
  <c r="B68" i="3" s="1"/>
  <c r="AO15" i="2"/>
  <c r="X11" i="3"/>
  <c r="I15" i="2"/>
  <c r="I17" i="2" s="1"/>
  <c r="B28" i="3"/>
  <c r="B31" i="3"/>
  <c r="B70" i="3"/>
  <c r="N46" i="3"/>
  <c r="N27" i="3"/>
  <c r="M22" i="3"/>
  <c r="N68" i="3"/>
  <c r="O43" i="3"/>
  <c r="N43" i="3"/>
  <c r="M11" i="3"/>
  <c r="Y15" i="2"/>
  <c r="N11" i="3"/>
  <c r="Z15" i="2"/>
  <c r="E43" i="3"/>
  <c r="F43" i="3"/>
  <c r="G26" i="3"/>
  <c r="M68" i="3"/>
  <c r="M46" i="3"/>
  <c r="M27" i="3"/>
  <c r="P9" i="3"/>
  <c r="AB13" i="2"/>
  <c r="O50" i="3"/>
  <c r="L27" i="3"/>
  <c r="L22" i="3"/>
  <c r="L68" i="3"/>
  <c r="L46" i="3"/>
  <c r="O31" i="3"/>
  <c r="D11" i="3"/>
  <c r="K15" i="2"/>
  <c r="E11" i="3"/>
  <c r="L15" i="2"/>
  <c r="X15" i="2"/>
  <c r="L11" i="3"/>
  <c r="B50" i="3"/>
  <c r="O70" i="3"/>
  <c r="F27" i="3"/>
  <c r="E22" i="3"/>
  <c r="F68" i="3"/>
  <c r="F46" i="3"/>
  <c r="P42" i="3"/>
  <c r="P43" i="3" s="1"/>
  <c r="P66" i="3"/>
  <c r="P26" i="3"/>
  <c r="Q26" i="3" s="1"/>
  <c r="D46" i="3"/>
  <c r="D68" i="3"/>
  <c r="C22" i="3"/>
  <c r="D27" i="3"/>
  <c r="C46" i="3"/>
  <c r="C27" i="3"/>
  <c r="C68" i="3"/>
  <c r="C11" i="3"/>
  <c r="J15" i="2"/>
  <c r="E46" i="3"/>
  <c r="D22" i="3"/>
  <c r="E27" i="3"/>
  <c r="E68" i="3"/>
  <c r="D43" i="3"/>
  <c r="F11" i="3"/>
  <c r="M15" i="2"/>
  <c r="AM17" i="2" l="1"/>
  <c r="V15" i="3" s="1"/>
  <c r="V58" i="3" s="1"/>
  <c r="O13" i="3"/>
  <c r="O30" i="3" s="1"/>
  <c r="N22" i="3"/>
  <c r="O68" i="3"/>
  <c r="O46" i="3"/>
  <c r="O47" i="3" s="1"/>
  <c r="AA26" i="3"/>
  <c r="B15" i="3"/>
  <c r="I23" i="4" s="1"/>
  <c r="B17" i="3"/>
  <c r="B13" i="3"/>
  <c r="B72" i="3" s="1"/>
  <c r="B22" i="3"/>
  <c r="F22" i="3" s="1"/>
  <c r="B46" i="3"/>
  <c r="C47" i="3" s="1"/>
  <c r="X50" i="3"/>
  <c r="X70" i="3"/>
  <c r="X31" i="3"/>
  <c r="B27" i="3"/>
  <c r="G27" i="3" s="1"/>
  <c r="X43" i="3"/>
  <c r="Y50" i="3"/>
  <c r="Y70" i="3"/>
  <c r="Y31" i="3"/>
  <c r="Z70" i="3"/>
  <c r="Z50" i="3"/>
  <c r="Z31" i="3"/>
  <c r="AQ17" i="2"/>
  <c r="Z15" i="3" s="1"/>
  <c r="Z13" i="3"/>
  <c r="Z30" i="3" s="1"/>
  <c r="V72" i="3"/>
  <c r="V54" i="3"/>
  <c r="AP17" i="2"/>
  <c r="Y15" i="3" s="1"/>
  <c r="Y13" i="3"/>
  <c r="Y30" i="3" s="1"/>
  <c r="AO17" i="2"/>
  <c r="X15" i="3" s="1"/>
  <c r="X13" i="3"/>
  <c r="X30" i="3" s="1"/>
  <c r="W27" i="3"/>
  <c r="W46" i="3"/>
  <c r="W47" i="3" s="1"/>
  <c r="W68" i="3"/>
  <c r="W22" i="3"/>
  <c r="AA22" i="3" s="1"/>
  <c r="AN15" i="2"/>
  <c r="W11" i="3"/>
  <c r="M47" i="3"/>
  <c r="Z47" i="3"/>
  <c r="Y47" i="3"/>
  <c r="F47" i="3"/>
  <c r="Y17" i="2"/>
  <c r="M15" i="3" s="1"/>
  <c r="M13" i="3"/>
  <c r="M30" i="3" s="1"/>
  <c r="M31" i="3"/>
  <c r="M50" i="3"/>
  <c r="M70" i="3"/>
  <c r="D47" i="3"/>
  <c r="N47" i="3"/>
  <c r="N13" i="3"/>
  <c r="N30" i="3" s="1"/>
  <c r="Z17" i="2"/>
  <c r="N15" i="3" s="1"/>
  <c r="N50" i="3"/>
  <c r="N31" i="3"/>
  <c r="N70" i="3"/>
  <c r="E31" i="3"/>
  <c r="E50" i="3"/>
  <c r="E70" i="3"/>
  <c r="AD23" i="4"/>
  <c r="O29" i="3"/>
  <c r="O74" i="3"/>
  <c r="O58" i="3"/>
  <c r="D70" i="3"/>
  <c r="D50" i="3"/>
  <c r="D31" i="3"/>
  <c r="E47" i="3"/>
  <c r="C13" i="3"/>
  <c r="J17" i="2"/>
  <c r="X17" i="2"/>
  <c r="L15" i="3" s="1"/>
  <c r="L13" i="3"/>
  <c r="L30" i="3" s="1"/>
  <c r="M17" i="2"/>
  <c r="F13" i="3"/>
  <c r="F50" i="3"/>
  <c r="F31" i="3"/>
  <c r="F70" i="3"/>
  <c r="C70" i="3"/>
  <c r="C50" i="3"/>
  <c r="C51" i="3" s="1"/>
  <c r="C31" i="3"/>
  <c r="AB15" i="2"/>
  <c r="P11" i="3"/>
  <c r="L28" i="3"/>
  <c r="L31" i="3"/>
  <c r="L70" i="3"/>
  <c r="L50" i="3"/>
  <c r="L17" i="2"/>
  <c r="E13" i="3"/>
  <c r="O54" i="3"/>
  <c r="O72" i="3"/>
  <c r="O28" i="3"/>
  <c r="D13" i="3"/>
  <c r="K17" i="2"/>
  <c r="P46" i="3"/>
  <c r="P68" i="3"/>
  <c r="P27" i="3"/>
  <c r="Q27" i="3" s="1"/>
  <c r="O22" i="3"/>
  <c r="V74" i="3" l="1"/>
  <c r="V29" i="3"/>
  <c r="AT23" i="4"/>
  <c r="P47" i="3"/>
  <c r="P22" i="3"/>
  <c r="B58" i="3"/>
  <c r="B29" i="3"/>
  <c r="B74" i="3"/>
  <c r="F15" i="3"/>
  <c r="M23" i="4" s="1"/>
  <c r="F17" i="3"/>
  <c r="D15" i="3"/>
  <c r="D74" i="3" s="1"/>
  <c r="D17" i="3"/>
  <c r="C15" i="3"/>
  <c r="C29" i="3" s="1"/>
  <c r="C17" i="3"/>
  <c r="E15" i="3"/>
  <c r="E17" i="3"/>
  <c r="B30" i="3"/>
  <c r="B54" i="3"/>
  <c r="F51" i="3"/>
  <c r="Z51" i="3"/>
  <c r="AA27" i="3"/>
  <c r="Y51" i="3"/>
  <c r="X47" i="3"/>
  <c r="M51" i="3"/>
  <c r="N51" i="3"/>
  <c r="X29" i="3"/>
  <c r="AV23" i="4"/>
  <c r="X74" i="3"/>
  <c r="X58" i="3"/>
  <c r="X54" i="3"/>
  <c r="X72" i="3"/>
  <c r="X28" i="3"/>
  <c r="W70" i="3"/>
  <c r="W50" i="3"/>
  <c r="W51" i="3" s="1"/>
  <c r="W31" i="3"/>
  <c r="Y72" i="3"/>
  <c r="Y54" i="3"/>
  <c r="Y28" i="3"/>
  <c r="Z54" i="3"/>
  <c r="Z72" i="3"/>
  <c r="Z28" i="3"/>
  <c r="D51" i="3"/>
  <c r="AN17" i="2"/>
  <c r="W15" i="3" s="1"/>
  <c r="X23" i="3" s="1"/>
  <c r="W13" i="3"/>
  <c r="W30" i="3" s="1"/>
  <c r="AA30" i="3" s="1"/>
  <c r="Y58" i="3"/>
  <c r="AW23" i="4"/>
  <c r="Y74" i="3"/>
  <c r="Y23" i="3"/>
  <c r="Y29" i="3"/>
  <c r="Z74" i="3"/>
  <c r="AX23" i="4"/>
  <c r="Z58" i="3"/>
  <c r="Z23" i="3"/>
  <c r="Z29" i="3"/>
  <c r="AC23" i="4"/>
  <c r="N58" i="3"/>
  <c r="O59" i="3" s="1"/>
  <c r="N74" i="3"/>
  <c r="N29" i="3"/>
  <c r="M23" i="3"/>
  <c r="N23" i="3"/>
  <c r="M28" i="3"/>
  <c r="M54" i="3"/>
  <c r="M72" i="3"/>
  <c r="N54" i="3"/>
  <c r="N72" i="3"/>
  <c r="N28" i="3"/>
  <c r="O51" i="3"/>
  <c r="AB23" i="4"/>
  <c r="M58" i="3"/>
  <c r="M29" i="3"/>
  <c r="M74" i="3"/>
  <c r="E30" i="3"/>
  <c r="E72" i="3"/>
  <c r="E54" i="3"/>
  <c r="E28" i="3"/>
  <c r="C30" i="3"/>
  <c r="C72" i="3"/>
  <c r="C54" i="3"/>
  <c r="C28" i="3"/>
  <c r="F30" i="3"/>
  <c r="F28" i="3"/>
  <c r="F72" i="3"/>
  <c r="F54" i="3"/>
  <c r="AA23" i="4"/>
  <c r="L29" i="3"/>
  <c r="L58" i="3"/>
  <c r="L74" i="3"/>
  <c r="L23" i="3"/>
  <c r="P50" i="3"/>
  <c r="P51" i="3" s="1"/>
  <c r="P31" i="3"/>
  <c r="P70" i="3"/>
  <c r="L54" i="3"/>
  <c r="L72" i="3"/>
  <c r="P13" i="3"/>
  <c r="P30" i="3" s="1"/>
  <c r="Q30" i="3" s="1"/>
  <c r="AB17" i="2"/>
  <c r="P15" i="3" s="1"/>
  <c r="D30" i="3"/>
  <c r="D72" i="3"/>
  <c r="D54" i="3"/>
  <c r="D28" i="3"/>
  <c r="E51" i="3"/>
  <c r="X51" i="3" l="1"/>
  <c r="F29" i="3"/>
  <c r="D58" i="3"/>
  <c r="D29" i="3"/>
  <c r="J23" i="4"/>
  <c r="C23" i="3"/>
  <c r="K23" i="4"/>
  <c r="F74" i="3"/>
  <c r="E23" i="3"/>
  <c r="F58" i="3"/>
  <c r="B23" i="3"/>
  <c r="E74" i="3"/>
  <c r="C58" i="3"/>
  <c r="C59" i="3" s="1"/>
  <c r="E29" i="3"/>
  <c r="C74" i="3"/>
  <c r="D23" i="3"/>
  <c r="E58" i="3"/>
  <c r="L23" i="4"/>
  <c r="C55" i="3"/>
  <c r="Z55" i="3"/>
  <c r="Y55" i="3"/>
  <c r="M55" i="3"/>
  <c r="Y59" i="3"/>
  <c r="Z59" i="3"/>
  <c r="W72" i="3"/>
  <c r="W28" i="3"/>
  <c r="AA28" i="3" s="1"/>
  <c r="W54" i="3"/>
  <c r="W55" i="3" s="1"/>
  <c r="AU23" i="4"/>
  <c r="W29" i="3"/>
  <c r="AA29" i="3" s="1"/>
  <c r="W58" i="3"/>
  <c r="W59" i="3" s="1"/>
  <c r="W23" i="3"/>
  <c r="AA23" i="3" s="1"/>
  <c r="W74" i="3"/>
  <c r="F55" i="3"/>
  <c r="N55" i="3"/>
  <c r="G30" i="3"/>
  <c r="M59" i="3"/>
  <c r="N59" i="3"/>
  <c r="O55" i="3"/>
  <c r="AE23" i="4"/>
  <c r="P29" i="3"/>
  <c r="Q29" i="3" s="1"/>
  <c r="P74" i="3"/>
  <c r="P58" i="3"/>
  <c r="P59" i="3" s="1"/>
  <c r="O23" i="3"/>
  <c r="P23" i="3" s="1"/>
  <c r="G28" i="3"/>
  <c r="D55" i="3"/>
  <c r="E55" i="3"/>
  <c r="P54" i="3"/>
  <c r="P55" i="3" s="1"/>
  <c r="P28" i="3"/>
  <c r="Q28" i="3" s="1"/>
  <c r="P72" i="3"/>
  <c r="E59" i="3" l="1"/>
  <c r="G29" i="3"/>
  <c r="F59" i="3"/>
  <c r="D59" i="3"/>
  <c r="F23" i="3"/>
  <c r="X55" i="3"/>
  <c r="X59" i="3"/>
</calcChain>
</file>

<file path=xl/sharedStrings.xml><?xml version="1.0" encoding="utf-8"?>
<sst xmlns="http://schemas.openxmlformats.org/spreadsheetml/2006/main" count="682" uniqueCount="173">
  <si>
    <t>12 mths</t>
  </si>
  <si>
    <t>INCOME</t>
  </si>
  <si>
    <t>Revenue From Operations [Gross]</t>
  </si>
  <si>
    <t>Less: Excise/Sevice Tax/Other Levies</t>
  </si>
  <si>
    <t>Revenue From Operations [Net]</t>
  </si>
  <si>
    <t>Total Operating Revenues</t>
  </si>
  <si>
    <t>Other Income</t>
  </si>
  <si>
    <t>Total Revenue</t>
  </si>
  <si>
    <t>EXPENSES</t>
  </si>
  <si>
    <t>Cost Of Materials Consumed</t>
  </si>
  <si>
    <t>Purchase Of Stock-In Trade</t>
  </si>
  <si>
    <t>Operating And Direct Expenses</t>
  </si>
  <si>
    <t>Changes In Inventories Of FGWIP And Stock In Trade</t>
  </si>
  <si>
    <t>Employee Benefit Expenses</t>
  </si>
  <si>
    <t>Finance Costs</t>
  </si>
  <si>
    <t>Depreciation And Amortisation Expenses</t>
  </si>
  <si>
    <t>Other Expenses</t>
  </si>
  <si>
    <t>Total Expenses</t>
  </si>
  <si>
    <t>Profit/Loss Before Exceptional, ExtraOrdinary Items And Tax</t>
  </si>
  <si>
    <t>Exceptional Items</t>
  </si>
  <si>
    <t>Profit/Loss Before Tax</t>
  </si>
  <si>
    <t>Tax Expenses-Continued Operations</t>
  </si>
  <si>
    <t>Current Tax</t>
  </si>
  <si>
    <t>Less: MAT Credit Entitlement</t>
  </si>
  <si>
    <t>Deferred Tax</t>
  </si>
  <si>
    <t>Other Direct Taxes</t>
  </si>
  <si>
    <t>Total Tax Expenses</t>
  </si>
  <si>
    <t>Profit/Loss After Tax And Before ExtraOrdinary Items</t>
  </si>
  <si>
    <t>Profit/Loss From Continuing Operations</t>
  </si>
  <si>
    <t>Profit/Loss For The Period</t>
  </si>
  <si>
    <t>Minority Interest</t>
  </si>
  <si>
    <t>Consolidated Profit/Loss After MI And Associates</t>
  </si>
  <si>
    <t>OTHER ADDITIONAL INFORMATION</t>
  </si>
  <si>
    <t>EARNINGS PER SHARE</t>
  </si>
  <si>
    <t>Basic EPS (Rs.)</t>
  </si>
  <si>
    <t>Diluted EPS (Rs.)</t>
  </si>
  <si>
    <t>DIVIDEND AND DIVIDEND PERCENTAGE</t>
  </si>
  <si>
    <t>Equity Share Dividend</t>
  </si>
  <si>
    <t>Tax On Dividend</t>
  </si>
  <si>
    <t>Revenue from operation</t>
  </si>
  <si>
    <t>Other operations income</t>
  </si>
  <si>
    <t>COGS</t>
  </si>
  <si>
    <t>GROSS PROFIT</t>
  </si>
  <si>
    <t>SG&amp;A</t>
  </si>
  <si>
    <t>EBITDA</t>
  </si>
  <si>
    <t>D&amp;A</t>
  </si>
  <si>
    <t>EBIT</t>
  </si>
  <si>
    <t>INTERSET</t>
  </si>
  <si>
    <t>EBT</t>
  </si>
  <si>
    <t>TAX</t>
  </si>
  <si>
    <t>PAT</t>
  </si>
  <si>
    <t>BASIC EPS</t>
  </si>
  <si>
    <t>DILUTED EPS</t>
  </si>
  <si>
    <t>Mar-20</t>
  </si>
  <si>
    <t>Mar-21</t>
  </si>
  <si>
    <t>Mar-22</t>
  </si>
  <si>
    <t>Mar-23</t>
  </si>
  <si>
    <t>Mar-24</t>
  </si>
  <si>
    <t>GROWTH RATES</t>
  </si>
  <si>
    <t>AVERAGE</t>
  </si>
  <si>
    <t>SALES</t>
  </si>
  <si>
    <t>COGS GR</t>
  </si>
  <si>
    <t>EBITAGR</t>
  </si>
  <si>
    <t>NPMGR</t>
  </si>
  <si>
    <t>MARGINS</t>
  </si>
  <si>
    <t>GPM</t>
  </si>
  <si>
    <t>EBITDM</t>
  </si>
  <si>
    <t>EBITM</t>
  </si>
  <si>
    <t>NPM</t>
  </si>
  <si>
    <t>COVERAGE RATIO</t>
  </si>
  <si>
    <t>HORIZONTAL ANALYSIS</t>
  </si>
  <si>
    <t>Growth</t>
  </si>
  <si>
    <t>Other income</t>
  </si>
  <si>
    <t xml:space="preserve">Total income </t>
  </si>
  <si>
    <t xml:space="preserve">cogs </t>
  </si>
  <si>
    <t>Gross profit</t>
  </si>
  <si>
    <t xml:space="preserve">EBITDA </t>
  </si>
  <si>
    <t>DA</t>
  </si>
  <si>
    <t>Interst</t>
  </si>
  <si>
    <t>Vertical Analysis</t>
  </si>
  <si>
    <t>OPERATING PROFIT MARGIN</t>
  </si>
  <si>
    <t>EQUITIES AND LIABILITIES</t>
  </si>
  <si>
    <t>SHAREHOLDER'S FUNDS</t>
  </si>
  <si>
    <t>Equity Share Capital</t>
  </si>
  <si>
    <t>Total Share Capital</t>
  </si>
  <si>
    <t>Reserves and Surplus</t>
  </si>
  <si>
    <t>Total Reserves and Surplus</t>
  </si>
  <si>
    <t>Total Shareholders Funds</t>
  </si>
  <si>
    <t>NON-CURRENT LIABILITIES</t>
  </si>
  <si>
    <t>Long Term Borrowings</t>
  </si>
  <si>
    <t>Deferred Tax Liabilities [Net]</t>
  </si>
  <si>
    <t>Other Long Term Liabilities</t>
  </si>
  <si>
    <t>Long Term Provisions</t>
  </si>
  <si>
    <t>Total Non-Current Liabilities</t>
  </si>
  <si>
    <t>CURRENT LIABILITIES</t>
  </si>
  <si>
    <t>Short Term Borrowings</t>
  </si>
  <si>
    <t>Trade Payables</t>
  </si>
  <si>
    <t>Other Current Liabilities</t>
  </si>
  <si>
    <t>Short Term Provisions</t>
  </si>
  <si>
    <t>Total Current Liabilities</t>
  </si>
  <si>
    <t>Total Capital And Liabilities</t>
  </si>
  <si>
    <t>ASSETS</t>
  </si>
  <si>
    <t>NON-CURRENT ASSETS</t>
  </si>
  <si>
    <t>Tangible Assets</t>
  </si>
  <si>
    <t>Intangible Assets</t>
  </si>
  <si>
    <t>Capital Work-In-Progress</t>
  </si>
  <si>
    <t>Fixed Assets</t>
  </si>
  <si>
    <t>Non-Current Investments</t>
  </si>
  <si>
    <t>Deferred Tax Assets [Net]</t>
  </si>
  <si>
    <t>Long Term Loans And Advances</t>
  </si>
  <si>
    <t>Other Non-Current Assets</t>
  </si>
  <si>
    <t>Total Non-Current Assets</t>
  </si>
  <si>
    <t>CURRENT ASSETS</t>
  </si>
  <si>
    <t>Current Investments</t>
  </si>
  <si>
    <t>Inventories</t>
  </si>
  <si>
    <t>Trade Receivables</t>
  </si>
  <si>
    <t>Cash And Cash Equivalents</t>
  </si>
  <si>
    <t>Short Term Loans And Advances</t>
  </si>
  <si>
    <t>OtherCurrentAssets</t>
  </si>
  <si>
    <t>Total Current Assets</t>
  </si>
  <si>
    <t>Total Assets</t>
  </si>
  <si>
    <t>CONTINGENT LIABILITIES, COMMITMENTS</t>
  </si>
  <si>
    <t>Contingent Liabilities</t>
  </si>
  <si>
    <t>BONUS DETAILS</t>
  </si>
  <si>
    <t>Bonus Equity Share Capital</t>
  </si>
  <si>
    <t>NON-CURRENT INVESTMENTS</t>
  </si>
  <si>
    <t>Non-Current Investments Quoted Market Value</t>
  </si>
  <si>
    <t>Non-Current Investments Unquoted Book Value</t>
  </si>
  <si>
    <t>CURRENT INVESTMENTS</t>
  </si>
  <si>
    <t>Current Investments Quoted Market Value</t>
  </si>
  <si>
    <t>Current Investments Unquoted Book Value</t>
  </si>
  <si>
    <t>Balance Sheet Analysis</t>
  </si>
  <si>
    <t>Mar 24</t>
  </si>
  <si>
    <t>Long Term Solvency Ratio</t>
  </si>
  <si>
    <t>Debt/Equity Ratio</t>
  </si>
  <si>
    <t>Total Non-Current Liabilities/Total Shareholders Funds</t>
  </si>
  <si>
    <t>ReservesGR %</t>
  </si>
  <si>
    <t xml:space="preserve"> current Total Reserves and Surplus/prev Total Reserves and Surplus-1</t>
  </si>
  <si>
    <t>Debt_GR Ration%</t>
  </si>
  <si>
    <t>curr Total Non-Current Liabilities / otal Non-Current Liabilities-1</t>
  </si>
  <si>
    <t>Reserves to Debt</t>
  </si>
  <si>
    <t>Reserves and Surplus / Total Non-Current Liabilities</t>
  </si>
  <si>
    <t>Short Term Solvency/Liquidity ratio</t>
  </si>
  <si>
    <t>Current ratio</t>
  </si>
  <si>
    <t>Total Current Assets / Total Current Liabilities</t>
  </si>
  <si>
    <t>Quick ratio</t>
  </si>
  <si>
    <t>(Total Current Assets-nventories)/Total Current Liabilities</t>
  </si>
  <si>
    <t>Working Capital</t>
  </si>
  <si>
    <t>Total Current Assets-Total Current Liabilities</t>
  </si>
  <si>
    <t>Days Recievables</t>
  </si>
  <si>
    <t>(trade recivable/revenue from op)*360</t>
  </si>
  <si>
    <t>Days Payable</t>
  </si>
  <si>
    <t>(trade payable/cogs)*360</t>
  </si>
  <si>
    <t>Turnover Ratios</t>
  </si>
  <si>
    <t>Assets Turnover</t>
  </si>
  <si>
    <t>revenue from op/total assets</t>
  </si>
  <si>
    <t>Debtors Turnover</t>
  </si>
  <si>
    <t>revenue from op/trade recivable</t>
  </si>
  <si>
    <t>Creditord turnover</t>
  </si>
  <si>
    <t>cogs/trade payable</t>
  </si>
  <si>
    <t>PERFORMANCE RATIO</t>
  </si>
  <si>
    <t>RETURN ON ASSETS</t>
  </si>
  <si>
    <t>ebit/total assets</t>
  </si>
  <si>
    <t>RETURN ON EQUITY</t>
  </si>
  <si>
    <t>pat/total share holder fiund</t>
  </si>
  <si>
    <t>Income statement Dabur</t>
  </si>
  <si>
    <t>Particulars</t>
  </si>
  <si>
    <t>INCOME STATEMENT</t>
  </si>
  <si>
    <t>PROFIT &amp; LOSS ACCOUNT (in Rs. Cr.)</t>
  </si>
  <si>
    <t>Revenue from Operation</t>
  </si>
  <si>
    <t>Other Operations Income</t>
  </si>
  <si>
    <t xml:space="preserve">COGS </t>
  </si>
  <si>
    <t>Balance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</si>
</sst>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rgb="FF333333"/>
      <name val="Arial"/>
      <family val="2"/>
    </font>
    <font>
      <i/>
      <sz val="10"/>
      <color theme="1"/>
      <name val="Aptos"/>
      <family val="2"/>
    </font>
    <font>
      <sz val="10"/>
      <color theme="1"/>
      <name val="Aptos"/>
      <family val="2"/>
    </font>
    <font>
      <b/>
      <sz val="10"/>
      <color rgb="FFFF0000"/>
      <name val="Aptos"/>
      <family val="2"/>
    </font>
    <font>
      <sz val="10"/>
      <color rgb="FFFF0000"/>
      <name val="Aptos"/>
      <family val="2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rgb="FF333333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i/>
      <sz val="11"/>
      <color theme="1"/>
      <name val="Times New Roman"/>
      <family val="1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Aptos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8F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7">
    <border>
      <left/>
      <right/>
      <top/>
      <bottom/>
      <diagonal/>
    </border>
    <border>
      <left/>
      <right/>
      <top style="medium">
        <color rgb="FFD1D1D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EEEEEE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0">
    <xf numFmtId="0" fontId="0" fillId="0" borderId="0" xfId="0"/>
    <xf numFmtId="0" fontId="0" fillId="2" borderId="1" xfId="0" applyFill="1" applyBorder="1"/>
    <xf numFmtId="0" fontId="5" fillId="4" borderId="0" xfId="0" applyFont="1" applyFill="1"/>
    <xf numFmtId="0" fontId="0" fillId="4" borderId="0" xfId="0" applyFill="1"/>
    <xf numFmtId="0" fontId="6" fillId="4" borderId="0" xfId="0" applyFont="1" applyFill="1"/>
    <xf numFmtId="4" fontId="6" fillId="4" borderId="0" xfId="0" applyNumberFormat="1" applyFont="1" applyFill="1"/>
    <xf numFmtId="9" fontId="6" fillId="4" borderId="0" xfId="1" applyFont="1" applyFill="1"/>
    <xf numFmtId="9" fontId="7" fillId="4" borderId="0" xfId="1" applyFont="1" applyFill="1"/>
    <xf numFmtId="9" fontId="0" fillId="4" borderId="0" xfId="0" applyNumberFormat="1" applyFill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13" fillId="0" borderId="0" xfId="0" applyFont="1"/>
    <xf numFmtId="4" fontId="0" fillId="0" borderId="2" xfId="0" applyNumberFormat="1" applyBorder="1"/>
    <xf numFmtId="17" fontId="11" fillId="0" borderId="0" xfId="0" applyNumberFormat="1" applyFont="1" applyAlignment="1">
      <alignment horizontal="right" vertical="top" wrapText="1"/>
    </xf>
    <xf numFmtId="2" fontId="10" fillId="0" borderId="0" xfId="0" applyNumberFormat="1" applyFont="1"/>
    <xf numFmtId="2" fontId="12" fillId="0" borderId="0" xfId="0" applyNumberFormat="1" applyFont="1"/>
    <xf numFmtId="0" fontId="14" fillId="0" borderId="0" xfId="0" applyFont="1"/>
    <xf numFmtId="0" fontId="10" fillId="0" borderId="0" xfId="0" applyFont="1"/>
    <xf numFmtId="164" fontId="0" fillId="4" borderId="2" xfId="1" applyNumberFormat="1" applyFont="1" applyFill="1" applyBorder="1"/>
    <xf numFmtId="9" fontId="0" fillId="4" borderId="2" xfId="1" applyFont="1" applyFill="1" applyBorder="1"/>
    <xf numFmtId="0" fontId="6" fillId="4" borderId="2" xfId="0" applyFont="1" applyFill="1" applyBorder="1"/>
    <xf numFmtId="4" fontId="6" fillId="4" borderId="2" xfId="0" applyNumberFormat="1" applyFont="1" applyFill="1" applyBorder="1"/>
    <xf numFmtId="9" fontId="6" fillId="4" borderId="2" xfId="1" applyFont="1" applyFill="1" applyBorder="1"/>
    <xf numFmtId="0" fontId="16" fillId="5" borderId="3" xfId="0" applyFont="1" applyFill="1" applyBorder="1" applyAlignment="1">
      <alignment horizontal="left" vertical="top" wrapText="1"/>
    </xf>
    <xf numFmtId="16" fontId="16" fillId="5" borderId="4" xfId="0" applyNumberFormat="1" applyFont="1" applyFill="1" applyBorder="1" applyAlignment="1">
      <alignment horizontal="right" vertical="top"/>
    </xf>
    <xf numFmtId="16" fontId="16" fillId="5" borderId="5" xfId="0" applyNumberFormat="1" applyFont="1" applyFill="1" applyBorder="1" applyAlignment="1">
      <alignment horizontal="right" vertical="top"/>
    </xf>
    <xf numFmtId="0" fontId="17" fillId="5" borderId="8" xfId="0" applyFont="1" applyFill="1" applyBorder="1" applyAlignment="1">
      <alignment horizontal="left" vertical="top"/>
    </xf>
    <xf numFmtId="0" fontId="17" fillId="5" borderId="9" xfId="0" applyFont="1" applyFill="1" applyBorder="1" applyAlignment="1">
      <alignment horizontal="right" vertical="top"/>
    </xf>
    <xf numFmtId="0" fontId="17" fillId="5" borderId="10" xfId="0" applyFont="1" applyFill="1" applyBorder="1" applyAlignment="1">
      <alignment horizontal="right" vertical="top"/>
    </xf>
    <xf numFmtId="0" fontId="16" fillId="6" borderId="3" xfId="0" applyFont="1" applyFill="1" applyBorder="1" applyAlignment="1">
      <alignment horizontal="left" vertical="top"/>
    </xf>
    <xf numFmtId="0" fontId="16" fillId="6" borderId="4" xfId="0" applyFont="1" applyFill="1" applyBorder="1" applyAlignment="1">
      <alignment horizontal="right" vertical="top"/>
    </xf>
    <xf numFmtId="0" fontId="16" fillId="6" borderId="5" xfId="0" applyFont="1" applyFill="1" applyBorder="1" applyAlignment="1">
      <alignment horizontal="right" vertical="top"/>
    </xf>
    <xf numFmtId="0" fontId="17" fillId="2" borderId="6" xfId="0" applyFont="1" applyFill="1" applyBorder="1" applyAlignment="1">
      <alignment horizontal="left" vertical="top"/>
    </xf>
    <xf numFmtId="4" fontId="17" fillId="3" borderId="2" xfId="0" applyNumberFormat="1" applyFont="1" applyFill="1" applyBorder="1" applyAlignment="1">
      <alignment horizontal="right" vertical="top"/>
    </xf>
    <xf numFmtId="4" fontId="17" fillId="3" borderId="7" xfId="0" applyNumberFormat="1" applyFont="1" applyFill="1" applyBorder="1" applyAlignment="1">
      <alignment horizontal="right" vertical="top"/>
    </xf>
    <xf numFmtId="4" fontId="17" fillId="2" borderId="2" xfId="0" applyNumberFormat="1" applyFont="1" applyFill="1" applyBorder="1" applyAlignment="1">
      <alignment horizontal="right" vertical="top"/>
    </xf>
    <xf numFmtId="4" fontId="17" fillId="2" borderId="7" xfId="0" applyNumberFormat="1" applyFont="1" applyFill="1" applyBorder="1" applyAlignment="1">
      <alignment horizontal="right" vertical="top"/>
    </xf>
    <xf numFmtId="0" fontId="16" fillId="7" borderId="8" xfId="0" applyFont="1" applyFill="1" applyBorder="1" applyAlignment="1">
      <alignment horizontal="left" vertical="top"/>
    </xf>
    <xf numFmtId="4" fontId="16" fillId="7" borderId="9" xfId="0" applyNumberFormat="1" applyFont="1" applyFill="1" applyBorder="1" applyAlignment="1">
      <alignment horizontal="right" vertical="top"/>
    </xf>
    <xf numFmtId="4" fontId="16" fillId="7" borderId="10" xfId="0" applyNumberFormat="1" applyFont="1" applyFill="1" applyBorder="1" applyAlignment="1">
      <alignment horizontal="right" vertical="top"/>
    </xf>
    <xf numFmtId="0" fontId="17" fillId="2" borderId="2" xfId="0" applyFont="1" applyFill="1" applyBorder="1" applyAlignment="1">
      <alignment horizontal="right" vertical="top"/>
    </xf>
    <xf numFmtId="0" fontId="17" fillId="2" borderId="7" xfId="0" applyFont="1" applyFill="1" applyBorder="1" applyAlignment="1">
      <alignment horizontal="right" vertical="top"/>
    </xf>
    <xf numFmtId="0" fontId="16" fillId="7" borderId="11" xfId="0" applyFont="1" applyFill="1" applyBorder="1" applyAlignment="1">
      <alignment horizontal="left" vertical="top" wrapText="1"/>
    </xf>
    <xf numFmtId="4" fontId="16" fillId="7" borderId="12" xfId="0" applyNumberFormat="1" applyFont="1" applyFill="1" applyBorder="1" applyAlignment="1">
      <alignment horizontal="right" vertical="top"/>
    </xf>
    <xf numFmtId="4" fontId="16" fillId="7" borderId="13" xfId="0" applyNumberFormat="1" applyFont="1" applyFill="1" applyBorder="1" applyAlignment="1">
      <alignment horizontal="right" vertical="top"/>
    </xf>
    <xf numFmtId="0" fontId="17" fillId="2" borderId="14" xfId="0" applyFont="1" applyFill="1" applyBorder="1" applyAlignment="1">
      <alignment horizontal="left" vertical="top"/>
    </xf>
    <xf numFmtId="0" fontId="17" fillId="2" borderId="15" xfId="0" applyFont="1" applyFill="1" applyBorder="1" applyAlignment="1">
      <alignment horizontal="right" vertical="top"/>
    </xf>
    <xf numFmtId="0" fontId="17" fillId="2" borderId="16" xfId="0" applyFont="1" applyFill="1" applyBorder="1" applyAlignment="1">
      <alignment horizontal="right" vertical="top"/>
    </xf>
    <xf numFmtId="0" fontId="16" fillId="7" borderId="17" xfId="0" applyFont="1" applyFill="1" applyBorder="1" applyAlignment="1">
      <alignment horizontal="left" vertical="top"/>
    </xf>
    <xf numFmtId="4" fontId="16" fillId="7" borderId="18" xfId="0" applyNumberFormat="1" applyFont="1" applyFill="1" applyBorder="1" applyAlignment="1">
      <alignment horizontal="right" vertical="top"/>
    </xf>
    <xf numFmtId="4" fontId="16" fillId="7" borderId="19" xfId="0" applyNumberFormat="1" applyFont="1" applyFill="1" applyBorder="1" applyAlignment="1">
      <alignment horizontal="right" vertical="top"/>
    </xf>
    <xf numFmtId="0" fontId="16" fillId="7" borderId="17" xfId="0" applyFont="1" applyFill="1" applyBorder="1" applyAlignment="1">
      <alignment horizontal="left" vertical="top" wrapText="1"/>
    </xf>
    <xf numFmtId="0" fontId="17" fillId="2" borderId="3" xfId="0" applyFont="1" applyFill="1" applyBorder="1" applyAlignment="1">
      <alignment horizontal="left" vertical="top"/>
    </xf>
    <xf numFmtId="4" fontId="17" fillId="3" borderId="4" xfId="0" applyNumberFormat="1" applyFont="1" applyFill="1" applyBorder="1" applyAlignment="1">
      <alignment horizontal="right" vertical="top"/>
    </xf>
    <xf numFmtId="4" fontId="17" fillId="3" borderId="5" xfId="0" applyNumberFormat="1" applyFont="1" applyFill="1" applyBorder="1" applyAlignment="1">
      <alignment horizontal="right" vertical="top"/>
    </xf>
    <xf numFmtId="0" fontId="16" fillId="7" borderId="8" xfId="0" applyFont="1" applyFill="1" applyBorder="1" applyAlignment="1">
      <alignment horizontal="left" vertical="top" wrapText="1"/>
    </xf>
    <xf numFmtId="0" fontId="16" fillId="6" borderId="11" xfId="0" applyFont="1" applyFill="1" applyBorder="1" applyAlignment="1">
      <alignment horizontal="left" vertical="top"/>
    </xf>
    <xf numFmtId="0" fontId="16" fillId="6" borderId="12" xfId="0" applyFont="1" applyFill="1" applyBorder="1" applyAlignment="1">
      <alignment horizontal="right" vertical="top"/>
    </xf>
    <xf numFmtId="0" fontId="16" fillId="6" borderId="13" xfId="0" applyFont="1" applyFill="1" applyBorder="1" applyAlignment="1">
      <alignment horizontal="right" vertical="top"/>
    </xf>
    <xf numFmtId="0" fontId="16" fillId="6" borderId="6" xfId="0" applyFont="1" applyFill="1" applyBorder="1" applyAlignment="1">
      <alignment horizontal="left" vertical="top"/>
    </xf>
    <xf numFmtId="0" fontId="16" fillId="6" borderId="2" xfId="0" applyFont="1" applyFill="1" applyBorder="1" applyAlignment="1">
      <alignment horizontal="right" vertical="top"/>
    </xf>
    <xf numFmtId="0" fontId="16" fillId="6" borderId="7" xfId="0" applyFont="1" applyFill="1" applyBorder="1" applyAlignment="1">
      <alignment horizontal="right" vertical="top"/>
    </xf>
    <xf numFmtId="0" fontId="17" fillId="2" borderId="8" xfId="0" applyFont="1" applyFill="1" applyBorder="1" applyAlignment="1">
      <alignment horizontal="left" vertical="top"/>
    </xf>
    <xf numFmtId="4" fontId="17" fillId="2" borderId="9" xfId="0" applyNumberFormat="1" applyFont="1" applyFill="1" applyBorder="1" applyAlignment="1">
      <alignment horizontal="right" vertical="top"/>
    </xf>
    <xf numFmtId="0" fontId="17" fillId="2" borderId="9" xfId="0" applyFont="1" applyFill="1" applyBorder="1" applyAlignment="1">
      <alignment horizontal="right" vertical="top"/>
    </xf>
    <xf numFmtId="0" fontId="17" fillId="2" borderId="10" xfId="0" applyFont="1" applyFill="1" applyBorder="1" applyAlignment="1">
      <alignment horizontal="right" vertical="top"/>
    </xf>
    <xf numFmtId="17" fontId="18" fillId="5" borderId="23" xfId="0" applyNumberFormat="1" applyFont="1" applyFill="1" applyBorder="1" applyAlignment="1">
      <alignment horizontal="left" vertical="top" wrapText="1"/>
    </xf>
    <xf numFmtId="17" fontId="16" fillId="5" borderId="12" xfId="0" applyNumberFormat="1" applyFont="1" applyFill="1" applyBorder="1" applyAlignment="1">
      <alignment horizontal="right" vertical="top" wrapText="1"/>
    </xf>
    <xf numFmtId="17" fontId="16" fillId="5" borderId="22" xfId="0" applyNumberFormat="1" applyFont="1" applyFill="1" applyBorder="1" applyAlignment="1">
      <alignment horizontal="right" vertical="top" wrapText="1"/>
    </xf>
    <xf numFmtId="0" fontId="16" fillId="4" borderId="24" xfId="0" applyFont="1" applyFill="1" applyBorder="1" applyAlignment="1">
      <alignment horizontal="left" vertical="top"/>
    </xf>
    <xf numFmtId="4" fontId="17" fillId="4" borderId="2" xfId="0" applyNumberFormat="1" applyFont="1" applyFill="1" applyBorder="1" applyAlignment="1">
      <alignment horizontal="right" vertical="top" wrapText="1"/>
    </xf>
    <xf numFmtId="4" fontId="17" fillId="4" borderId="25" xfId="0" applyNumberFormat="1" applyFont="1" applyFill="1" applyBorder="1" applyAlignment="1">
      <alignment horizontal="right" vertical="top" wrapText="1"/>
    </xf>
    <xf numFmtId="0" fontId="16" fillId="4" borderId="24" xfId="0" applyFont="1" applyFill="1" applyBorder="1" applyAlignment="1">
      <alignment horizontal="left" vertical="top" wrapText="1"/>
    </xf>
    <xf numFmtId="4" fontId="16" fillId="7" borderId="24" xfId="0" applyNumberFormat="1" applyFont="1" applyFill="1" applyBorder="1" applyAlignment="1">
      <alignment horizontal="left" vertical="top" wrapText="1"/>
    </xf>
    <xf numFmtId="4" fontId="16" fillId="7" borderId="2" xfId="0" applyNumberFormat="1" applyFont="1" applyFill="1" applyBorder="1" applyAlignment="1">
      <alignment horizontal="right" vertical="top" wrapText="1"/>
    </xf>
    <xf numFmtId="4" fontId="16" fillId="7" borderId="25" xfId="0" applyNumberFormat="1" applyFont="1" applyFill="1" applyBorder="1" applyAlignment="1">
      <alignment horizontal="right" vertical="top" wrapText="1"/>
    </xf>
    <xf numFmtId="4" fontId="0" fillId="4" borderId="2" xfId="0" applyNumberFormat="1" applyFill="1" applyBorder="1" applyAlignment="1">
      <alignment horizontal="right"/>
    </xf>
    <xf numFmtId="4" fontId="0" fillId="4" borderId="25" xfId="0" applyNumberFormat="1" applyFill="1" applyBorder="1" applyAlignment="1">
      <alignment horizontal="right"/>
    </xf>
    <xf numFmtId="4" fontId="2" fillId="7" borderId="2" xfId="0" applyNumberFormat="1" applyFont="1" applyFill="1" applyBorder="1" applyAlignment="1">
      <alignment horizontal="right"/>
    </xf>
    <xf numFmtId="4" fontId="2" fillId="7" borderId="25" xfId="0" applyNumberFormat="1" applyFont="1" applyFill="1" applyBorder="1" applyAlignment="1">
      <alignment horizontal="right"/>
    </xf>
    <xf numFmtId="4" fontId="16" fillId="4" borderId="24" xfId="0" applyNumberFormat="1" applyFont="1" applyFill="1" applyBorder="1" applyAlignment="1">
      <alignment horizontal="left" vertical="top" wrapText="1"/>
    </xf>
    <xf numFmtId="0" fontId="0" fillId="4" borderId="2" xfId="0" applyFill="1" applyBorder="1" applyAlignment="1">
      <alignment horizontal="right"/>
    </xf>
    <xf numFmtId="0" fontId="0" fillId="4" borderId="25" xfId="0" applyFill="1" applyBorder="1" applyAlignment="1">
      <alignment horizontal="right"/>
    </xf>
    <xf numFmtId="0" fontId="16" fillId="7" borderId="24" xfId="0" applyFont="1" applyFill="1" applyBorder="1" applyAlignment="1">
      <alignment horizontal="left" vertical="top" wrapText="1"/>
    </xf>
    <xf numFmtId="0" fontId="17" fillId="4" borderId="2" xfId="0" applyFont="1" applyFill="1" applyBorder="1" applyAlignment="1">
      <alignment horizontal="right" vertical="top" wrapText="1"/>
    </xf>
    <xf numFmtId="0" fontId="17" fillId="4" borderId="25" xfId="0" applyFont="1" applyFill="1" applyBorder="1" applyAlignment="1">
      <alignment horizontal="right" vertical="top" wrapText="1"/>
    </xf>
    <xf numFmtId="4" fontId="16" fillId="4" borderId="21" xfId="0" applyNumberFormat="1" applyFont="1" applyFill="1" applyBorder="1" applyAlignment="1">
      <alignment horizontal="left" vertical="top" wrapText="1"/>
    </xf>
    <xf numFmtId="0" fontId="17" fillId="4" borderId="15" xfId="0" applyFont="1" applyFill="1" applyBorder="1" applyAlignment="1">
      <alignment horizontal="right" vertical="top" wrapText="1"/>
    </xf>
    <xf numFmtId="0" fontId="17" fillId="4" borderId="20" xfId="0" applyFont="1" applyFill="1" applyBorder="1" applyAlignment="1">
      <alignment horizontal="right" vertical="top" wrapText="1"/>
    </xf>
    <xf numFmtId="0" fontId="19" fillId="0" borderId="0" xfId="0" applyFont="1" applyAlignment="1">
      <alignment horizontal="center"/>
    </xf>
    <xf numFmtId="0" fontId="17" fillId="5" borderId="8" xfId="0" applyFont="1" applyFill="1" applyBorder="1" applyAlignment="1">
      <alignment horizontal="left" vertical="top" wrapText="1"/>
    </xf>
    <xf numFmtId="0" fontId="16" fillId="6" borderId="3" xfId="0" applyFont="1" applyFill="1" applyBorder="1" applyAlignment="1">
      <alignment horizontal="left" vertical="top" wrapText="1"/>
    </xf>
    <xf numFmtId="17" fontId="18" fillId="5" borderId="3" xfId="0" applyNumberFormat="1" applyFont="1" applyFill="1" applyBorder="1" applyAlignment="1">
      <alignment horizontal="left" vertical="top" wrapText="1"/>
    </xf>
    <xf numFmtId="17" fontId="16" fillId="5" borderId="4" xfId="0" applyNumberFormat="1" applyFont="1" applyFill="1" applyBorder="1" applyAlignment="1">
      <alignment horizontal="right" vertical="top" wrapText="1"/>
    </xf>
    <xf numFmtId="17" fontId="16" fillId="5" borderId="5" xfId="0" applyNumberFormat="1" applyFont="1" applyFill="1" applyBorder="1" applyAlignment="1">
      <alignment horizontal="right" vertical="top" wrapText="1"/>
    </xf>
    <xf numFmtId="0" fontId="16" fillId="4" borderId="6" xfId="0" applyFont="1" applyFill="1" applyBorder="1" applyAlignment="1">
      <alignment horizontal="left" vertical="top" wrapText="1"/>
    </xf>
    <xf numFmtId="4" fontId="17" fillId="4" borderId="7" xfId="0" applyNumberFormat="1" applyFont="1" applyFill="1" applyBorder="1" applyAlignment="1">
      <alignment horizontal="right" vertical="top" wrapText="1"/>
    </xf>
    <xf numFmtId="4" fontId="16" fillId="7" borderId="6" xfId="0" applyNumberFormat="1" applyFont="1" applyFill="1" applyBorder="1" applyAlignment="1">
      <alignment horizontal="left" vertical="top" wrapText="1"/>
    </xf>
    <xf numFmtId="4" fontId="16" fillId="7" borderId="7" xfId="0" applyNumberFormat="1" applyFont="1" applyFill="1" applyBorder="1" applyAlignment="1">
      <alignment horizontal="right" vertical="top" wrapText="1"/>
    </xf>
    <xf numFmtId="4" fontId="0" fillId="4" borderId="2" xfId="0" applyNumberFormat="1" applyFill="1" applyBorder="1"/>
    <xf numFmtId="4" fontId="0" fillId="4" borderId="7" xfId="0" applyNumberFormat="1" applyFill="1" applyBorder="1"/>
    <xf numFmtId="4" fontId="16" fillId="4" borderId="6" xfId="0" applyNumberFormat="1" applyFont="1" applyFill="1" applyBorder="1" applyAlignment="1">
      <alignment horizontal="left" vertical="top" wrapText="1"/>
    </xf>
    <xf numFmtId="0" fontId="0" fillId="4" borderId="2" xfId="0" applyFill="1" applyBorder="1"/>
    <xf numFmtId="0" fontId="0" fillId="4" borderId="7" xfId="0" applyFill="1" applyBorder="1"/>
    <xf numFmtId="0" fontId="17" fillId="4" borderId="7" xfId="0" applyFont="1" applyFill="1" applyBorder="1" applyAlignment="1">
      <alignment horizontal="right" vertical="top" wrapText="1"/>
    </xf>
    <xf numFmtId="4" fontId="16" fillId="4" borderId="8" xfId="0" applyNumberFormat="1" applyFont="1" applyFill="1" applyBorder="1" applyAlignment="1">
      <alignment horizontal="left" vertical="top" wrapText="1"/>
    </xf>
    <xf numFmtId="0" fontId="17" fillId="4" borderId="9" xfId="0" applyFont="1" applyFill="1" applyBorder="1" applyAlignment="1">
      <alignment horizontal="right" vertical="top" wrapText="1"/>
    </xf>
    <xf numFmtId="0" fontId="17" fillId="4" borderId="10" xfId="0" applyFont="1" applyFill="1" applyBorder="1" applyAlignment="1">
      <alignment horizontal="right" vertical="top" wrapText="1"/>
    </xf>
    <xf numFmtId="0" fontId="19" fillId="0" borderId="0" xfId="0" applyFont="1"/>
    <xf numFmtId="16" fontId="16" fillId="5" borderId="4" xfId="0" applyNumberFormat="1" applyFont="1" applyFill="1" applyBorder="1" applyAlignment="1">
      <alignment horizontal="right" vertical="top" wrapText="1"/>
    </xf>
    <xf numFmtId="16" fontId="16" fillId="5" borderId="5" xfId="0" applyNumberFormat="1" applyFont="1" applyFill="1" applyBorder="1" applyAlignment="1">
      <alignment horizontal="right" vertical="top" wrapText="1"/>
    </xf>
    <xf numFmtId="0" fontId="17" fillId="5" borderId="9" xfId="0" applyFont="1" applyFill="1" applyBorder="1" applyAlignment="1">
      <alignment horizontal="right" vertical="top" wrapText="1"/>
    </xf>
    <xf numFmtId="0" fontId="17" fillId="5" borderId="10" xfId="0" applyFont="1" applyFill="1" applyBorder="1" applyAlignment="1">
      <alignment horizontal="right" vertical="top" wrapText="1"/>
    </xf>
    <xf numFmtId="0" fontId="16" fillId="6" borderId="4" xfId="0" applyFont="1" applyFill="1" applyBorder="1" applyAlignment="1">
      <alignment horizontal="right" vertical="top" wrapText="1"/>
    </xf>
    <xf numFmtId="0" fontId="16" fillId="6" borderId="5" xfId="0" applyFont="1" applyFill="1" applyBorder="1" applyAlignment="1">
      <alignment horizontal="right" vertical="top" wrapText="1"/>
    </xf>
    <xf numFmtId="4" fontId="0" fillId="0" borderId="7" xfId="0" applyNumberFormat="1" applyBorder="1"/>
    <xf numFmtId="4" fontId="2" fillId="7" borderId="2" xfId="0" applyNumberFormat="1" applyFont="1" applyFill="1" applyBorder="1"/>
    <xf numFmtId="4" fontId="2" fillId="7" borderId="7" xfId="0" applyNumberFormat="1" applyFont="1" applyFill="1" applyBorder="1"/>
    <xf numFmtId="0" fontId="0" fillId="0" borderId="9" xfId="0" applyBorder="1"/>
    <xf numFmtId="17" fontId="16" fillId="5" borderId="3" xfId="0" applyNumberFormat="1" applyFont="1" applyFill="1" applyBorder="1" applyAlignment="1">
      <alignment horizontal="left" vertical="top" wrapText="1"/>
    </xf>
    <xf numFmtId="17" fontId="16" fillId="0" borderId="0" xfId="0" applyNumberFormat="1" applyFont="1" applyAlignment="1">
      <alignment horizontal="right" vertical="top" wrapText="1"/>
    </xf>
    <xf numFmtId="2" fontId="0" fillId="0" borderId="0" xfId="0" applyNumberFormat="1"/>
    <xf numFmtId="2" fontId="2" fillId="0" borderId="0" xfId="0" applyNumberFormat="1" applyFont="1"/>
    <xf numFmtId="0" fontId="16" fillId="7" borderId="6" xfId="0" applyFont="1" applyFill="1" applyBorder="1" applyAlignment="1">
      <alignment horizontal="left" vertical="top" wrapText="1"/>
    </xf>
    <xf numFmtId="0" fontId="15" fillId="0" borderId="0" xfId="0" applyFont="1"/>
    <xf numFmtId="4" fontId="17" fillId="4" borderId="9" xfId="0" applyNumberFormat="1" applyFont="1" applyFill="1" applyBorder="1" applyAlignment="1">
      <alignment horizontal="right" vertical="top" wrapText="1"/>
    </xf>
    <xf numFmtId="4" fontId="17" fillId="4" borderId="10" xfId="0" applyNumberFormat="1" applyFont="1" applyFill="1" applyBorder="1" applyAlignment="1">
      <alignment horizontal="right" vertical="top" wrapText="1"/>
    </xf>
    <xf numFmtId="0" fontId="2" fillId="5" borderId="3" xfId="0" applyFont="1" applyFill="1" applyBorder="1"/>
    <xf numFmtId="0" fontId="2" fillId="5" borderId="4" xfId="0" applyFont="1" applyFill="1" applyBorder="1"/>
    <xf numFmtId="0" fontId="0" fillId="5" borderId="5" xfId="0" applyFill="1" applyBorder="1"/>
    <xf numFmtId="0" fontId="0" fillId="4" borderId="6" xfId="0" applyFill="1" applyBorder="1"/>
    <xf numFmtId="164" fontId="9" fillId="4" borderId="2" xfId="1" applyNumberFormat="1" applyFont="1" applyFill="1" applyBorder="1"/>
    <xf numFmtId="0" fontId="0" fillId="4" borderId="8" xfId="0" applyFill="1" applyBorder="1"/>
    <xf numFmtId="164" fontId="9" fillId="4" borderId="9" xfId="1" applyNumberFormat="1" applyFont="1" applyFill="1" applyBorder="1"/>
    <xf numFmtId="0" fontId="0" fillId="4" borderId="10" xfId="0" applyFill="1" applyBorder="1"/>
    <xf numFmtId="0" fontId="9" fillId="4" borderId="0" xfId="0" applyFont="1" applyFill="1"/>
    <xf numFmtId="0" fontId="0" fillId="4" borderId="6" xfId="0" applyFill="1" applyBorder="1" applyAlignment="1">
      <alignment wrapText="1"/>
    </xf>
    <xf numFmtId="0" fontId="2" fillId="7" borderId="8" xfId="0" applyFont="1" applyFill="1" applyBorder="1"/>
    <xf numFmtId="2" fontId="0" fillId="7" borderId="9" xfId="0" applyNumberFormat="1" applyFill="1" applyBorder="1"/>
    <xf numFmtId="0" fontId="9" fillId="7" borderId="9" xfId="0" applyFont="1" applyFill="1" applyBorder="1"/>
    <xf numFmtId="4" fontId="6" fillId="4" borderId="7" xfId="0" applyNumberFormat="1" applyFont="1" applyFill="1" applyBorder="1"/>
    <xf numFmtId="9" fontId="6" fillId="4" borderId="7" xfId="1" applyFont="1" applyFill="1" applyBorder="1"/>
    <xf numFmtId="0" fontId="6" fillId="4" borderId="7" xfId="0" applyFont="1" applyFill="1" applyBorder="1"/>
    <xf numFmtId="0" fontId="2" fillId="7" borderId="6" xfId="0" applyFont="1" applyFill="1" applyBorder="1"/>
    <xf numFmtId="4" fontId="20" fillId="7" borderId="2" xfId="0" applyNumberFormat="1" applyFont="1" applyFill="1" applyBorder="1"/>
    <xf numFmtId="4" fontId="20" fillId="7" borderId="7" xfId="0" applyNumberFormat="1" applyFont="1" applyFill="1" applyBorder="1"/>
    <xf numFmtId="0" fontId="20" fillId="7" borderId="2" xfId="0" applyFont="1" applyFill="1" applyBorder="1"/>
    <xf numFmtId="9" fontId="20" fillId="7" borderId="2" xfId="1" applyFont="1" applyFill="1" applyBorder="1"/>
    <xf numFmtId="9" fontId="20" fillId="7" borderId="7" xfId="1" applyFont="1" applyFill="1" applyBorder="1"/>
    <xf numFmtId="0" fontId="20" fillId="7" borderId="9" xfId="0" applyFont="1" applyFill="1" applyBorder="1"/>
    <xf numFmtId="9" fontId="20" fillId="7" borderId="9" xfId="1" applyFont="1" applyFill="1" applyBorder="1"/>
    <xf numFmtId="9" fontId="20" fillId="7" borderId="10" xfId="1" applyFont="1" applyFill="1" applyBorder="1"/>
    <xf numFmtId="0" fontId="2" fillId="6" borderId="3" xfId="0" applyFont="1" applyFill="1" applyBorder="1"/>
    <xf numFmtId="9" fontId="7" fillId="4" borderId="0" xfId="1" applyFont="1" applyFill="1" applyBorder="1"/>
    <xf numFmtId="164" fontId="1" fillId="4" borderId="2" xfId="1" applyNumberFormat="1" applyFont="1" applyFill="1" applyBorder="1"/>
    <xf numFmtId="164" fontId="1" fillId="4" borderId="7" xfId="1" applyNumberFormat="1" applyFont="1" applyFill="1" applyBorder="1"/>
    <xf numFmtId="164" fontId="1" fillId="7" borderId="2" xfId="1" applyNumberFormat="1" applyFont="1" applyFill="1" applyBorder="1"/>
    <xf numFmtId="164" fontId="1" fillId="7" borderId="7" xfId="1" applyNumberFormat="1" applyFont="1" applyFill="1" applyBorder="1"/>
    <xf numFmtId="0" fontId="5" fillId="0" borderId="0" xfId="0" applyFont="1"/>
    <xf numFmtId="4" fontId="5" fillId="0" borderId="0" xfId="0" applyNumberFormat="1" applyFont="1"/>
    <xf numFmtId="17" fontId="4" fillId="0" borderId="0" xfId="0" applyNumberFormat="1" applyFont="1" applyAlignment="1">
      <alignment horizontal="right" vertical="top" wrapText="1"/>
    </xf>
    <xf numFmtId="0" fontId="2" fillId="5" borderId="5" xfId="0" applyFont="1" applyFill="1" applyBorder="1"/>
    <xf numFmtId="4" fontId="16" fillId="7" borderId="2" xfId="0" applyNumberFormat="1" applyFont="1" applyFill="1" applyBorder="1" applyAlignment="1">
      <alignment horizontal="right" vertical="top"/>
    </xf>
    <xf numFmtId="4" fontId="16" fillId="6" borderId="2" xfId="0" applyNumberFormat="1" applyFont="1" applyFill="1" applyBorder="1" applyAlignment="1">
      <alignment horizontal="right" vertical="top"/>
    </xf>
    <xf numFmtId="4" fontId="17" fillId="6" borderId="2" xfId="0" applyNumberFormat="1" applyFont="1" applyFill="1" applyBorder="1" applyAlignment="1">
      <alignment horizontal="right" vertical="top"/>
    </xf>
    <xf numFmtId="0" fontId="17" fillId="6" borderId="2" xfId="0" applyFont="1" applyFill="1" applyBorder="1" applyAlignment="1">
      <alignment horizontal="right" vertical="top"/>
    </xf>
    <xf numFmtId="4" fontId="17" fillId="0" borderId="2" xfId="0" applyNumberFormat="1" applyFont="1" applyBorder="1" applyAlignment="1">
      <alignment horizontal="right" vertical="top"/>
    </xf>
    <xf numFmtId="0" fontId="0" fillId="2" borderId="0" xfId="0" applyFill="1"/>
    <xf numFmtId="0" fontId="17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/>
    </xf>
    <xf numFmtId="9" fontId="0" fillId="0" borderId="2" xfId="1" applyFont="1" applyBorder="1"/>
    <xf numFmtId="9" fontId="0" fillId="0" borderId="9" xfId="1" applyFont="1" applyBorder="1"/>
    <xf numFmtId="0" fontId="3" fillId="0" borderId="0" xfId="0" applyFont="1" applyAlignment="1">
      <alignment horizontal="center"/>
    </xf>
    <xf numFmtId="0" fontId="16" fillId="5" borderId="3" xfId="0" applyFont="1" applyFill="1" applyBorder="1" applyAlignment="1">
      <alignment horizontal="left" vertical="top"/>
    </xf>
    <xf numFmtId="0" fontId="16" fillId="7" borderId="6" xfId="0" applyFont="1" applyFill="1" applyBorder="1" applyAlignment="1">
      <alignment horizontal="left" vertical="top"/>
    </xf>
    <xf numFmtId="4" fontId="16" fillId="7" borderId="7" xfId="0" applyNumberFormat="1" applyFont="1" applyFill="1" applyBorder="1" applyAlignment="1">
      <alignment horizontal="right" vertical="top"/>
    </xf>
    <xf numFmtId="0" fontId="17" fillId="0" borderId="6" xfId="0" applyFont="1" applyBorder="1" applyAlignment="1">
      <alignment horizontal="left" vertical="top"/>
    </xf>
    <xf numFmtId="4" fontId="17" fillId="0" borderId="7" xfId="0" applyNumberFormat="1" applyFont="1" applyBorder="1" applyAlignment="1">
      <alignment horizontal="right" vertical="top"/>
    </xf>
    <xf numFmtId="4" fontId="16" fillId="6" borderId="7" xfId="0" applyNumberFormat="1" applyFont="1" applyFill="1" applyBorder="1" applyAlignment="1">
      <alignment horizontal="right" vertical="top"/>
    </xf>
    <xf numFmtId="4" fontId="17" fillId="6" borderId="7" xfId="0" applyNumberFormat="1" applyFont="1" applyFill="1" applyBorder="1" applyAlignment="1">
      <alignment horizontal="right" vertical="top"/>
    </xf>
    <xf numFmtId="0" fontId="17" fillId="6" borderId="7" xfId="0" applyFont="1" applyFill="1" applyBorder="1" applyAlignment="1">
      <alignment horizontal="right" vertical="top"/>
    </xf>
    <xf numFmtId="4" fontId="17" fillId="2" borderId="10" xfId="0" applyNumberFormat="1" applyFont="1" applyFill="1" applyBorder="1" applyAlignment="1">
      <alignment horizontal="right" vertical="top"/>
    </xf>
    <xf numFmtId="0" fontId="16" fillId="5" borderId="9" xfId="0" applyFont="1" applyFill="1" applyBorder="1" applyAlignment="1">
      <alignment horizontal="right" vertical="top"/>
    </xf>
    <xf numFmtId="0" fontId="16" fillId="5" borderId="10" xfId="0" applyFont="1" applyFill="1" applyBorder="1" applyAlignment="1">
      <alignment horizontal="right" vertical="top"/>
    </xf>
    <xf numFmtId="0" fontId="16" fillId="8" borderId="8" xfId="0" applyFont="1" applyFill="1" applyBorder="1" applyAlignment="1">
      <alignment horizontal="left" vertical="top"/>
    </xf>
    <xf numFmtId="4" fontId="16" fillId="8" borderId="9" xfId="0" applyNumberFormat="1" applyFont="1" applyFill="1" applyBorder="1" applyAlignment="1">
      <alignment horizontal="right" vertical="top"/>
    </xf>
    <xf numFmtId="4" fontId="16" fillId="8" borderId="10" xfId="0" applyNumberFormat="1" applyFont="1" applyFill="1" applyBorder="1" applyAlignment="1">
      <alignment horizontal="right" vertical="top"/>
    </xf>
    <xf numFmtId="165" fontId="0" fillId="0" borderId="2" xfId="0" applyNumberFormat="1" applyBorder="1"/>
    <xf numFmtId="2" fontId="0" fillId="0" borderId="2" xfId="0" applyNumberFormat="1" applyBorder="1"/>
    <xf numFmtId="0" fontId="2" fillId="6" borderId="6" xfId="0" applyFont="1" applyFill="1" applyBorder="1"/>
    <xf numFmtId="0" fontId="0" fillId="6" borderId="2" xfId="0" applyFill="1" applyBorder="1"/>
    <xf numFmtId="0" fontId="0" fillId="6" borderId="7" xfId="0" applyFill="1" applyBorder="1"/>
    <xf numFmtId="0" fontId="8" fillId="9" borderId="26" xfId="0" applyFont="1" applyFill="1" applyBorder="1" applyAlignment="1">
      <alignment vertical="center"/>
    </xf>
    <xf numFmtId="0" fontId="8" fillId="9" borderId="0" xfId="0" applyFont="1" applyFill="1"/>
    <xf numFmtId="0" fontId="2" fillId="6" borderId="11" xfId="0" applyFont="1" applyFill="1" applyBorder="1"/>
    <xf numFmtId="0" fontId="0" fillId="6" borderId="12" xfId="0" applyFill="1" applyBorder="1"/>
    <xf numFmtId="0" fontId="0" fillId="6" borderId="13" xfId="0" applyFill="1" applyBorder="1"/>
    <xf numFmtId="0" fontId="16" fillId="5" borderId="17" xfId="0" applyFont="1" applyFill="1" applyBorder="1" applyAlignment="1">
      <alignment horizontal="left" vertical="top"/>
    </xf>
    <xf numFmtId="17" fontId="2" fillId="5" borderId="18" xfId="0" applyNumberFormat="1" applyFont="1" applyFill="1" applyBorder="1"/>
    <xf numFmtId="0" fontId="2" fillId="5" borderId="18" xfId="0" applyFont="1" applyFill="1" applyBorder="1"/>
    <xf numFmtId="0" fontId="0" fillId="5" borderId="19" xfId="0" applyFill="1" applyBorder="1"/>
    <xf numFmtId="0" fontId="8" fillId="9" borderId="0" xfId="0" applyFont="1" applyFill="1" applyAlignment="1">
      <alignment vertical="center"/>
    </xf>
    <xf numFmtId="17" fontId="2" fillId="0" borderId="0" xfId="0" applyNumberFormat="1" applyFont="1"/>
    <xf numFmtId="0" fontId="2" fillId="0" borderId="0" xfId="0" applyFont="1"/>
    <xf numFmtId="165" fontId="0" fillId="0" borderId="0" xfId="0" applyNumberFormat="1"/>
    <xf numFmtId="9" fontId="0" fillId="0" borderId="0" xfId="1" applyFont="1" applyFill="1" applyBorder="1"/>
    <xf numFmtId="4" fontId="0" fillId="0" borderId="0" xfId="0" applyNumberFormat="1"/>
  </cellXfs>
  <cellStyles count="2">
    <cellStyle name="Normal" xfId="0" builtinId="0"/>
    <cellStyle name="Percent" xfId="1" builtinId="5"/>
  </cellStyles>
  <dxfs count="11"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right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righ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righ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righ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righ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4" formatCode="#,##0.00"/>
      <fill>
        <patternFill patternType="solid">
          <fgColor indexed="64"/>
          <bgColor theme="0"/>
        </patternFill>
      </fill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22" formatCode="mmm\-yy"/>
      <fill>
        <patternFill patternType="solid">
          <fgColor indexed="64"/>
          <bgColor theme="0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2" formatCode="mmm\-yy"/>
      <fill>
        <patternFill patternType="solid">
          <fgColor indexed="64"/>
          <bgColor theme="4" tint="0.79998168889431442"/>
        </patternFill>
      </fill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18755</xdr:colOff>
      <xdr:row>0</xdr:row>
      <xdr:rowOff>217040</xdr:rowOff>
    </xdr:from>
    <xdr:ext cx="3279148" cy="71497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A204C67-2A6A-6CFC-A456-0E461DA88ABC}"/>
            </a:ext>
          </a:extLst>
        </xdr:cNvPr>
        <xdr:cNvSpPr txBox="1"/>
      </xdr:nvSpPr>
      <xdr:spPr>
        <a:xfrm>
          <a:off x="4811981" y="217040"/>
          <a:ext cx="3279148" cy="7149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2800" b="1">
              <a:solidFill>
                <a:schemeClr val="accent1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MRF</a:t>
          </a:r>
        </a:p>
      </xdr:txBody>
    </xdr:sp>
    <xdr:clientData/>
  </xdr:oneCellAnchor>
  <xdr:oneCellAnchor>
    <xdr:from>
      <xdr:col>16</xdr:col>
      <xdr:colOff>225063</xdr:colOff>
      <xdr:row>0</xdr:row>
      <xdr:rowOff>273291</xdr:rowOff>
    </xdr:from>
    <xdr:ext cx="7202025" cy="45278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67873F5-E5FA-4D67-B0E8-4ADB65632FE4}"/>
            </a:ext>
          </a:extLst>
        </xdr:cNvPr>
        <xdr:cNvSpPr txBox="1"/>
      </xdr:nvSpPr>
      <xdr:spPr>
        <a:xfrm>
          <a:off x="16148291" y="273291"/>
          <a:ext cx="7202025" cy="4527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2800" b="1">
              <a:solidFill>
                <a:schemeClr val="accent1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APOLLO</a:t>
          </a:r>
          <a:r>
            <a:rPr lang="en-US" sz="2800" b="1" baseline="0">
              <a:solidFill>
                <a:schemeClr val="accent1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TYRES</a:t>
          </a:r>
          <a:endParaRPr lang="en-US" sz="2800" b="1">
            <a:solidFill>
              <a:schemeClr val="accent1">
                <a:lumMod val="7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33</xdr:col>
      <xdr:colOff>323374</xdr:colOff>
      <xdr:row>0</xdr:row>
      <xdr:rowOff>215404</xdr:rowOff>
    </xdr:from>
    <xdr:ext cx="4552135" cy="45278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BBCEA15-4F8E-4F57-B08C-AE42A1BD5DFC}"/>
            </a:ext>
          </a:extLst>
        </xdr:cNvPr>
        <xdr:cNvSpPr txBox="1"/>
      </xdr:nvSpPr>
      <xdr:spPr>
        <a:xfrm>
          <a:off x="30114560" y="215404"/>
          <a:ext cx="4552135" cy="4527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2800" b="1">
              <a:solidFill>
                <a:schemeClr val="accent1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CEAT</a:t>
          </a:r>
          <a:r>
            <a:rPr lang="en-US" sz="2800" b="1" baseline="0">
              <a:solidFill>
                <a:schemeClr val="accent1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TYRES</a:t>
          </a:r>
          <a:endParaRPr lang="en-US" sz="2800" b="1">
            <a:solidFill>
              <a:schemeClr val="accent1">
                <a:lumMod val="7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14</xdr:col>
      <xdr:colOff>15839</xdr:colOff>
      <xdr:row>0</xdr:row>
      <xdr:rowOff>7919</xdr:rowOff>
    </xdr:from>
    <xdr:to>
      <xdr:col>14</xdr:col>
      <xdr:colOff>55438</xdr:colOff>
      <xdr:row>43</xdr:row>
      <xdr:rowOff>76942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D6A25378-A895-524A-E801-ADE9501C7BFC}"/>
            </a:ext>
          </a:extLst>
        </xdr:cNvPr>
        <xdr:cNvCxnSpPr/>
      </xdr:nvCxnSpPr>
      <xdr:spPr>
        <a:xfrm>
          <a:off x="12657523" y="7919"/>
          <a:ext cx="39599" cy="987264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32398</xdr:colOff>
      <xdr:row>0</xdr:row>
      <xdr:rowOff>0</xdr:rowOff>
    </xdr:from>
    <xdr:to>
      <xdr:col>29</xdr:col>
      <xdr:colOff>71997</xdr:colOff>
      <xdr:row>43</xdr:row>
      <xdr:rowOff>69023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12F64294-546C-4BC4-98F5-99480CEB5ED7}"/>
            </a:ext>
          </a:extLst>
        </xdr:cNvPr>
        <xdr:cNvCxnSpPr/>
      </xdr:nvCxnSpPr>
      <xdr:spPr>
        <a:xfrm>
          <a:off x="25691582" y="0"/>
          <a:ext cx="39599" cy="987264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1337290</xdr:colOff>
      <xdr:row>0</xdr:row>
      <xdr:rowOff>228393</xdr:rowOff>
    </xdr:from>
    <xdr:ext cx="2565755" cy="31298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3E973C1-97AC-4D30-936B-6B050E3EF0EB}"/>
            </a:ext>
          </a:extLst>
        </xdr:cNvPr>
        <xdr:cNvSpPr txBox="1"/>
      </xdr:nvSpPr>
      <xdr:spPr>
        <a:xfrm>
          <a:off x="1337290" y="228393"/>
          <a:ext cx="2565755" cy="3129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800" b="1">
              <a:solidFill>
                <a:schemeClr val="accent1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MRF</a:t>
          </a:r>
        </a:p>
      </xdr:txBody>
    </xdr:sp>
    <xdr:clientData/>
  </xdr:oneCellAnchor>
  <xdr:oneCellAnchor>
    <xdr:from>
      <xdr:col>20</xdr:col>
      <xdr:colOff>1285302</xdr:colOff>
      <xdr:row>0</xdr:row>
      <xdr:rowOff>275423</xdr:rowOff>
    </xdr:from>
    <xdr:ext cx="2608855" cy="32897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0DD3DA4-48D6-40B8-8C54-33EA61AB7DCC}"/>
            </a:ext>
          </a:extLst>
        </xdr:cNvPr>
        <xdr:cNvSpPr txBox="1"/>
      </xdr:nvSpPr>
      <xdr:spPr>
        <a:xfrm>
          <a:off x="17565784" y="275423"/>
          <a:ext cx="2608855" cy="3289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600" b="1" baseline="0">
              <a:solidFill>
                <a:schemeClr val="accent1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CEAT TYRES</a:t>
          </a:r>
          <a:endParaRPr lang="en-US" sz="1600" b="1">
            <a:solidFill>
              <a:schemeClr val="accent1">
                <a:lumMod val="7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9</xdr:col>
      <xdr:colOff>0</xdr:colOff>
      <xdr:row>0</xdr:row>
      <xdr:rowOff>18676</xdr:rowOff>
    </xdr:from>
    <xdr:to>
      <xdr:col>9</xdr:col>
      <xdr:colOff>8038</xdr:colOff>
      <xdr:row>75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A1F39567-5592-7628-4B17-80EED0683B9D}"/>
            </a:ext>
          </a:extLst>
        </xdr:cNvPr>
        <xdr:cNvCxnSpPr/>
      </xdr:nvCxnSpPr>
      <xdr:spPr>
        <a:xfrm>
          <a:off x="8327342" y="18676"/>
          <a:ext cx="8038" cy="14513982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0</xdr:row>
      <xdr:rowOff>0</xdr:rowOff>
    </xdr:from>
    <xdr:to>
      <xdr:col>19</xdr:col>
      <xdr:colOff>8038</xdr:colOff>
      <xdr:row>74</xdr:row>
      <xdr:rowOff>166197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DD60D12D-EF6A-4D71-A826-3BDA137684D4}"/>
            </a:ext>
          </a:extLst>
        </xdr:cNvPr>
        <xdr:cNvCxnSpPr/>
      </xdr:nvCxnSpPr>
      <xdr:spPr>
        <a:xfrm>
          <a:off x="16895823" y="0"/>
          <a:ext cx="8038" cy="14513982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546212</xdr:colOff>
      <xdr:row>0</xdr:row>
      <xdr:rowOff>57614</xdr:rowOff>
    </xdr:from>
    <xdr:ext cx="7010287" cy="568315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540790F-95CD-4583-8B92-04D323896F93}"/>
            </a:ext>
          </a:extLst>
        </xdr:cNvPr>
        <xdr:cNvSpPr txBox="1"/>
      </xdr:nvSpPr>
      <xdr:spPr>
        <a:xfrm>
          <a:off x="7903141" y="57614"/>
          <a:ext cx="7010287" cy="5683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2800" b="1">
              <a:solidFill>
                <a:schemeClr val="accent1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APOLLO</a:t>
          </a:r>
          <a:r>
            <a:rPr lang="en-US" sz="2800" b="1" baseline="0">
              <a:solidFill>
                <a:schemeClr val="accent1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TYRES</a:t>
          </a:r>
          <a:endParaRPr lang="en-US" sz="2800" b="1">
            <a:solidFill>
              <a:schemeClr val="accent1">
                <a:lumMod val="7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119063</xdr:colOff>
      <xdr:row>0</xdr:row>
      <xdr:rowOff>277812</xdr:rowOff>
    </xdr:from>
    <xdr:ext cx="2682874" cy="45278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B242803-4CF8-419B-8380-6EB2D3B216E5}"/>
            </a:ext>
          </a:extLst>
        </xdr:cNvPr>
        <xdr:cNvSpPr txBox="1"/>
      </xdr:nvSpPr>
      <xdr:spPr>
        <a:xfrm>
          <a:off x="5619751" y="277812"/>
          <a:ext cx="2682874" cy="4527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2800" b="1">
              <a:solidFill>
                <a:schemeClr val="accent1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MRF</a:t>
          </a:r>
        </a:p>
      </xdr:txBody>
    </xdr:sp>
    <xdr:clientData/>
  </xdr:oneCellAnchor>
  <xdr:oneCellAnchor>
    <xdr:from>
      <xdr:col>20</xdr:col>
      <xdr:colOff>603251</xdr:colOff>
      <xdr:row>0</xdr:row>
      <xdr:rowOff>317500</xdr:rowOff>
    </xdr:from>
    <xdr:ext cx="6484938" cy="45278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BBFF907-5154-401D-AE18-3F0B1462312F}"/>
            </a:ext>
          </a:extLst>
        </xdr:cNvPr>
        <xdr:cNvSpPr txBox="1"/>
      </xdr:nvSpPr>
      <xdr:spPr>
        <a:xfrm>
          <a:off x="23352126" y="317500"/>
          <a:ext cx="6484938" cy="4527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 algn="ctr"/>
          <a:r>
            <a:rPr lang="en-US" sz="2800" b="1">
              <a:solidFill>
                <a:schemeClr val="accent1">
                  <a:lumMod val="7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APOLLO</a:t>
          </a:r>
          <a:r>
            <a:rPr lang="en-US" sz="2800" b="1" baseline="0">
              <a:solidFill>
                <a:schemeClr val="accent1">
                  <a:lumMod val="7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TYRES</a:t>
          </a:r>
          <a:endParaRPr lang="en-US" sz="2800" b="1">
            <a:solidFill>
              <a:schemeClr val="accent1">
                <a:lumMod val="75000"/>
              </a:schemeClr>
            </a:solidFill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39</xdr:col>
      <xdr:colOff>349806</xdr:colOff>
      <xdr:row>0</xdr:row>
      <xdr:rowOff>232004</xdr:rowOff>
    </xdr:from>
    <xdr:ext cx="4682283" cy="45278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56D5CE2-5132-4853-BE81-4A9FB58E19F3}"/>
            </a:ext>
          </a:extLst>
        </xdr:cNvPr>
        <xdr:cNvSpPr txBox="1"/>
      </xdr:nvSpPr>
      <xdr:spPr>
        <a:xfrm>
          <a:off x="44991071" y="232004"/>
          <a:ext cx="4682283" cy="4527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 algn="ctr"/>
          <a:r>
            <a:rPr lang="en-US" sz="2800" b="1">
              <a:solidFill>
                <a:schemeClr val="accent1">
                  <a:lumMod val="7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CEAT</a:t>
          </a:r>
          <a:r>
            <a:rPr lang="en-US" sz="2800" b="1" baseline="0">
              <a:solidFill>
                <a:schemeClr val="accent1">
                  <a:lumMod val="7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TYRES</a:t>
          </a:r>
          <a:endParaRPr lang="en-US" sz="2800" b="1">
            <a:solidFill>
              <a:schemeClr val="accent1">
                <a:lumMod val="75000"/>
              </a:schemeClr>
            </a:solidFill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17</xdr:col>
      <xdr:colOff>-1</xdr:colOff>
      <xdr:row>0</xdr:row>
      <xdr:rowOff>0</xdr:rowOff>
    </xdr:from>
    <xdr:to>
      <xdr:col>17</xdr:col>
      <xdr:colOff>8037</xdr:colOff>
      <xdr:row>71</xdr:row>
      <xdr:rowOff>111850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40FD516E-219B-40C6-B50E-0B41BF7BDDF9}"/>
            </a:ext>
          </a:extLst>
        </xdr:cNvPr>
        <xdr:cNvCxnSpPr/>
      </xdr:nvCxnSpPr>
      <xdr:spPr>
        <a:xfrm>
          <a:off x="20261203" y="0"/>
          <a:ext cx="8038" cy="14822683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1</xdr:row>
      <xdr:rowOff>0</xdr:rowOff>
    </xdr:from>
    <xdr:to>
      <xdr:col>35</xdr:col>
      <xdr:colOff>8038</xdr:colOff>
      <xdr:row>75</xdr:row>
      <xdr:rowOff>47317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6DADD80C-61D1-47C2-A714-3947536C1A8D}"/>
            </a:ext>
          </a:extLst>
        </xdr:cNvPr>
        <xdr:cNvCxnSpPr/>
      </xdr:nvCxnSpPr>
      <xdr:spPr>
        <a:xfrm>
          <a:off x="39803659" y="624675"/>
          <a:ext cx="8038" cy="14822683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4344DD-7EB1-4719-819B-BF8E9FC95A71}" name="Table1" displayName="Table1" ref="H4:M19" totalsRowShown="0" headerRowDxfId="10" dataDxfId="8" headerRowBorderDxfId="9" tableBorderDxfId="7" totalsRowBorderDxfId="6">
  <autoFilter ref="H4:M19" xr:uid="{2A4344DD-7EB1-4719-819B-BF8E9FC95A7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65C7084E-0DA2-4099-B8F8-670354A74DCB}" name="Particulars" dataDxfId="5"/>
    <tableColumn id="2" xr3:uid="{C5E0B518-BE67-4477-9F9F-D761601BE39D}" name="Mar-20" dataDxfId="4"/>
    <tableColumn id="3" xr3:uid="{8F5F3560-7FF9-4846-AB94-11F48814E5A5}" name="Mar-21" dataDxfId="3"/>
    <tableColumn id="4" xr3:uid="{D8D3B52D-6D91-41D2-A82E-CB2A26FCBFC7}" name="Mar-22" dataDxfId="2"/>
    <tableColumn id="5" xr3:uid="{DF90142B-C4B7-4043-BF8B-4DA28AB7B546}" name="Mar-23" dataDxfId="1"/>
    <tableColumn id="6" xr3:uid="{A10FDC19-8EBE-4759-9670-FA941489A400}" name="Mar-24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5BB17-4210-4B43-8D92-21A822A4A08C}">
  <dimension ref="A1:AQ43"/>
  <sheetViews>
    <sheetView showGridLines="0" zoomScale="61" zoomScaleNormal="70" workbookViewId="0">
      <selection activeCell="AN23" sqref="AN23"/>
    </sheetView>
  </sheetViews>
  <sheetFormatPr defaultRowHeight="14.5" x14ac:dyDescent="0.35"/>
  <cols>
    <col min="1" max="1" width="40.453125" customWidth="1"/>
    <col min="2" max="2" width="9.36328125" customWidth="1"/>
    <col min="3" max="6" width="9.36328125" bestFit="1" customWidth="1"/>
    <col min="8" max="8" width="24.6328125" customWidth="1"/>
    <col min="9" max="9" width="10.90625" customWidth="1"/>
    <col min="10" max="10" width="10.08984375" customWidth="1"/>
    <col min="11" max="11" width="11" customWidth="1"/>
    <col min="12" max="12" width="9.6328125" customWidth="1"/>
    <col min="13" max="13" width="10.453125" customWidth="1"/>
    <col min="14" max="14" width="8.08984375" bestFit="1" customWidth="1"/>
    <col min="16" max="16" width="38.453125" customWidth="1"/>
    <col min="17" max="19" width="9.54296875" bestFit="1" customWidth="1"/>
    <col min="20" max="21" width="9.6328125" bestFit="1" customWidth="1"/>
    <col min="22" max="22" width="6.453125" bestFit="1" customWidth="1"/>
    <col min="23" max="23" width="23.7265625" customWidth="1"/>
    <col min="24" max="24" width="10.81640625" bestFit="1" customWidth="1"/>
    <col min="25" max="25" width="10.453125" customWidth="1"/>
    <col min="26" max="26" width="10.54296875" customWidth="1"/>
    <col min="27" max="27" width="10.26953125" customWidth="1"/>
    <col min="28" max="28" width="10.6328125" customWidth="1"/>
    <col min="29" max="29" width="8.08984375" bestFit="1" customWidth="1"/>
    <col min="31" max="31" width="28" customWidth="1"/>
    <col min="32" max="32" width="11" customWidth="1"/>
    <col min="33" max="33" width="11.08984375" customWidth="1"/>
    <col min="34" max="34" width="11.36328125" customWidth="1"/>
    <col min="35" max="35" width="10.36328125" customWidth="1"/>
    <col min="36" max="36" width="10" customWidth="1"/>
    <col min="37" max="37" width="7.453125" customWidth="1"/>
    <col min="38" max="38" width="23.08984375" customWidth="1"/>
    <col min="39" max="40" width="10.26953125" customWidth="1"/>
    <col min="41" max="41" width="10.7265625" customWidth="1"/>
    <col min="42" max="42" width="10.36328125" customWidth="1"/>
    <col min="43" max="43" width="11.26953125" customWidth="1"/>
    <col min="44" max="45" width="8.26953125" bestFit="1" customWidth="1"/>
    <col min="46" max="48" width="9.36328125" bestFit="1" customWidth="1"/>
  </cols>
  <sheetData>
    <row r="1" spans="1:43" ht="58" customHeight="1" x14ac:dyDescent="0.35">
      <c r="A1" s="1"/>
      <c r="B1" s="1"/>
      <c r="C1" s="1"/>
      <c r="D1" s="1"/>
      <c r="E1" s="1"/>
      <c r="F1" s="1"/>
      <c r="Q1" s="1"/>
      <c r="R1" s="1"/>
      <c r="S1" s="1"/>
      <c r="T1" s="1"/>
      <c r="U1" s="1"/>
      <c r="V1" s="1"/>
    </row>
    <row r="2" spans="1:43" ht="18.5" customHeight="1" x14ac:dyDescent="0.35"/>
    <row r="3" spans="1:43" ht="18" customHeight="1" thickBot="1" x14ac:dyDescent="0.5">
      <c r="B3" s="92" t="s">
        <v>168</v>
      </c>
      <c r="J3" s="92" t="s">
        <v>167</v>
      </c>
      <c r="P3" s="92"/>
      <c r="Q3" s="92" t="s">
        <v>168</v>
      </c>
      <c r="S3" s="14"/>
      <c r="Y3" s="92" t="s">
        <v>167</v>
      </c>
      <c r="AG3" s="92" t="s">
        <v>168</v>
      </c>
      <c r="AI3" s="14"/>
      <c r="AM3" s="111" t="s">
        <v>167</v>
      </c>
    </row>
    <row r="4" spans="1:43" ht="16" customHeight="1" x14ac:dyDescent="0.35">
      <c r="A4" s="26" t="s">
        <v>166</v>
      </c>
      <c r="B4" s="27">
        <v>45736</v>
      </c>
      <c r="C4" s="27">
        <v>45737</v>
      </c>
      <c r="D4" s="27">
        <v>45738</v>
      </c>
      <c r="E4" s="27">
        <v>45739</v>
      </c>
      <c r="F4" s="28">
        <v>45740</v>
      </c>
      <c r="H4" s="69" t="s">
        <v>166</v>
      </c>
      <c r="I4" s="70" t="s">
        <v>53</v>
      </c>
      <c r="J4" s="70" t="s">
        <v>54</v>
      </c>
      <c r="K4" s="70" t="s">
        <v>55</v>
      </c>
      <c r="L4" s="70" t="s">
        <v>56</v>
      </c>
      <c r="M4" s="71" t="s">
        <v>57</v>
      </c>
      <c r="P4" s="26" t="s">
        <v>166</v>
      </c>
      <c r="Q4" s="27">
        <v>45736</v>
      </c>
      <c r="R4" s="27">
        <v>45737</v>
      </c>
      <c r="S4" s="27">
        <v>45738</v>
      </c>
      <c r="T4" s="27">
        <v>45739</v>
      </c>
      <c r="U4" s="28">
        <v>45740</v>
      </c>
      <c r="W4" s="95" t="s">
        <v>166</v>
      </c>
      <c r="X4" s="96">
        <v>43891</v>
      </c>
      <c r="Y4" s="96">
        <v>44256</v>
      </c>
      <c r="Z4" s="96">
        <v>44621</v>
      </c>
      <c r="AA4" s="96">
        <v>44986</v>
      </c>
      <c r="AB4" s="97">
        <v>45352</v>
      </c>
      <c r="AE4" s="26" t="s">
        <v>166</v>
      </c>
      <c r="AF4" s="112">
        <v>45736</v>
      </c>
      <c r="AG4" s="112">
        <v>45737</v>
      </c>
      <c r="AH4" s="112">
        <v>45738</v>
      </c>
      <c r="AI4" s="112">
        <v>45739</v>
      </c>
      <c r="AJ4" s="113">
        <v>45740</v>
      </c>
      <c r="AL4" s="95" t="s">
        <v>166</v>
      </c>
      <c r="AM4" s="96">
        <v>43891</v>
      </c>
      <c r="AN4" s="96">
        <v>44256</v>
      </c>
      <c r="AO4" s="96">
        <v>44621</v>
      </c>
      <c r="AP4" s="96">
        <v>44986</v>
      </c>
      <c r="AQ4" s="97">
        <v>45352</v>
      </c>
    </row>
    <row r="5" spans="1:43" ht="16.5" customHeight="1" thickBot="1" x14ac:dyDescent="0.4">
      <c r="A5" s="29"/>
      <c r="B5" s="30" t="s">
        <v>0</v>
      </c>
      <c r="C5" s="30" t="s">
        <v>0</v>
      </c>
      <c r="D5" s="30" t="s">
        <v>0</v>
      </c>
      <c r="E5" s="30" t="s">
        <v>0</v>
      </c>
      <c r="F5" s="31" t="s">
        <v>0</v>
      </c>
      <c r="H5" s="72" t="s">
        <v>169</v>
      </c>
      <c r="I5" s="73">
        <f>B9</f>
        <v>16162.15</v>
      </c>
      <c r="J5" s="73">
        <f>C9</f>
        <v>16076.67</v>
      </c>
      <c r="K5" s="73">
        <f>D9</f>
        <v>19316.72</v>
      </c>
      <c r="L5" s="73">
        <f>E9</f>
        <v>22850.560000000001</v>
      </c>
      <c r="M5" s="74">
        <f>F9</f>
        <v>25010.81</v>
      </c>
      <c r="P5" s="93"/>
      <c r="Q5" s="30" t="s">
        <v>0</v>
      </c>
      <c r="R5" s="30" t="s">
        <v>0</v>
      </c>
      <c r="S5" s="30" t="s">
        <v>0</v>
      </c>
      <c r="T5" s="30" t="s">
        <v>0</v>
      </c>
      <c r="U5" s="31" t="s">
        <v>0</v>
      </c>
      <c r="W5" s="98" t="s">
        <v>169</v>
      </c>
      <c r="X5" s="73">
        <f>Q9</f>
        <v>16096.49</v>
      </c>
      <c r="Y5" s="73">
        <f>R9</f>
        <v>16954.61</v>
      </c>
      <c r="Z5" s="73">
        <f>S9</f>
        <v>20580.810000000001</v>
      </c>
      <c r="AA5" s="73">
        <f>T9</f>
        <v>24122.32</v>
      </c>
      <c r="AB5" s="99">
        <f>U9</f>
        <v>25020.36</v>
      </c>
      <c r="AE5" s="93"/>
      <c r="AF5" s="114" t="s">
        <v>0</v>
      </c>
      <c r="AG5" s="114" t="s">
        <v>0</v>
      </c>
      <c r="AH5" s="114" t="s">
        <v>0</v>
      </c>
      <c r="AI5" s="114" t="s">
        <v>0</v>
      </c>
      <c r="AJ5" s="115" t="s">
        <v>0</v>
      </c>
      <c r="AL5" s="98" t="s">
        <v>169</v>
      </c>
      <c r="AM5" s="15">
        <f>AF9</f>
        <v>6716.26</v>
      </c>
      <c r="AN5" s="15">
        <f>AG9</f>
        <v>7578.5</v>
      </c>
      <c r="AO5" s="15">
        <f>AH9</f>
        <v>9197.09</v>
      </c>
      <c r="AP5" s="15">
        <f>AI9</f>
        <v>11149.05</v>
      </c>
      <c r="AQ5" s="118">
        <f>AJ9</f>
        <v>11781.71</v>
      </c>
    </row>
    <row r="6" spans="1:43" ht="16.5" customHeight="1" x14ac:dyDescent="0.35">
      <c r="A6" s="32" t="s">
        <v>1</v>
      </c>
      <c r="B6" s="33"/>
      <c r="C6" s="33"/>
      <c r="D6" s="33"/>
      <c r="E6" s="33"/>
      <c r="F6" s="34"/>
      <c r="H6" s="75" t="s">
        <v>170</v>
      </c>
      <c r="I6" s="73">
        <f>B11</f>
        <v>335.38</v>
      </c>
      <c r="J6" s="73">
        <f>C11</f>
        <v>209.94</v>
      </c>
      <c r="K6" s="73">
        <f>D11</f>
        <v>316.99</v>
      </c>
      <c r="L6" s="73">
        <f>E11</f>
        <v>252.67</v>
      </c>
      <c r="M6" s="74">
        <f>F11</f>
        <v>316.83999999999997</v>
      </c>
      <c r="P6" s="94" t="s">
        <v>1</v>
      </c>
      <c r="Q6" s="33"/>
      <c r="R6" s="33"/>
      <c r="S6" s="33"/>
      <c r="T6" s="33"/>
      <c r="U6" s="34"/>
      <c r="W6" s="98" t="s">
        <v>170</v>
      </c>
      <c r="X6" s="73">
        <f>Q11</f>
        <v>46.88</v>
      </c>
      <c r="Y6" s="73">
        <f>R11</f>
        <v>129.38</v>
      </c>
      <c r="Z6" s="73">
        <f>S11</f>
        <v>123.48</v>
      </c>
      <c r="AA6" s="73">
        <f>T11</f>
        <v>41.09</v>
      </c>
      <c r="AB6" s="99">
        <f>U11</f>
        <v>153.57</v>
      </c>
      <c r="AE6" s="94" t="s">
        <v>1</v>
      </c>
      <c r="AF6" s="116"/>
      <c r="AG6" s="116"/>
      <c r="AH6" s="116"/>
      <c r="AI6" s="116"/>
      <c r="AJ6" s="117"/>
      <c r="AL6" s="98" t="s">
        <v>170</v>
      </c>
      <c r="AM6" s="9">
        <f>AF11</f>
        <v>20.51</v>
      </c>
      <c r="AN6" s="9">
        <f>AG11</f>
        <v>13.81</v>
      </c>
      <c r="AO6" s="9">
        <f>AH11</f>
        <v>11.4</v>
      </c>
      <c r="AP6" s="9">
        <f>AI11</f>
        <v>16.940000000000001</v>
      </c>
      <c r="AQ6" s="11">
        <f>AJ11</f>
        <v>19.73</v>
      </c>
    </row>
    <row r="7" spans="1:43" ht="16.5" customHeight="1" x14ac:dyDescent="0.35">
      <c r="A7" s="35" t="s">
        <v>2</v>
      </c>
      <c r="B7" s="36">
        <v>16162.15</v>
      </c>
      <c r="C7" s="36">
        <v>16076.67</v>
      </c>
      <c r="D7" s="36">
        <v>19316.72</v>
      </c>
      <c r="E7" s="36">
        <v>22850.560000000001</v>
      </c>
      <c r="F7" s="37">
        <v>25010.81</v>
      </c>
      <c r="H7" s="76" t="s">
        <v>7</v>
      </c>
      <c r="I7" s="77">
        <f>SUM(I5:I6)</f>
        <v>16497.53</v>
      </c>
      <c r="J7" s="77">
        <f>SUM(J5:J6)</f>
        <v>16286.61</v>
      </c>
      <c r="K7" s="77">
        <f>SUM(K5:K6)</f>
        <v>19633.710000000003</v>
      </c>
      <c r="L7" s="77">
        <f>SUM(L5:L6)</f>
        <v>23103.23</v>
      </c>
      <c r="M7" s="78">
        <f>SUM(M5:M6)</f>
        <v>25327.65</v>
      </c>
      <c r="P7" s="35" t="s">
        <v>2</v>
      </c>
      <c r="Q7" s="36">
        <v>16096.49</v>
      </c>
      <c r="R7" s="36">
        <v>16954.61</v>
      </c>
      <c r="S7" s="36">
        <v>20580.810000000001</v>
      </c>
      <c r="T7" s="36">
        <v>24122.32</v>
      </c>
      <c r="U7" s="37">
        <v>25020.36</v>
      </c>
      <c r="W7" s="100" t="s">
        <v>7</v>
      </c>
      <c r="X7" s="77">
        <f>SUM(X5:X6)</f>
        <v>16143.369999999999</v>
      </c>
      <c r="Y7" s="77">
        <f>SUM(Y5:Y6)</f>
        <v>17083.990000000002</v>
      </c>
      <c r="Z7" s="77">
        <f>SUM(Z5:Z6)</f>
        <v>20704.29</v>
      </c>
      <c r="AA7" s="77">
        <f>SUM(AA5:AA6)</f>
        <v>24163.41</v>
      </c>
      <c r="AB7" s="101">
        <f>SUM(AB5:AB6)</f>
        <v>25173.93</v>
      </c>
      <c r="AE7" s="35" t="s">
        <v>2</v>
      </c>
      <c r="AF7" s="36">
        <v>6716.26</v>
      </c>
      <c r="AG7" s="36">
        <v>7578.5</v>
      </c>
      <c r="AH7" s="36">
        <v>9197.09</v>
      </c>
      <c r="AI7" s="36">
        <v>11149.05</v>
      </c>
      <c r="AJ7" s="37">
        <v>11781.71</v>
      </c>
      <c r="AL7" s="100" t="s">
        <v>7</v>
      </c>
      <c r="AM7" s="119">
        <f>AM5+AM6</f>
        <v>6736.77</v>
      </c>
      <c r="AN7" s="119">
        <f t="shared" ref="AN7:AQ7" si="0">AN5+AN6</f>
        <v>7592.31</v>
      </c>
      <c r="AO7" s="119">
        <f t="shared" si="0"/>
        <v>9208.49</v>
      </c>
      <c r="AP7" s="119">
        <f t="shared" si="0"/>
        <v>11165.99</v>
      </c>
      <c r="AQ7" s="120">
        <f t="shared" si="0"/>
        <v>11801.439999999999</v>
      </c>
    </row>
    <row r="8" spans="1:43" ht="15" customHeight="1" x14ac:dyDescent="0.35">
      <c r="A8" s="35" t="s">
        <v>3</v>
      </c>
      <c r="B8" s="38">
        <v>0</v>
      </c>
      <c r="C8" s="38">
        <v>0</v>
      </c>
      <c r="D8" s="38">
        <v>0</v>
      </c>
      <c r="E8" s="38">
        <v>0</v>
      </c>
      <c r="F8" s="39">
        <v>0</v>
      </c>
      <c r="H8" s="75" t="s">
        <v>41</v>
      </c>
      <c r="I8" s="79">
        <f>SUM(B14:B17)</f>
        <v>9617.0300000000007</v>
      </c>
      <c r="J8" s="79">
        <f>SUM(C14:C17)</f>
        <v>9322.5</v>
      </c>
      <c r="K8" s="79">
        <f>SUM(D14:D17)</f>
        <v>12580.74</v>
      </c>
      <c r="L8" s="79">
        <f>SUM(E14:E17)</f>
        <v>15439.58</v>
      </c>
      <c r="M8" s="80">
        <f>SUM(F14:F17)</f>
        <v>15081.03</v>
      </c>
      <c r="P8" s="35" t="s">
        <v>3</v>
      </c>
      <c r="Q8" s="38">
        <v>0</v>
      </c>
      <c r="R8" s="38">
        <v>0</v>
      </c>
      <c r="S8" s="38">
        <v>0</v>
      </c>
      <c r="T8" s="38">
        <v>0</v>
      </c>
      <c r="U8" s="39">
        <v>0</v>
      </c>
      <c r="W8" s="98" t="s">
        <v>41</v>
      </c>
      <c r="X8" s="102">
        <f>SUM(Q14:Q17)</f>
        <v>9075.59</v>
      </c>
      <c r="Y8" s="102">
        <f>SUM(R14:R17)</f>
        <v>9394.51</v>
      </c>
      <c r="Z8" s="102">
        <f>SUM(S14:S17)</f>
        <v>12385.5</v>
      </c>
      <c r="AA8" s="102">
        <f>SUM(T14:T17)</f>
        <v>14637.05</v>
      </c>
      <c r="AB8" s="103">
        <f>SUM(U14:U17)</f>
        <v>13663.1</v>
      </c>
      <c r="AE8" s="35" t="s">
        <v>3</v>
      </c>
      <c r="AF8" s="38">
        <v>0</v>
      </c>
      <c r="AG8" s="38">
        <v>0</v>
      </c>
      <c r="AH8" s="38">
        <v>0</v>
      </c>
      <c r="AI8" s="38">
        <v>0</v>
      </c>
      <c r="AJ8" s="39">
        <v>0</v>
      </c>
      <c r="AL8" s="98" t="s">
        <v>41</v>
      </c>
      <c r="AM8" s="15">
        <f>SUM(AF14:AF17)</f>
        <v>3915.08</v>
      </c>
      <c r="AN8" s="15">
        <f>SUM(AG14:AG17)</f>
        <v>4266.2800000000007</v>
      </c>
      <c r="AO8" s="15">
        <f>SUM(AH14:AH17)</f>
        <v>6027.59</v>
      </c>
      <c r="AP8" s="15">
        <f>SUM(AI14:AI17)</f>
        <v>7385.3899999999994</v>
      </c>
      <c r="AQ8" s="118">
        <f>SUM(AJ14:AJ17)</f>
        <v>6924.3700000000008</v>
      </c>
    </row>
    <row r="9" spans="1:43" ht="15.5" customHeight="1" x14ac:dyDescent="0.35">
      <c r="A9" s="35" t="s">
        <v>4</v>
      </c>
      <c r="B9" s="36">
        <v>16162.15</v>
      </c>
      <c r="C9" s="36">
        <v>16076.67</v>
      </c>
      <c r="D9" s="36">
        <v>19316.72</v>
      </c>
      <c r="E9" s="36">
        <v>22850.560000000001</v>
      </c>
      <c r="F9" s="37">
        <v>25010.81</v>
      </c>
      <c r="H9" s="76" t="s">
        <v>42</v>
      </c>
      <c r="I9" s="81">
        <f>I7-I8</f>
        <v>6880.4999999999982</v>
      </c>
      <c r="J9" s="81">
        <f>J7-J8</f>
        <v>6964.1100000000006</v>
      </c>
      <c r="K9" s="81">
        <f>K7-K8</f>
        <v>7052.970000000003</v>
      </c>
      <c r="L9" s="81">
        <f>L7-L8</f>
        <v>7663.65</v>
      </c>
      <c r="M9" s="82">
        <f>M7-M8</f>
        <v>10246.620000000001</v>
      </c>
      <c r="P9" s="35" t="s">
        <v>4</v>
      </c>
      <c r="Q9" s="36">
        <v>16096.49</v>
      </c>
      <c r="R9" s="36">
        <v>16954.61</v>
      </c>
      <c r="S9" s="36">
        <v>20580.810000000001</v>
      </c>
      <c r="T9" s="36">
        <v>24122.32</v>
      </c>
      <c r="U9" s="37">
        <v>25020.36</v>
      </c>
      <c r="W9" s="100" t="s">
        <v>42</v>
      </c>
      <c r="X9" s="77">
        <f>X7-X8</f>
        <v>7067.7799999999988</v>
      </c>
      <c r="Y9" s="77">
        <f>Y7-Y8</f>
        <v>7689.4800000000014</v>
      </c>
      <c r="Z9" s="77">
        <f>Z7-Z8</f>
        <v>8318.7900000000009</v>
      </c>
      <c r="AA9" s="77">
        <f>AA7-AA8</f>
        <v>9526.36</v>
      </c>
      <c r="AB9" s="101">
        <f>AB7-AB8</f>
        <v>11510.83</v>
      </c>
      <c r="AE9" s="35" t="s">
        <v>4</v>
      </c>
      <c r="AF9" s="36">
        <v>6716.26</v>
      </c>
      <c r="AG9" s="36">
        <v>7578.5</v>
      </c>
      <c r="AH9" s="36">
        <v>9197.09</v>
      </c>
      <c r="AI9" s="36">
        <v>11149.05</v>
      </c>
      <c r="AJ9" s="37">
        <v>11781.71</v>
      </c>
      <c r="AL9" s="100" t="s">
        <v>42</v>
      </c>
      <c r="AM9" s="119">
        <f>AM7-AM8</f>
        <v>2821.6900000000005</v>
      </c>
      <c r="AN9" s="119">
        <f t="shared" ref="AN9:AQ9" si="1">AN7-AN8</f>
        <v>3326.0299999999997</v>
      </c>
      <c r="AO9" s="119">
        <f t="shared" si="1"/>
        <v>3180.8999999999996</v>
      </c>
      <c r="AP9" s="119">
        <f t="shared" si="1"/>
        <v>3780.6000000000004</v>
      </c>
      <c r="AQ9" s="120">
        <f t="shared" si="1"/>
        <v>4877.0699999999979</v>
      </c>
    </row>
    <row r="10" spans="1:43" ht="15.5" customHeight="1" x14ac:dyDescent="0.35">
      <c r="A10" s="35" t="s">
        <v>5</v>
      </c>
      <c r="B10" s="36">
        <v>16239.36</v>
      </c>
      <c r="C10" s="36">
        <v>16163.19</v>
      </c>
      <c r="D10" s="36">
        <v>19316.72</v>
      </c>
      <c r="E10" s="36">
        <v>23008.5</v>
      </c>
      <c r="F10" s="37">
        <v>25169.21</v>
      </c>
      <c r="H10" s="83" t="s">
        <v>43</v>
      </c>
      <c r="I10" s="79">
        <f>SUM(B18,B21)</f>
        <v>4248.32</v>
      </c>
      <c r="J10" s="79">
        <f>SUM(C18,C21)</f>
        <v>3898.3500000000004</v>
      </c>
      <c r="K10" s="79">
        <f>SUM(D18,D21)</f>
        <v>4686.1899999999996</v>
      </c>
      <c r="L10" s="79">
        <f>SUM(E18,E21)</f>
        <v>5179.8</v>
      </c>
      <c r="M10" s="80">
        <f>SUM(F18,F21)</f>
        <v>5834.62</v>
      </c>
      <c r="P10" s="35" t="s">
        <v>5</v>
      </c>
      <c r="Q10" s="36">
        <v>16327</v>
      </c>
      <c r="R10" s="36">
        <v>17397</v>
      </c>
      <c r="S10" s="36">
        <v>20947.580000000002</v>
      </c>
      <c r="T10" s="36">
        <v>24568.13</v>
      </c>
      <c r="U10" s="37">
        <v>25377.72</v>
      </c>
      <c r="W10" s="104" t="s">
        <v>43</v>
      </c>
      <c r="X10" s="102">
        <f>SUM(Q18,Q21)</f>
        <v>5335.8899999999994</v>
      </c>
      <c r="Y10" s="102">
        <f>SUM(R18,R21)</f>
        <v>5205.03</v>
      </c>
      <c r="Z10" s="102">
        <f>SUM(S18,S21)</f>
        <v>5987.98</v>
      </c>
      <c r="AA10" s="102">
        <f>SUM(T18,T21)</f>
        <v>6617.42</v>
      </c>
      <c r="AB10" s="103">
        <f>SUM(U18,U21)</f>
        <v>7267.26</v>
      </c>
      <c r="AE10" s="35" t="s">
        <v>5</v>
      </c>
      <c r="AF10" s="36">
        <v>6778.83</v>
      </c>
      <c r="AG10" s="36">
        <v>7609.6</v>
      </c>
      <c r="AH10" s="36">
        <v>9363.41</v>
      </c>
      <c r="AI10" s="36">
        <v>11314.88</v>
      </c>
      <c r="AJ10" s="37">
        <v>11943.48</v>
      </c>
      <c r="AL10" s="104" t="s">
        <v>43</v>
      </c>
      <c r="AM10" s="15">
        <f>SUM(AF18,AF21)</f>
        <v>2139.91</v>
      </c>
      <c r="AN10" s="15">
        <f>SUM(AG18,AG21)</f>
        <v>2360.3500000000004</v>
      </c>
      <c r="AO10" s="15">
        <f>SUM(AH18,AH21)</f>
        <v>2626.0299999999997</v>
      </c>
      <c r="AP10" s="15">
        <f>SUM(AI18,AI21)</f>
        <v>2955.6800000000003</v>
      </c>
      <c r="AQ10" s="118">
        <f>SUM(AJ18,AJ21)</f>
        <v>3366.88</v>
      </c>
    </row>
    <row r="11" spans="1:43" x14ac:dyDescent="0.35">
      <c r="A11" s="35" t="s">
        <v>6</v>
      </c>
      <c r="B11" s="38">
        <v>335.38</v>
      </c>
      <c r="C11" s="38">
        <v>209.94</v>
      </c>
      <c r="D11" s="38">
        <v>316.99</v>
      </c>
      <c r="E11" s="38">
        <v>252.67</v>
      </c>
      <c r="F11" s="39">
        <v>316.83999999999997</v>
      </c>
      <c r="H11" s="76" t="s">
        <v>44</v>
      </c>
      <c r="I11" s="81">
        <f>I9-I10</f>
        <v>2632.1799999999985</v>
      </c>
      <c r="J11" s="81">
        <f>J9-J10</f>
        <v>3065.76</v>
      </c>
      <c r="K11" s="81">
        <f>K9-K10</f>
        <v>2366.7800000000034</v>
      </c>
      <c r="L11" s="81">
        <f>L9-L10</f>
        <v>2483.8499999999995</v>
      </c>
      <c r="M11" s="82">
        <f>M9-M10</f>
        <v>4412.0000000000009</v>
      </c>
      <c r="P11" s="35" t="s">
        <v>6</v>
      </c>
      <c r="Q11" s="38">
        <v>46.88</v>
      </c>
      <c r="R11" s="38">
        <v>129.38</v>
      </c>
      <c r="S11" s="38">
        <v>123.48</v>
      </c>
      <c r="T11" s="38">
        <v>41.09</v>
      </c>
      <c r="U11" s="39">
        <v>153.57</v>
      </c>
      <c r="W11" s="100" t="s">
        <v>44</v>
      </c>
      <c r="X11" s="77">
        <f>X9-X10</f>
        <v>1731.8899999999994</v>
      </c>
      <c r="Y11" s="77">
        <f>Y9-Y10</f>
        <v>2484.4500000000016</v>
      </c>
      <c r="Z11" s="77">
        <f>Z9-Z10</f>
        <v>2330.8100000000013</v>
      </c>
      <c r="AA11" s="77">
        <f>AA9-AA10</f>
        <v>2908.9400000000005</v>
      </c>
      <c r="AB11" s="101">
        <f>AB9-AB10</f>
        <v>4243.57</v>
      </c>
      <c r="AE11" s="35" t="s">
        <v>6</v>
      </c>
      <c r="AF11" s="38">
        <v>20.51</v>
      </c>
      <c r="AG11" s="38">
        <v>13.81</v>
      </c>
      <c r="AH11" s="38">
        <v>11.4</v>
      </c>
      <c r="AI11" s="38">
        <v>16.940000000000001</v>
      </c>
      <c r="AJ11" s="39">
        <v>19.73</v>
      </c>
      <c r="AL11" s="100" t="s">
        <v>44</v>
      </c>
      <c r="AM11" s="119">
        <f>AM9-AM10</f>
        <v>681.78000000000065</v>
      </c>
      <c r="AN11" s="119">
        <f t="shared" ref="AN11:AQ11" si="2">AN9-AN10</f>
        <v>965.67999999999938</v>
      </c>
      <c r="AO11" s="119">
        <f t="shared" si="2"/>
        <v>554.86999999999989</v>
      </c>
      <c r="AP11" s="119">
        <f t="shared" si="2"/>
        <v>824.92000000000007</v>
      </c>
      <c r="AQ11" s="120">
        <f t="shared" si="2"/>
        <v>1510.1899999999978</v>
      </c>
    </row>
    <row r="12" spans="1:43" ht="16" customHeight="1" thickBot="1" x14ac:dyDescent="0.4">
      <c r="A12" s="40" t="s">
        <v>7</v>
      </c>
      <c r="B12" s="41">
        <v>16574.740000000002</v>
      </c>
      <c r="C12" s="41">
        <v>16373.13</v>
      </c>
      <c r="D12" s="41">
        <v>19633.71</v>
      </c>
      <c r="E12" s="41">
        <v>23261.17</v>
      </c>
      <c r="F12" s="42">
        <v>25486.05</v>
      </c>
      <c r="H12" s="83" t="s">
        <v>45</v>
      </c>
      <c r="I12" s="79">
        <f>B20</f>
        <v>982.32</v>
      </c>
      <c r="J12" s="79">
        <f>C20</f>
        <v>1140.77</v>
      </c>
      <c r="K12" s="79">
        <f>D20</f>
        <v>1205.05</v>
      </c>
      <c r="L12" s="79">
        <f>E20</f>
        <v>1253.05</v>
      </c>
      <c r="M12" s="80">
        <f>F20</f>
        <v>1429.97</v>
      </c>
      <c r="P12" s="40" t="s">
        <v>7</v>
      </c>
      <c r="Q12" s="41">
        <v>16373.87</v>
      </c>
      <c r="R12" s="41">
        <v>17526.38</v>
      </c>
      <c r="S12" s="41">
        <v>21071.06</v>
      </c>
      <c r="T12" s="41">
        <v>24609.22</v>
      </c>
      <c r="U12" s="42">
        <v>25531.29</v>
      </c>
      <c r="W12" s="104" t="s">
        <v>45</v>
      </c>
      <c r="X12" s="102">
        <f>Q20</f>
        <v>1138.1199999999999</v>
      </c>
      <c r="Y12" s="102">
        <f>R20</f>
        <v>1314.95</v>
      </c>
      <c r="Z12" s="102">
        <f>S20</f>
        <v>1399.67</v>
      </c>
      <c r="AA12" s="102">
        <f>T20</f>
        <v>1419.14</v>
      </c>
      <c r="AB12" s="103">
        <f>U20</f>
        <v>1477.83</v>
      </c>
      <c r="AE12" s="40" t="s">
        <v>7</v>
      </c>
      <c r="AF12" s="41">
        <v>6799.34</v>
      </c>
      <c r="AG12" s="41">
        <v>7623.41</v>
      </c>
      <c r="AH12" s="41">
        <v>9374.81</v>
      </c>
      <c r="AI12" s="41">
        <v>11331.82</v>
      </c>
      <c r="AJ12" s="42">
        <v>11963.21</v>
      </c>
      <c r="AL12" s="104" t="s">
        <v>45</v>
      </c>
      <c r="AM12" s="9">
        <f>AF20</f>
        <v>276.51</v>
      </c>
      <c r="AN12" s="9">
        <f>AG20</f>
        <v>339.63</v>
      </c>
      <c r="AO12" s="9">
        <f>AH20</f>
        <v>435.2</v>
      </c>
      <c r="AP12" s="9">
        <f>AI20</f>
        <v>469.31</v>
      </c>
      <c r="AQ12" s="11">
        <f>AJ20</f>
        <v>508.83</v>
      </c>
    </row>
    <row r="13" spans="1:43" ht="15" customHeight="1" x14ac:dyDescent="0.35">
      <c r="A13" s="32" t="s">
        <v>8</v>
      </c>
      <c r="B13" s="33"/>
      <c r="C13" s="33"/>
      <c r="D13" s="33"/>
      <c r="E13" s="33"/>
      <c r="F13" s="34"/>
      <c r="H13" s="76" t="s">
        <v>46</v>
      </c>
      <c r="I13" s="81">
        <f>I11-I12</f>
        <v>1649.8599999999983</v>
      </c>
      <c r="J13" s="81">
        <f>J11-J12</f>
        <v>1924.9900000000002</v>
      </c>
      <c r="K13" s="81">
        <f>K11-K12</f>
        <v>1161.7300000000034</v>
      </c>
      <c r="L13" s="81">
        <f>L11-L12</f>
        <v>1230.7999999999995</v>
      </c>
      <c r="M13" s="82">
        <f>M11-M12</f>
        <v>2982.0300000000007</v>
      </c>
      <c r="P13" s="32" t="s">
        <v>8</v>
      </c>
      <c r="Q13" s="33"/>
      <c r="R13" s="33"/>
      <c r="S13" s="33"/>
      <c r="T13" s="33"/>
      <c r="U13" s="34"/>
      <c r="W13" s="100" t="s">
        <v>46</v>
      </c>
      <c r="X13" s="77">
        <f>X11-X12</f>
        <v>593.76999999999953</v>
      </c>
      <c r="Y13" s="77">
        <f>Y11-Y12</f>
        <v>1169.5000000000016</v>
      </c>
      <c r="Z13" s="77">
        <f>Z11-Z12</f>
        <v>931.14000000000124</v>
      </c>
      <c r="AA13" s="77">
        <f>AA11-AA12</f>
        <v>1489.8000000000004</v>
      </c>
      <c r="AB13" s="101">
        <f>AB11-AB12</f>
        <v>2765.74</v>
      </c>
      <c r="AE13" s="32" t="s">
        <v>8</v>
      </c>
      <c r="AF13" s="33"/>
      <c r="AG13" s="33"/>
      <c r="AH13" s="33"/>
      <c r="AI13" s="33"/>
      <c r="AJ13" s="34"/>
      <c r="AL13" s="100" t="s">
        <v>46</v>
      </c>
      <c r="AM13" s="119">
        <f>AM11-AM12</f>
        <v>405.27000000000066</v>
      </c>
      <c r="AN13" s="119">
        <f t="shared" ref="AN13:AQ13" si="3">AN11-AN12</f>
        <v>626.04999999999939</v>
      </c>
      <c r="AO13" s="119">
        <f t="shared" si="3"/>
        <v>119.6699999999999</v>
      </c>
      <c r="AP13" s="119">
        <f t="shared" si="3"/>
        <v>355.61000000000007</v>
      </c>
      <c r="AQ13" s="120">
        <f t="shared" si="3"/>
        <v>1001.3599999999979</v>
      </c>
    </row>
    <row r="14" spans="1:43" ht="15.5" customHeight="1" x14ac:dyDescent="0.35">
      <c r="A14" s="35" t="s">
        <v>9</v>
      </c>
      <c r="B14" s="38">
        <v>9577.0400000000009</v>
      </c>
      <c r="C14" s="38">
        <v>8952.1</v>
      </c>
      <c r="D14" s="38">
        <v>13419.57</v>
      </c>
      <c r="E14" s="38">
        <v>15751.09</v>
      </c>
      <c r="F14" s="39">
        <v>15243.2</v>
      </c>
      <c r="H14" s="75" t="s">
        <v>47</v>
      </c>
      <c r="I14" s="84">
        <f>B19</f>
        <v>292.82</v>
      </c>
      <c r="J14" s="84">
        <f>C19</f>
        <v>274.67</v>
      </c>
      <c r="K14" s="84">
        <f>D19</f>
        <v>253.8</v>
      </c>
      <c r="L14" s="84">
        <f>E19</f>
        <v>319</v>
      </c>
      <c r="M14" s="85">
        <f>F19</f>
        <v>353.01</v>
      </c>
      <c r="P14" s="35" t="s">
        <v>9</v>
      </c>
      <c r="Q14" s="38">
        <v>7049.83</v>
      </c>
      <c r="R14" s="38">
        <v>7065.3</v>
      </c>
      <c r="S14" s="38">
        <v>10955.43</v>
      </c>
      <c r="T14" s="38">
        <v>12261.96</v>
      </c>
      <c r="U14" s="39">
        <v>11055.9</v>
      </c>
      <c r="W14" s="98" t="s">
        <v>47</v>
      </c>
      <c r="X14" s="105">
        <f>Q19</f>
        <v>280.83</v>
      </c>
      <c r="Y14" s="105">
        <f>R19</f>
        <v>442.96</v>
      </c>
      <c r="Z14" s="105">
        <f>S19</f>
        <v>444.42</v>
      </c>
      <c r="AA14" s="105">
        <f>T19</f>
        <v>531.24</v>
      </c>
      <c r="AB14" s="106">
        <f>U19</f>
        <v>505.94</v>
      </c>
      <c r="AE14" s="35" t="s">
        <v>9</v>
      </c>
      <c r="AF14" s="38">
        <v>3872.96</v>
      </c>
      <c r="AG14" s="38">
        <v>4173.76</v>
      </c>
      <c r="AH14" s="38">
        <v>6186.9</v>
      </c>
      <c r="AI14" s="38">
        <v>7350.74</v>
      </c>
      <c r="AJ14" s="39">
        <v>6923.43</v>
      </c>
      <c r="AL14" s="98" t="s">
        <v>47</v>
      </c>
      <c r="AM14" s="9">
        <f>AF19</f>
        <v>150.93</v>
      </c>
      <c r="AN14" s="9">
        <f>AG19</f>
        <v>175.51</v>
      </c>
      <c r="AO14" s="9">
        <f>AH19</f>
        <v>206.95</v>
      </c>
      <c r="AP14" s="9">
        <f>AI19</f>
        <v>242.1</v>
      </c>
      <c r="AQ14" s="11">
        <f>AJ19</f>
        <v>269.06</v>
      </c>
    </row>
    <row r="15" spans="1:43" ht="17" customHeight="1" x14ac:dyDescent="0.35">
      <c r="A15" s="35" t="s">
        <v>10</v>
      </c>
      <c r="B15" s="38">
        <v>22.59</v>
      </c>
      <c r="C15" s="38">
        <v>16.149999999999999</v>
      </c>
      <c r="D15" s="38">
        <v>17.32</v>
      </c>
      <c r="E15" s="38">
        <v>35.4</v>
      </c>
      <c r="F15" s="39">
        <v>22.15</v>
      </c>
      <c r="H15" s="76" t="s">
        <v>48</v>
      </c>
      <c r="I15" s="81">
        <f>I13-I14</f>
        <v>1357.0399999999984</v>
      </c>
      <c r="J15" s="81">
        <f>J13-J14</f>
        <v>1650.3200000000002</v>
      </c>
      <c r="K15" s="81">
        <f>K13-K14</f>
        <v>907.93000000000347</v>
      </c>
      <c r="L15" s="81">
        <f>L13-L14</f>
        <v>911.7999999999995</v>
      </c>
      <c r="M15" s="82">
        <f>M13-M14</f>
        <v>2629.0200000000004</v>
      </c>
      <c r="P15" s="35" t="s">
        <v>10</v>
      </c>
      <c r="Q15" s="38">
        <v>1834.11</v>
      </c>
      <c r="R15" s="38">
        <v>2009.34</v>
      </c>
      <c r="S15" s="38">
        <v>2206.0300000000002</v>
      </c>
      <c r="T15" s="38">
        <v>2678.27</v>
      </c>
      <c r="U15" s="39">
        <v>2376.3000000000002</v>
      </c>
      <c r="W15" s="100" t="s">
        <v>48</v>
      </c>
      <c r="X15" s="77">
        <f>X13-X14</f>
        <v>312.93999999999954</v>
      </c>
      <c r="Y15" s="77">
        <f>Y13-Y14</f>
        <v>726.54000000000156</v>
      </c>
      <c r="Z15" s="77">
        <f>Z13-Z14</f>
        <v>486.72000000000122</v>
      </c>
      <c r="AA15" s="77">
        <f>AA13-AA14</f>
        <v>958.5600000000004</v>
      </c>
      <c r="AB15" s="101">
        <f>AB13-AB14</f>
        <v>2259.7999999999997</v>
      </c>
      <c r="AE15" s="35" t="s">
        <v>10</v>
      </c>
      <c r="AF15" s="38">
        <v>35.83</v>
      </c>
      <c r="AG15" s="38">
        <v>28.17</v>
      </c>
      <c r="AH15" s="38">
        <v>28.68</v>
      </c>
      <c r="AI15" s="38">
        <v>30.29</v>
      </c>
      <c r="AJ15" s="39">
        <v>36.35</v>
      </c>
      <c r="AL15" s="100" t="s">
        <v>48</v>
      </c>
      <c r="AM15" s="119">
        <f>AM13-AM14</f>
        <v>254.34000000000066</v>
      </c>
      <c r="AN15" s="119">
        <f t="shared" ref="AN15:AQ15" si="4">AN13-AN14</f>
        <v>450.5399999999994</v>
      </c>
      <c r="AO15" s="119">
        <f t="shared" si="4"/>
        <v>-87.280000000000086</v>
      </c>
      <c r="AP15" s="119">
        <f t="shared" si="4"/>
        <v>113.51000000000008</v>
      </c>
      <c r="AQ15" s="120">
        <f t="shared" si="4"/>
        <v>732.29999999999791</v>
      </c>
    </row>
    <row r="16" spans="1:43" ht="15.5" customHeight="1" x14ac:dyDescent="0.35">
      <c r="A16" s="35" t="s">
        <v>11</v>
      </c>
      <c r="B16" s="43">
        <v>0</v>
      </c>
      <c r="C16" s="43">
        <v>0</v>
      </c>
      <c r="D16" s="43">
        <v>0</v>
      </c>
      <c r="E16" s="43">
        <v>0</v>
      </c>
      <c r="F16" s="44">
        <v>0</v>
      </c>
      <c r="H16" s="83" t="s">
        <v>49</v>
      </c>
      <c r="I16" s="79">
        <f>SUM(B27:B30)</f>
        <v>11.680000000000007</v>
      </c>
      <c r="J16" s="79">
        <f>SUM(C27:C30)</f>
        <v>459.77</v>
      </c>
      <c r="K16" s="79">
        <f>SUM(D27:D30)</f>
        <v>238.69</v>
      </c>
      <c r="L16" s="79">
        <f>SUM(E27:E30)</f>
        <v>300.77999999999997</v>
      </c>
      <c r="M16" s="80">
        <f>SUM(F27:F30)</f>
        <v>706.19</v>
      </c>
      <c r="P16" s="35" t="s">
        <v>11</v>
      </c>
      <c r="Q16" s="43">
        <v>0</v>
      </c>
      <c r="R16" s="43">
        <v>0</v>
      </c>
      <c r="S16" s="43">
        <v>0</v>
      </c>
      <c r="T16" s="43">
        <v>0</v>
      </c>
      <c r="U16" s="44">
        <v>0</v>
      </c>
      <c r="W16" s="104" t="s">
        <v>49</v>
      </c>
      <c r="X16" s="102">
        <f>SUM(Q27:Q30)</f>
        <v>67.05</v>
      </c>
      <c r="Y16" s="102">
        <f>SUM(R27:R30)</f>
        <v>211.01</v>
      </c>
      <c r="Z16" s="102">
        <f>SUM(S27:S30)</f>
        <v>209.07999999999998</v>
      </c>
      <c r="AA16" s="102">
        <f>SUM(T27:T30)</f>
        <v>322.55</v>
      </c>
      <c r="AB16" s="103">
        <f>SUM(U27:U30)</f>
        <v>818.33999999999992</v>
      </c>
      <c r="AE16" s="35" t="s">
        <v>11</v>
      </c>
      <c r="AF16" s="43">
        <v>0</v>
      </c>
      <c r="AG16" s="43">
        <v>0</v>
      </c>
      <c r="AH16" s="43">
        <v>0</v>
      </c>
      <c r="AI16" s="43">
        <v>0</v>
      </c>
      <c r="AJ16" s="44">
        <v>0</v>
      </c>
      <c r="AL16" s="104" t="s">
        <v>49</v>
      </c>
      <c r="AM16" s="9">
        <f>SUM(AF27:AF30)</f>
        <v>74.22999999999999</v>
      </c>
      <c r="AN16" s="9">
        <f>SUM(AG27:AG30)</f>
        <v>51.59</v>
      </c>
      <c r="AO16" s="9">
        <f>SUM(AH27:AH30)</f>
        <v>24.300000000000004</v>
      </c>
      <c r="AP16" s="9">
        <f>SUM(AI27:AI30)</f>
        <v>71.75</v>
      </c>
      <c r="AQ16" s="11">
        <f>SUM(AJ27:AJ30)</f>
        <v>221.42000000000002</v>
      </c>
    </row>
    <row r="17" spans="1:43" ht="16" customHeight="1" x14ac:dyDescent="0.35">
      <c r="A17" s="35" t="s">
        <v>12</v>
      </c>
      <c r="B17" s="43">
        <v>17.399999999999999</v>
      </c>
      <c r="C17" s="43">
        <v>354.25</v>
      </c>
      <c r="D17" s="43">
        <v>-856.15</v>
      </c>
      <c r="E17" s="43">
        <v>-346.91</v>
      </c>
      <c r="F17" s="44">
        <v>-184.32</v>
      </c>
      <c r="H17" s="86" t="s">
        <v>50</v>
      </c>
      <c r="I17" s="81">
        <f>I15-I16</f>
        <v>1345.3599999999983</v>
      </c>
      <c r="J17" s="81">
        <f>J15-J16</f>
        <v>1190.5500000000002</v>
      </c>
      <c r="K17" s="81">
        <f>K15-K16</f>
        <v>669.24000000000342</v>
      </c>
      <c r="L17" s="81">
        <f>L15-L16</f>
        <v>611.01999999999953</v>
      </c>
      <c r="M17" s="82">
        <f>M15-M16</f>
        <v>1922.8300000000004</v>
      </c>
      <c r="P17" s="35" t="s">
        <v>12</v>
      </c>
      <c r="Q17" s="43">
        <v>191.65</v>
      </c>
      <c r="R17" s="43">
        <v>319.87</v>
      </c>
      <c r="S17" s="43">
        <v>-775.96</v>
      </c>
      <c r="T17" s="43">
        <v>-303.18</v>
      </c>
      <c r="U17" s="44">
        <v>230.9</v>
      </c>
      <c r="W17" s="100" t="s">
        <v>50</v>
      </c>
      <c r="X17" s="77">
        <f>X15-X16</f>
        <v>245.88999999999953</v>
      </c>
      <c r="Y17" s="77">
        <f>Y15-Y16</f>
        <v>515.53000000000156</v>
      </c>
      <c r="Z17" s="77">
        <f>Z15-Z16</f>
        <v>277.64000000000124</v>
      </c>
      <c r="AA17" s="77">
        <f>AA15-AA16</f>
        <v>636.01000000000045</v>
      </c>
      <c r="AB17" s="101">
        <f>AB15-AB16</f>
        <v>1441.4599999999998</v>
      </c>
      <c r="AE17" s="35" t="s">
        <v>12</v>
      </c>
      <c r="AF17" s="43">
        <v>6.29</v>
      </c>
      <c r="AG17" s="43">
        <v>64.349999999999994</v>
      </c>
      <c r="AH17" s="43">
        <v>-187.99</v>
      </c>
      <c r="AI17" s="43">
        <v>4.3600000000000003</v>
      </c>
      <c r="AJ17" s="44">
        <v>-35.409999999999997</v>
      </c>
      <c r="AL17" s="100" t="s">
        <v>50</v>
      </c>
      <c r="AM17" s="119">
        <f>AM15-AM16</f>
        <v>180.11000000000067</v>
      </c>
      <c r="AN17" s="119">
        <f t="shared" ref="AN17:AQ17" si="5">AN15-AN16</f>
        <v>398.94999999999936</v>
      </c>
      <c r="AO17" s="119">
        <f t="shared" si="5"/>
        <v>-111.5800000000001</v>
      </c>
      <c r="AP17" s="119">
        <f t="shared" si="5"/>
        <v>41.760000000000076</v>
      </c>
      <c r="AQ17" s="120">
        <f t="shared" si="5"/>
        <v>510.87999999999789</v>
      </c>
    </row>
    <row r="18" spans="1:43" ht="16.5" customHeight="1" x14ac:dyDescent="0.35">
      <c r="A18" s="35" t="s">
        <v>13</v>
      </c>
      <c r="B18" s="38">
        <v>1344.93</v>
      </c>
      <c r="C18" s="38">
        <v>1415.03</v>
      </c>
      <c r="D18" s="38">
        <v>1501.95</v>
      </c>
      <c r="E18" s="38">
        <v>1595.38</v>
      </c>
      <c r="F18" s="39">
        <v>1796.78</v>
      </c>
      <c r="H18" s="75" t="s">
        <v>51</v>
      </c>
      <c r="I18" s="87">
        <f t="shared" ref="I18:M19" si="6">B39</f>
        <v>3354</v>
      </c>
      <c r="J18" s="87">
        <f t="shared" si="6"/>
        <v>3011</v>
      </c>
      <c r="K18" s="87">
        <f t="shared" si="6"/>
        <v>1578</v>
      </c>
      <c r="L18" s="87">
        <f t="shared" si="6"/>
        <v>1813</v>
      </c>
      <c r="M18" s="88">
        <f t="shared" si="6"/>
        <v>4907</v>
      </c>
      <c r="P18" s="35" t="s">
        <v>13</v>
      </c>
      <c r="Q18" s="38">
        <v>2482.1999999999998</v>
      </c>
      <c r="R18" s="38">
        <v>2513.37</v>
      </c>
      <c r="S18" s="38">
        <v>2574.2399999999998</v>
      </c>
      <c r="T18" s="38">
        <v>2619.92</v>
      </c>
      <c r="U18" s="39">
        <v>2964</v>
      </c>
      <c r="W18" s="98" t="s">
        <v>51</v>
      </c>
      <c r="X18" s="87">
        <f t="shared" ref="X18:AB19" si="7">Q39</f>
        <v>8</v>
      </c>
      <c r="Y18" s="87">
        <f t="shared" si="7"/>
        <v>6</v>
      </c>
      <c r="Z18" s="87">
        <f t="shared" si="7"/>
        <v>10</v>
      </c>
      <c r="AA18" s="87">
        <f t="shared" si="7"/>
        <v>17</v>
      </c>
      <c r="AB18" s="107">
        <f t="shared" si="7"/>
        <v>27</v>
      </c>
      <c r="AE18" s="35" t="s">
        <v>13</v>
      </c>
      <c r="AF18" s="38">
        <v>541.77</v>
      </c>
      <c r="AG18" s="38">
        <v>675.45</v>
      </c>
      <c r="AH18" s="38">
        <v>693.8</v>
      </c>
      <c r="AI18" s="38">
        <v>735.2</v>
      </c>
      <c r="AJ18" s="39">
        <v>845.71</v>
      </c>
      <c r="AL18" s="98" t="s">
        <v>51</v>
      </c>
      <c r="AM18" s="9">
        <f t="shared" ref="AM18:AQ19" si="8">AF39</f>
        <v>57</v>
      </c>
      <c r="AN18" s="9">
        <f t="shared" si="8"/>
        <v>107</v>
      </c>
      <c r="AO18" s="9">
        <f t="shared" si="8"/>
        <v>18</v>
      </c>
      <c r="AP18" s="9">
        <f t="shared" si="8"/>
        <v>46</v>
      </c>
      <c r="AQ18" s="11">
        <f t="shared" si="8"/>
        <v>159</v>
      </c>
    </row>
    <row r="19" spans="1:43" ht="15" thickBot="1" x14ac:dyDescent="0.4">
      <c r="A19" s="35" t="s">
        <v>14</v>
      </c>
      <c r="B19" s="43">
        <v>292.82</v>
      </c>
      <c r="C19" s="43">
        <v>274.67</v>
      </c>
      <c r="D19" s="43">
        <v>253.8</v>
      </c>
      <c r="E19" s="43">
        <v>319</v>
      </c>
      <c r="F19" s="44">
        <v>353.01</v>
      </c>
      <c r="H19" s="89" t="s">
        <v>52</v>
      </c>
      <c r="I19" s="90">
        <f t="shared" si="6"/>
        <v>3354</v>
      </c>
      <c r="J19" s="90">
        <f t="shared" si="6"/>
        <v>3011</v>
      </c>
      <c r="K19" s="90">
        <f t="shared" si="6"/>
        <v>1578</v>
      </c>
      <c r="L19" s="90">
        <f t="shared" si="6"/>
        <v>1813</v>
      </c>
      <c r="M19" s="91">
        <f t="shared" si="6"/>
        <v>4907</v>
      </c>
      <c r="P19" s="35" t="s">
        <v>14</v>
      </c>
      <c r="Q19" s="43">
        <v>280.83</v>
      </c>
      <c r="R19" s="43">
        <v>442.96</v>
      </c>
      <c r="S19" s="43">
        <v>444.42</v>
      </c>
      <c r="T19" s="43">
        <v>531.24</v>
      </c>
      <c r="U19" s="44">
        <v>505.94</v>
      </c>
      <c r="W19" s="108" t="s">
        <v>52</v>
      </c>
      <c r="X19" s="109">
        <f t="shared" si="7"/>
        <v>8</v>
      </c>
      <c r="Y19" s="109">
        <f t="shared" si="7"/>
        <v>6</v>
      </c>
      <c r="Z19" s="109">
        <f t="shared" si="7"/>
        <v>10</v>
      </c>
      <c r="AA19" s="109">
        <f t="shared" si="7"/>
        <v>17</v>
      </c>
      <c r="AB19" s="110">
        <f t="shared" si="7"/>
        <v>27</v>
      </c>
      <c r="AE19" s="35" t="s">
        <v>14</v>
      </c>
      <c r="AF19" s="43">
        <v>150.93</v>
      </c>
      <c r="AG19" s="43">
        <v>175.51</v>
      </c>
      <c r="AH19" s="43">
        <v>206.95</v>
      </c>
      <c r="AI19" s="43">
        <v>242.1</v>
      </c>
      <c r="AJ19" s="44">
        <v>269.06</v>
      </c>
      <c r="AL19" s="108" t="s">
        <v>52</v>
      </c>
      <c r="AM19" s="121">
        <f t="shared" si="8"/>
        <v>57</v>
      </c>
      <c r="AN19" s="121">
        <f t="shared" si="8"/>
        <v>107</v>
      </c>
      <c r="AO19" s="121">
        <f t="shared" si="8"/>
        <v>18</v>
      </c>
      <c r="AP19" s="121">
        <f t="shared" si="8"/>
        <v>46</v>
      </c>
      <c r="AQ19" s="13">
        <f t="shared" si="8"/>
        <v>159</v>
      </c>
    </row>
    <row r="20" spans="1:43" ht="16.5" customHeight="1" x14ac:dyDescent="0.35">
      <c r="A20" s="35" t="s">
        <v>15</v>
      </c>
      <c r="B20" s="38">
        <v>982.32</v>
      </c>
      <c r="C20" s="38">
        <v>1140.77</v>
      </c>
      <c r="D20" s="38">
        <v>1205.05</v>
      </c>
      <c r="E20" s="38">
        <v>1253.05</v>
      </c>
      <c r="F20" s="39">
        <v>1429.97</v>
      </c>
      <c r="P20" s="35" t="s">
        <v>15</v>
      </c>
      <c r="Q20" s="38">
        <v>1138.1199999999999</v>
      </c>
      <c r="R20" s="38">
        <v>1314.95</v>
      </c>
      <c r="S20" s="38">
        <v>1399.67</v>
      </c>
      <c r="T20" s="38">
        <v>1419.14</v>
      </c>
      <c r="U20" s="39">
        <v>1477.83</v>
      </c>
      <c r="AE20" s="35" t="s">
        <v>15</v>
      </c>
      <c r="AF20" s="38">
        <v>276.51</v>
      </c>
      <c r="AG20" s="38">
        <v>339.63</v>
      </c>
      <c r="AH20" s="38">
        <v>435.2</v>
      </c>
      <c r="AI20" s="38">
        <v>469.31</v>
      </c>
      <c r="AJ20" s="39">
        <v>508.83</v>
      </c>
    </row>
    <row r="21" spans="1:43" ht="15.5" customHeight="1" x14ac:dyDescent="0.35">
      <c r="A21" s="35" t="s">
        <v>16</v>
      </c>
      <c r="B21" s="38">
        <v>2903.39</v>
      </c>
      <c r="C21" s="38">
        <v>2483.3200000000002</v>
      </c>
      <c r="D21" s="38">
        <v>3184.24</v>
      </c>
      <c r="E21" s="38">
        <v>3584.42</v>
      </c>
      <c r="F21" s="39">
        <v>4037.84</v>
      </c>
      <c r="P21" s="35" t="s">
        <v>16</v>
      </c>
      <c r="Q21" s="38">
        <v>2853.69</v>
      </c>
      <c r="R21" s="38">
        <v>2691.66</v>
      </c>
      <c r="S21" s="38">
        <v>3413.74</v>
      </c>
      <c r="T21" s="38">
        <v>3997.5</v>
      </c>
      <c r="U21" s="39">
        <v>4303.26</v>
      </c>
      <c r="AE21" s="35" t="s">
        <v>16</v>
      </c>
      <c r="AF21" s="38">
        <v>1598.14</v>
      </c>
      <c r="AG21" s="38">
        <v>1684.9</v>
      </c>
      <c r="AH21" s="38">
        <v>1932.23</v>
      </c>
      <c r="AI21" s="38">
        <v>2220.48</v>
      </c>
      <c r="AJ21" s="39">
        <v>2521.17</v>
      </c>
    </row>
    <row r="22" spans="1:43" ht="16.5" customHeight="1" thickBot="1" x14ac:dyDescent="0.4">
      <c r="A22" s="40" t="s">
        <v>17</v>
      </c>
      <c r="B22" s="41">
        <v>15140.49</v>
      </c>
      <c r="C22" s="41">
        <v>14636.29</v>
      </c>
      <c r="D22" s="41">
        <v>18725.78</v>
      </c>
      <c r="E22" s="41">
        <v>22191.43</v>
      </c>
      <c r="F22" s="42">
        <v>22698.63</v>
      </c>
      <c r="P22" s="40" t="s">
        <v>17</v>
      </c>
      <c r="Q22" s="41">
        <v>15830.43</v>
      </c>
      <c r="R22" s="41">
        <v>16357.45</v>
      </c>
      <c r="S22" s="41">
        <v>20217.57</v>
      </c>
      <c r="T22" s="41">
        <v>23204.85</v>
      </c>
      <c r="U22" s="42">
        <v>22914.14</v>
      </c>
      <c r="AE22" s="40" t="s">
        <v>17</v>
      </c>
      <c r="AF22" s="41">
        <v>6482.43</v>
      </c>
      <c r="AG22" s="41">
        <v>7141.77</v>
      </c>
      <c r="AH22" s="41">
        <v>9295.77</v>
      </c>
      <c r="AI22" s="41">
        <v>11052.48</v>
      </c>
      <c r="AJ22" s="42">
        <v>11069.14</v>
      </c>
    </row>
    <row r="23" spans="1:43" ht="29" customHeight="1" x14ac:dyDescent="0.35">
      <c r="A23" s="45" t="s">
        <v>18</v>
      </c>
      <c r="B23" s="46">
        <v>1434.25</v>
      </c>
      <c r="C23" s="46">
        <v>1736.84</v>
      </c>
      <c r="D23" s="46">
        <v>907.93</v>
      </c>
      <c r="E23" s="46">
        <v>1069.74</v>
      </c>
      <c r="F23" s="47">
        <v>2787.42</v>
      </c>
      <c r="P23" s="45" t="s">
        <v>18</v>
      </c>
      <c r="Q23" s="46">
        <v>543.44000000000005</v>
      </c>
      <c r="R23" s="46">
        <v>1168.93</v>
      </c>
      <c r="S23" s="46">
        <v>853.49</v>
      </c>
      <c r="T23" s="46">
        <v>1404.37</v>
      </c>
      <c r="U23" s="47">
        <v>2617.15</v>
      </c>
      <c r="AE23" s="45" t="s">
        <v>18</v>
      </c>
      <c r="AF23" s="46">
        <v>316.91000000000003</v>
      </c>
      <c r="AG23" s="46">
        <v>481.64</v>
      </c>
      <c r="AH23" s="46">
        <v>79.040000000000006</v>
      </c>
      <c r="AI23" s="46">
        <v>279.33999999999997</v>
      </c>
      <c r="AJ23" s="47">
        <v>894.07</v>
      </c>
    </row>
    <row r="24" spans="1:43" ht="17" customHeight="1" thickBot="1" x14ac:dyDescent="0.4">
      <c r="A24" s="48" t="s">
        <v>19</v>
      </c>
      <c r="B24" s="49">
        <v>0</v>
      </c>
      <c r="C24" s="49">
        <v>0</v>
      </c>
      <c r="D24" s="49">
        <v>0</v>
      </c>
      <c r="E24" s="49">
        <v>0</v>
      </c>
      <c r="F24" s="50">
        <v>0</v>
      </c>
      <c r="P24" s="48" t="s">
        <v>19</v>
      </c>
      <c r="Q24" s="49">
        <v>0</v>
      </c>
      <c r="R24" s="49">
        <v>-607.74</v>
      </c>
      <c r="S24" s="49">
        <v>-5.91</v>
      </c>
      <c r="T24" s="49">
        <v>22.58</v>
      </c>
      <c r="U24" s="50">
        <v>-77.3</v>
      </c>
      <c r="AE24" s="48" t="s">
        <v>19</v>
      </c>
      <c r="AF24" s="49">
        <v>-29.84</v>
      </c>
      <c r="AG24" s="49">
        <v>-34.06</v>
      </c>
      <c r="AH24" s="49">
        <v>-12.91</v>
      </c>
      <c r="AI24" s="49">
        <v>-33.42</v>
      </c>
      <c r="AJ24" s="50">
        <v>-58.17</v>
      </c>
    </row>
    <row r="25" spans="1:43" ht="15" thickBot="1" x14ac:dyDescent="0.4">
      <c r="A25" s="51" t="s">
        <v>20</v>
      </c>
      <c r="B25" s="52">
        <v>1434.25</v>
      </c>
      <c r="C25" s="52">
        <v>1736.84</v>
      </c>
      <c r="D25" s="52">
        <v>907.93</v>
      </c>
      <c r="E25" s="52">
        <v>1069.74</v>
      </c>
      <c r="F25" s="53">
        <v>2787.42</v>
      </c>
      <c r="P25" s="51" t="s">
        <v>20</v>
      </c>
      <c r="Q25" s="52">
        <v>543.44000000000005</v>
      </c>
      <c r="R25" s="52">
        <v>561.19000000000005</v>
      </c>
      <c r="S25" s="52">
        <v>847.58</v>
      </c>
      <c r="T25" s="52">
        <v>1426.95</v>
      </c>
      <c r="U25" s="53">
        <v>2539.84</v>
      </c>
      <c r="AE25" s="51" t="s">
        <v>20</v>
      </c>
      <c r="AF25" s="52">
        <v>287.07</v>
      </c>
      <c r="AG25" s="52">
        <v>447.58</v>
      </c>
      <c r="AH25" s="52">
        <v>66.13</v>
      </c>
      <c r="AI25" s="52">
        <v>245.92</v>
      </c>
      <c r="AJ25" s="53">
        <v>835.9</v>
      </c>
    </row>
    <row r="26" spans="1:43" ht="16" customHeight="1" x14ac:dyDescent="0.35">
      <c r="A26" s="32" t="s">
        <v>21</v>
      </c>
      <c r="B26" s="33"/>
      <c r="C26" s="33"/>
      <c r="D26" s="33"/>
      <c r="E26" s="33"/>
      <c r="F26" s="34"/>
      <c r="P26" s="32" t="s">
        <v>21</v>
      </c>
      <c r="Q26" s="33"/>
      <c r="R26" s="33"/>
      <c r="S26" s="33"/>
      <c r="T26" s="33"/>
      <c r="U26" s="34"/>
      <c r="AE26" s="32" t="s">
        <v>21</v>
      </c>
      <c r="AF26" s="33"/>
      <c r="AG26" s="33"/>
      <c r="AH26" s="33"/>
      <c r="AI26" s="33"/>
      <c r="AJ26" s="34"/>
    </row>
    <row r="27" spans="1:43" x14ac:dyDescent="0.35">
      <c r="A27" s="35" t="s">
        <v>22</v>
      </c>
      <c r="B27" s="38">
        <v>409.07</v>
      </c>
      <c r="C27" s="38">
        <v>497.57</v>
      </c>
      <c r="D27" s="38">
        <v>228.38</v>
      </c>
      <c r="E27" s="38">
        <v>306.14999999999998</v>
      </c>
      <c r="F27" s="39">
        <v>631.61</v>
      </c>
      <c r="P27" s="35" t="s">
        <v>22</v>
      </c>
      <c r="Q27" s="38">
        <v>127.41</v>
      </c>
      <c r="R27" s="38">
        <v>224.75</v>
      </c>
      <c r="S27" s="38">
        <v>94.8</v>
      </c>
      <c r="T27" s="38">
        <v>250.69</v>
      </c>
      <c r="U27" s="39">
        <v>420.88</v>
      </c>
      <c r="AE27" s="35" t="s">
        <v>22</v>
      </c>
      <c r="AF27" s="38">
        <v>79.319999999999993</v>
      </c>
      <c r="AG27" s="38">
        <v>41.84</v>
      </c>
      <c r="AH27" s="38">
        <v>-11.97</v>
      </c>
      <c r="AI27" s="38">
        <v>1.86</v>
      </c>
      <c r="AJ27" s="39">
        <v>157.77000000000001</v>
      </c>
    </row>
    <row r="28" spans="1:43" x14ac:dyDescent="0.35">
      <c r="A28" s="35" t="s">
        <v>23</v>
      </c>
      <c r="B28" s="43">
        <v>0</v>
      </c>
      <c r="C28" s="43">
        <v>0</v>
      </c>
      <c r="D28" s="43">
        <v>0</v>
      </c>
      <c r="E28" s="43">
        <v>0</v>
      </c>
      <c r="F28" s="44">
        <v>0</v>
      </c>
      <c r="P28" s="35" t="s">
        <v>23</v>
      </c>
      <c r="Q28" s="43">
        <v>0</v>
      </c>
      <c r="R28" s="43">
        <v>0</v>
      </c>
      <c r="S28" s="43">
        <v>0</v>
      </c>
      <c r="T28" s="43">
        <v>0</v>
      </c>
      <c r="U28" s="44">
        <v>0</v>
      </c>
      <c r="AE28" s="35" t="s">
        <v>23</v>
      </c>
      <c r="AF28" s="43">
        <v>0</v>
      </c>
      <c r="AG28" s="43">
        <v>0</v>
      </c>
      <c r="AH28" s="43">
        <v>0</v>
      </c>
      <c r="AI28" s="43">
        <v>0</v>
      </c>
      <c r="AJ28" s="44">
        <v>0</v>
      </c>
    </row>
    <row r="29" spans="1:43" x14ac:dyDescent="0.35">
      <c r="A29" s="35" t="s">
        <v>24</v>
      </c>
      <c r="B29" s="43">
        <v>-397.39</v>
      </c>
      <c r="C29" s="43">
        <v>-37.799999999999997</v>
      </c>
      <c r="D29" s="43">
        <v>10.31</v>
      </c>
      <c r="E29" s="43">
        <v>-5.37</v>
      </c>
      <c r="F29" s="44">
        <v>74.58</v>
      </c>
      <c r="P29" s="35" t="s">
        <v>24</v>
      </c>
      <c r="Q29" s="43">
        <v>-60.36</v>
      </c>
      <c r="R29" s="43">
        <v>-13.74</v>
      </c>
      <c r="S29" s="43">
        <v>114.28</v>
      </c>
      <c r="T29" s="43">
        <v>71.86</v>
      </c>
      <c r="U29" s="44">
        <v>397.46</v>
      </c>
      <c r="AE29" s="35" t="s">
        <v>24</v>
      </c>
      <c r="AF29" s="43">
        <v>-5.09</v>
      </c>
      <c r="AG29" s="43">
        <v>9.75</v>
      </c>
      <c r="AH29" s="43">
        <v>36.270000000000003</v>
      </c>
      <c r="AI29" s="43">
        <v>69.89</v>
      </c>
      <c r="AJ29" s="44">
        <v>63.65</v>
      </c>
    </row>
    <row r="30" spans="1:43" ht="17.5" customHeight="1" x14ac:dyDescent="0.35">
      <c r="A30" s="35" t="s">
        <v>25</v>
      </c>
      <c r="B30" s="43">
        <v>0</v>
      </c>
      <c r="C30" s="43">
        <v>0</v>
      </c>
      <c r="D30" s="43">
        <v>0</v>
      </c>
      <c r="E30" s="43">
        <v>0</v>
      </c>
      <c r="F30" s="44">
        <v>0</v>
      </c>
      <c r="P30" s="35" t="s">
        <v>25</v>
      </c>
      <c r="Q30" s="43">
        <v>0</v>
      </c>
      <c r="R30" s="43">
        <v>0</v>
      </c>
      <c r="S30" s="43">
        <v>0</v>
      </c>
      <c r="T30" s="43">
        <v>0</v>
      </c>
      <c r="U30" s="44">
        <v>0</v>
      </c>
      <c r="AE30" s="35" t="s">
        <v>25</v>
      </c>
      <c r="AF30" s="43">
        <v>0</v>
      </c>
      <c r="AG30" s="43">
        <v>0</v>
      </c>
      <c r="AH30" s="43">
        <v>0</v>
      </c>
      <c r="AI30" s="43">
        <v>0</v>
      </c>
      <c r="AJ30" s="44">
        <v>0</v>
      </c>
    </row>
    <row r="31" spans="1:43" ht="15" customHeight="1" thickBot="1" x14ac:dyDescent="0.4">
      <c r="A31" s="40" t="s">
        <v>26</v>
      </c>
      <c r="B31" s="41">
        <v>11.68</v>
      </c>
      <c r="C31" s="41">
        <v>459.77</v>
      </c>
      <c r="D31" s="41">
        <v>238.69</v>
      </c>
      <c r="E31" s="41">
        <v>300.77999999999997</v>
      </c>
      <c r="F31" s="42">
        <v>706.19</v>
      </c>
      <c r="P31" s="40" t="s">
        <v>26</v>
      </c>
      <c r="Q31" s="41">
        <v>67.040000000000006</v>
      </c>
      <c r="R31" s="41">
        <v>211</v>
      </c>
      <c r="S31" s="41">
        <v>209.07</v>
      </c>
      <c r="T31" s="41">
        <v>322.55</v>
      </c>
      <c r="U31" s="42">
        <v>818.34</v>
      </c>
      <c r="AE31" s="40" t="s">
        <v>26</v>
      </c>
      <c r="AF31" s="41">
        <v>74.23</v>
      </c>
      <c r="AG31" s="41">
        <v>51.59</v>
      </c>
      <c r="AH31" s="41">
        <v>24.3</v>
      </c>
      <c r="AI31" s="41">
        <v>71.75</v>
      </c>
      <c r="AJ31" s="42">
        <v>221.42</v>
      </c>
    </row>
    <row r="32" spans="1:43" ht="30.5" customHeight="1" thickBot="1" x14ac:dyDescent="0.4">
      <c r="A32" s="54" t="s">
        <v>27</v>
      </c>
      <c r="B32" s="52">
        <v>1422.57</v>
      </c>
      <c r="C32" s="52">
        <v>1277.07</v>
      </c>
      <c r="D32" s="52">
        <v>669.24</v>
      </c>
      <c r="E32" s="52">
        <v>768.96</v>
      </c>
      <c r="F32" s="53">
        <v>2081.23</v>
      </c>
      <c r="P32" s="54" t="s">
        <v>27</v>
      </c>
      <c r="Q32" s="52">
        <v>476.4</v>
      </c>
      <c r="R32" s="52">
        <v>350.19</v>
      </c>
      <c r="S32" s="52">
        <v>638.5</v>
      </c>
      <c r="T32" s="52">
        <v>1104.3900000000001</v>
      </c>
      <c r="U32" s="53">
        <v>1721.51</v>
      </c>
      <c r="AE32" s="54" t="s">
        <v>27</v>
      </c>
      <c r="AF32" s="52">
        <v>212.84</v>
      </c>
      <c r="AG32" s="52">
        <v>395.99</v>
      </c>
      <c r="AH32" s="52">
        <v>41.83</v>
      </c>
      <c r="AI32" s="52">
        <v>174.17</v>
      </c>
      <c r="AJ32" s="53">
        <v>614.48</v>
      </c>
    </row>
    <row r="33" spans="1:36" x14ac:dyDescent="0.35">
      <c r="A33" s="55" t="s">
        <v>28</v>
      </c>
      <c r="B33" s="56">
        <v>1422.57</v>
      </c>
      <c r="C33" s="56">
        <v>1277.07</v>
      </c>
      <c r="D33" s="56">
        <v>669.24</v>
      </c>
      <c r="E33" s="56">
        <v>768.96</v>
      </c>
      <c r="F33" s="57">
        <v>2081.23</v>
      </c>
      <c r="P33" s="55" t="s">
        <v>28</v>
      </c>
      <c r="Q33" s="56">
        <v>476.4</v>
      </c>
      <c r="R33" s="56">
        <v>350.19</v>
      </c>
      <c r="S33" s="56">
        <v>638.5</v>
      </c>
      <c r="T33" s="56">
        <v>1104.3900000000001</v>
      </c>
      <c r="U33" s="57">
        <v>1721.51</v>
      </c>
      <c r="AE33" s="55" t="s">
        <v>28</v>
      </c>
      <c r="AF33" s="56">
        <v>212.84</v>
      </c>
      <c r="AG33" s="56">
        <v>395.99</v>
      </c>
      <c r="AH33" s="56">
        <v>41.83</v>
      </c>
      <c r="AI33" s="56">
        <v>174.17</v>
      </c>
      <c r="AJ33" s="57">
        <v>614.48</v>
      </c>
    </row>
    <row r="34" spans="1:36" ht="16" customHeight="1" x14ac:dyDescent="0.35">
      <c r="A34" s="35" t="s">
        <v>29</v>
      </c>
      <c r="B34" s="36">
        <v>1422.57</v>
      </c>
      <c r="C34" s="36">
        <v>1277.07</v>
      </c>
      <c r="D34" s="36">
        <v>669.24</v>
      </c>
      <c r="E34" s="36">
        <v>768.96</v>
      </c>
      <c r="F34" s="37">
        <v>2081.23</v>
      </c>
      <c r="P34" s="35" t="s">
        <v>29</v>
      </c>
      <c r="Q34" s="36">
        <v>476.4</v>
      </c>
      <c r="R34" s="36">
        <v>350.19</v>
      </c>
      <c r="S34" s="36">
        <v>638.5</v>
      </c>
      <c r="T34" s="36">
        <v>1104.3900000000001</v>
      </c>
      <c r="U34" s="37">
        <v>1721.51</v>
      </c>
      <c r="AE34" s="35" t="s">
        <v>29</v>
      </c>
      <c r="AF34" s="36">
        <v>212.84</v>
      </c>
      <c r="AG34" s="36">
        <v>395.99</v>
      </c>
      <c r="AH34" s="36">
        <v>41.83</v>
      </c>
      <c r="AI34" s="36">
        <v>174.17</v>
      </c>
      <c r="AJ34" s="37">
        <v>614.48</v>
      </c>
    </row>
    <row r="35" spans="1:36" ht="15.5" customHeight="1" x14ac:dyDescent="0.35">
      <c r="A35" s="48" t="s">
        <v>30</v>
      </c>
      <c r="B35" s="49">
        <v>0</v>
      </c>
      <c r="C35" s="49">
        <v>-0.01</v>
      </c>
      <c r="D35" s="49">
        <v>-0.01</v>
      </c>
      <c r="E35" s="49">
        <v>-0.01</v>
      </c>
      <c r="F35" s="50">
        <v>-0.01</v>
      </c>
      <c r="P35" s="48" t="s">
        <v>30</v>
      </c>
      <c r="Q35" s="49">
        <v>0</v>
      </c>
      <c r="R35" s="49">
        <v>0</v>
      </c>
      <c r="S35" s="49">
        <v>0</v>
      </c>
      <c r="T35" s="49">
        <v>0</v>
      </c>
      <c r="U35" s="50">
        <v>0</v>
      </c>
      <c r="AE35" s="48" t="s">
        <v>30</v>
      </c>
      <c r="AF35" s="49">
        <v>1.19</v>
      </c>
      <c r="AG35" s="49">
        <v>-0.26</v>
      </c>
      <c r="AH35" s="49">
        <v>0.62</v>
      </c>
      <c r="AI35" s="49">
        <v>3.78</v>
      </c>
      <c r="AJ35" s="50">
        <v>7.37</v>
      </c>
    </row>
    <row r="36" spans="1:36" ht="28.5" customHeight="1" thickBot="1" x14ac:dyDescent="0.4">
      <c r="A36" s="58" t="s">
        <v>31</v>
      </c>
      <c r="B36" s="41">
        <v>1422.57</v>
      </c>
      <c r="C36" s="41">
        <v>1277.06</v>
      </c>
      <c r="D36" s="41">
        <v>669.23</v>
      </c>
      <c r="E36" s="41">
        <v>768.95</v>
      </c>
      <c r="F36" s="42">
        <v>2081.2199999999998</v>
      </c>
      <c r="P36" s="58" t="s">
        <v>31</v>
      </c>
      <c r="Q36" s="41">
        <v>476.4</v>
      </c>
      <c r="R36" s="41">
        <v>350.21</v>
      </c>
      <c r="S36" s="41">
        <v>638.6</v>
      </c>
      <c r="T36" s="41">
        <v>1104.6400000000001</v>
      </c>
      <c r="U36" s="42">
        <v>1721.87</v>
      </c>
      <c r="AE36" s="58" t="s">
        <v>31</v>
      </c>
      <c r="AF36" s="41">
        <v>231.25</v>
      </c>
      <c r="AG36" s="41">
        <v>432.04</v>
      </c>
      <c r="AH36" s="41">
        <v>71.2</v>
      </c>
      <c r="AI36" s="41">
        <v>186.17</v>
      </c>
      <c r="AJ36" s="42">
        <v>642.65</v>
      </c>
    </row>
    <row r="37" spans="1:36" ht="16.5" customHeight="1" x14ac:dyDescent="0.35">
      <c r="A37" s="59" t="s">
        <v>32</v>
      </c>
      <c r="B37" s="60"/>
      <c r="C37" s="60"/>
      <c r="D37" s="60"/>
      <c r="E37" s="60"/>
      <c r="F37" s="61"/>
      <c r="P37" s="59" t="s">
        <v>32</v>
      </c>
      <c r="Q37" s="60"/>
      <c r="R37" s="60"/>
      <c r="S37" s="60"/>
      <c r="T37" s="60"/>
      <c r="U37" s="61"/>
      <c r="AE37" s="59" t="s">
        <v>32</v>
      </c>
      <c r="AF37" s="60"/>
      <c r="AG37" s="60"/>
      <c r="AH37" s="60"/>
      <c r="AI37" s="60"/>
      <c r="AJ37" s="61"/>
    </row>
    <row r="38" spans="1:36" ht="17" customHeight="1" x14ac:dyDescent="0.35">
      <c r="A38" s="62" t="s">
        <v>33</v>
      </c>
      <c r="B38" s="63"/>
      <c r="C38" s="63"/>
      <c r="D38" s="63"/>
      <c r="E38" s="63"/>
      <c r="F38" s="64"/>
      <c r="P38" s="62" t="s">
        <v>33</v>
      </c>
      <c r="Q38" s="63"/>
      <c r="R38" s="63"/>
      <c r="S38" s="63"/>
      <c r="T38" s="63"/>
      <c r="U38" s="64"/>
      <c r="AE38" s="62" t="s">
        <v>33</v>
      </c>
      <c r="AF38" s="63"/>
      <c r="AG38" s="63"/>
      <c r="AH38" s="63"/>
      <c r="AI38" s="63"/>
      <c r="AJ38" s="64"/>
    </row>
    <row r="39" spans="1:36" ht="16" customHeight="1" x14ac:dyDescent="0.35">
      <c r="A39" s="35" t="s">
        <v>34</v>
      </c>
      <c r="B39" s="43">
        <v>3354</v>
      </c>
      <c r="C39" s="43">
        <v>3011</v>
      </c>
      <c r="D39" s="43">
        <v>1578</v>
      </c>
      <c r="E39" s="43">
        <v>1813</v>
      </c>
      <c r="F39" s="44">
        <v>4907</v>
      </c>
      <c r="P39" s="35" t="s">
        <v>34</v>
      </c>
      <c r="Q39" s="43">
        <v>8</v>
      </c>
      <c r="R39" s="43">
        <v>6</v>
      </c>
      <c r="S39" s="43">
        <v>10</v>
      </c>
      <c r="T39" s="43">
        <v>17</v>
      </c>
      <c r="U39" s="44">
        <v>27</v>
      </c>
      <c r="AE39" s="35" t="s">
        <v>34</v>
      </c>
      <c r="AF39" s="43">
        <v>57</v>
      </c>
      <c r="AG39" s="43">
        <v>107</v>
      </c>
      <c r="AH39" s="43">
        <v>18</v>
      </c>
      <c r="AI39" s="43">
        <v>46</v>
      </c>
      <c r="AJ39" s="44">
        <v>159</v>
      </c>
    </row>
    <row r="40" spans="1:36" ht="16.5" customHeight="1" x14ac:dyDescent="0.35">
      <c r="A40" s="35" t="s">
        <v>35</v>
      </c>
      <c r="B40" s="43">
        <v>3354</v>
      </c>
      <c r="C40" s="43">
        <v>3011</v>
      </c>
      <c r="D40" s="43">
        <v>1578</v>
      </c>
      <c r="E40" s="43">
        <v>1813</v>
      </c>
      <c r="F40" s="44">
        <v>4907</v>
      </c>
      <c r="P40" s="35" t="s">
        <v>35</v>
      </c>
      <c r="Q40" s="43">
        <v>8</v>
      </c>
      <c r="R40" s="43">
        <v>6</v>
      </c>
      <c r="S40" s="43">
        <v>10</v>
      </c>
      <c r="T40" s="43">
        <v>17</v>
      </c>
      <c r="U40" s="44">
        <v>27</v>
      </c>
      <c r="AE40" s="35" t="s">
        <v>35</v>
      </c>
      <c r="AF40" s="43">
        <v>57</v>
      </c>
      <c r="AG40" s="43">
        <v>107</v>
      </c>
      <c r="AH40" s="43">
        <v>18</v>
      </c>
      <c r="AI40" s="43">
        <v>46</v>
      </c>
      <c r="AJ40" s="44">
        <v>159</v>
      </c>
    </row>
    <row r="41" spans="1:36" ht="16" customHeight="1" x14ac:dyDescent="0.35">
      <c r="A41" s="62" t="s">
        <v>36</v>
      </c>
      <c r="B41" s="63"/>
      <c r="C41" s="63"/>
      <c r="D41" s="63"/>
      <c r="E41" s="63"/>
      <c r="F41" s="64"/>
      <c r="P41" s="62" t="s">
        <v>36</v>
      </c>
      <c r="Q41" s="63"/>
      <c r="R41" s="63"/>
      <c r="S41" s="63"/>
      <c r="T41" s="63"/>
      <c r="U41" s="64"/>
      <c r="AE41" s="62" t="s">
        <v>36</v>
      </c>
      <c r="AF41" s="63"/>
      <c r="AG41" s="63"/>
      <c r="AH41" s="63"/>
      <c r="AI41" s="63"/>
      <c r="AJ41" s="64"/>
    </row>
    <row r="42" spans="1:36" x14ac:dyDescent="0.35">
      <c r="A42" s="35" t="s">
        <v>37</v>
      </c>
      <c r="B42" s="38">
        <v>25.45</v>
      </c>
      <c r="C42" s="38">
        <v>0</v>
      </c>
      <c r="D42" s="38">
        <v>63.59</v>
      </c>
      <c r="E42" s="38">
        <v>63.61</v>
      </c>
      <c r="F42" s="39">
        <v>74.22</v>
      </c>
      <c r="P42" s="35" t="s">
        <v>37</v>
      </c>
      <c r="Q42" s="38">
        <v>357.53</v>
      </c>
      <c r="R42" s="38">
        <v>0</v>
      </c>
      <c r="S42" s="38">
        <v>222.29</v>
      </c>
      <c r="T42" s="38">
        <v>206.41</v>
      </c>
      <c r="U42" s="39">
        <v>285.8</v>
      </c>
      <c r="AE42" s="35" t="s">
        <v>37</v>
      </c>
      <c r="AF42" s="38">
        <v>97.08</v>
      </c>
      <c r="AG42" s="38">
        <v>0</v>
      </c>
      <c r="AH42" s="38">
        <v>72.81</v>
      </c>
      <c r="AI42" s="38">
        <v>12.14</v>
      </c>
      <c r="AJ42" s="39">
        <v>48.54</v>
      </c>
    </row>
    <row r="43" spans="1:36" ht="15" thickBot="1" x14ac:dyDescent="0.4">
      <c r="A43" s="65" t="s">
        <v>38</v>
      </c>
      <c r="B43" s="66">
        <v>5.23</v>
      </c>
      <c r="C43" s="67">
        <v>0</v>
      </c>
      <c r="D43" s="67">
        <v>0</v>
      </c>
      <c r="E43" s="67">
        <v>0</v>
      </c>
      <c r="F43" s="68">
        <v>0</v>
      </c>
      <c r="P43" s="65" t="s">
        <v>38</v>
      </c>
      <c r="Q43" s="66">
        <v>73.489999999999995</v>
      </c>
      <c r="R43" s="67">
        <v>0</v>
      </c>
      <c r="S43" s="67">
        <v>0</v>
      </c>
      <c r="T43" s="67">
        <v>0</v>
      </c>
      <c r="U43" s="68">
        <v>0</v>
      </c>
      <c r="AE43" s="65" t="s">
        <v>38</v>
      </c>
      <c r="AF43" s="66">
        <v>17.87</v>
      </c>
      <c r="AG43" s="67">
        <v>0</v>
      </c>
      <c r="AH43" s="67">
        <v>0</v>
      </c>
      <c r="AI43" s="67">
        <v>0</v>
      </c>
      <c r="AJ43" s="68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0BE38-F8E3-474E-A7CF-6F03B4408C3F}">
  <dimension ref="A1:AI74"/>
  <sheetViews>
    <sheetView showGridLines="0" zoomScale="70" zoomScaleNormal="65" workbookViewId="0">
      <selection activeCell="AC6" sqref="AC6"/>
    </sheetView>
  </sheetViews>
  <sheetFormatPr defaultRowHeight="14.5" x14ac:dyDescent="0.35"/>
  <cols>
    <col min="1" max="1" width="24.7265625" bestFit="1" customWidth="1"/>
    <col min="2" max="6" width="9.453125" bestFit="1" customWidth="1"/>
    <col min="7" max="7" width="10.6328125" customWidth="1"/>
    <col min="8" max="8" width="11.1796875" customWidth="1"/>
    <col min="9" max="9" width="11.453125" customWidth="1"/>
    <col min="10" max="10" width="10.6328125" customWidth="1"/>
    <col min="11" max="11" width="24.81640625" customWidth="1"/>
    <col min="12" max="15" width="8.90625" bestFit="1" customWidth="1"/>
    <col min="16" max="16" width="9.90625" bestFit="1" customWidth="1"/>
    <col min="17" max="17" width="10.36328125" bestFit="1" customWidth="1"/>
    <col min="18" max="18" width="10.6328125" bestFit="1" customWidth="1"/>
    <col min="19" max="19" width="13.453125" bestFit="1" customWidth="1"/>
    <col min="20" max="20" width="12.54296875" bestFit="1" customWidth="1"/>
    <col min="21" max="21" width="22.08984375" bestFit="1" customWidth="1"/>
    <col min="22" max="23" width="8.36328125" bestFit="1" customWidth="1"/>
    <col min="24" max="26" width="9.453125" bestFit="1" customWidth="1"/>
    <col min="27" max="27" width="9" bestFit="1" customWidth="1"/>
    <col min="28" max="30" width="9.08984375" bestFit="1" customWidth="1"/>
    <col min="31" max="33" width="13.453125" bestFit="1" customWidth="1"/>
    <col min="34" max="34" width="12.6328125" bestFit="1" customWidth="1"/>
  </cols>
  <sheetData>
    <row r="1" spans="1:35" ht="45.5" customHeight="1" thickBot="1" x14ac:dyDescent="0.4"/>
    <row r="2" spans="1:35" ht="16.5" customHeight="1" x14ac:dyDescent="0.35">
      <c r="A2" s="122" t="s">
        <v>166</v>
      </c>
      <c r="B2" s="96">
        <v>43891</v>
      </c>
      <c r="C2" s="96">
        <v>44256</v>
      </c>
      <c r="D2" s="96">
        <v>44621</v>
      </c>
      <c r="E2" s="96">
        <v>44986</v>
      </c>
      <c r="F2" s="97">
        <v>45352</v>
      </c>
      <c r="G2" s="123"/>
      <c r="H2" s="123"/>
      <c r="I2" s="16"/>
      <c r="J2" s="16"/>
      <c r="K2" s="122" t="s">
        <v>166</v>
      </c>
      <c r="L2" s="96">
        <v>43891</v>
      </c>
      <c r="M2" s="96">
        <v>44256</v>
      </c>
      <c r="N2" s="96">
        <v>44621</v>
      </c>
      <c r="O2" s="96">
        <v>44986</v>
      </c>
      <c r="P2" s="97">
        <v>45352</v>
      </c>
      <c r="S2" s="163"/>
      <c r="T2" s="163"/>
      <c r="U2" s="122" t="s">
        <v>165</v>
      </c>
      <c r="V2" s="96">
        <v>43891</v>
      </c>
      <c r="W2" s="96">
        <v>44256</v>
      </c>
      <c r="X2" s="96">
        <v>44621</v>
      </c>
      <c r="Y2" s="96">
        <v>44986</v>
      </c>
      <c r="Z2" s="97">
        <v>45352</v>
      </c>
      <c r="AE2" s="163"/>
      <c r="AF2" s="163"/>
      <c r="AG2" s="163"/>
      <c r="AH2" s="163"/>
    </row>
    <row r="3" spans="1:35" ht="17" customHeight="1" x14ac:dyDescent="0.35">
      <c r="A3" s="98" t="s">
        <v>169</v>
      </c>
      <c r="B3" s="73">
        <f>'INCOME STATEMENT HISTORICAL'!I5</f>
        <v>16162.15</v>
      </c>
      <c r="C3" s="73">
        <f>'INCOME STATEMENT HISTORICAL'!J5</f>
        <v>16076.67</v>
      </c>
      <c r="D3" s="73">
        <f>'INCOME STATEMENT HISTORICAL'!K5</f>
        <v>19316.72</v>
      </c>
      <c r="E3" s="73">
        <f>'INCOME STATEMENT HISTORICAL'!L5</f>
        <v>22850.560000000001</v>
      </c>
      <c r="F3" s="99">
        <f>'INCOME STATEMENT HISTORICAL'!M5</f>
        <v>25010.81</v>
      </c>
      <c r="G3" s="124"/>
      <c r="H3" s="124"/>
      <c r="I3" s="17"/>
      <c r="J3" s="17"/>
      <c r="K3" s="98" t="s">
        <v>39</v>
      </c>
      <c r="L3" s="73">
        <f>'INCOME STATEMENT HISTORICAL'!X5</f>
        <v>16096.49</v>
      </c>
      <c r="M3" s="73">
        <f>'INCOME STATEMENT HISTORICAL'!Y5</f>
        <v>16954.61</v>
      </c>
      <c r="N3" s="73">
        <f>'INCOME STATEMENT HISTORICAL'!Z5</f>
        <v>20580.810000000001</v>
      </c>
      <c r="O3" s="73">
        <f>'INCOME STATEMENT HISTORICAL'!AA5</f>
        <v>24122.32</v>
      </c>
      <c r="P3" s="99">
        <f>'INCOME STATEMENT HISTORICAL'!AB5</f>
        <v>25020.36</v>
      </c>
      <c r="S3" s="161"/>
      <c r="T3" s="161"/>
      <c r="U3" s="98" t="s">
        <v>39</v>
      </c>
      <c r="V3" s="73">
        <f>'INCOME STATEMENT HISTORICAL'!AM5</f>
        <v>6716.26</v>
      </c>
      <c r="W3" s="73">
        <f>'INCOME STATEMENT HISTORICAL'!AN5</f>
        <v>7578.5</v>
      </c>
      <c r="X3" s="73">
        <f>'INCOME STATEMENT HISTORICAL'!AO5</f>
        <v>9197.09</v>
      </c>
      <c r="Y3" s="73">
        <f>'INCOME STATEMENT HISTORICAL'!AP5</f>
        <v>11149.05</v>
      </c>
      <c r="Z3" s="99">
        <f>'INCOME STATEMENT HISTORICAL'!AQ5</f>
        <v>11781.71</v>
      </c>
      <c r="AE3" s="161"/>
      <c r="AF3" s="161"/>
      <c r="AG3" s="161"/>
      <c r="AH3" s="161"/>
      <c r="AI3" s="3"/>
    </row>
    <row r="4" spans="1:35" ht="16" customHeight="1" x14ac:dyDescent="0.35">
      <c r="A4" s="98" t="s">
        <v>170</v>
      </c>
      <c r="B4" s="73">
        <f>'INCOME STATEMENT HISTORICAL'!I6</f>
        <v>335.38</v>
      </c>
      <c r="C4" s="73">
        <f>'INCOME STATEMENT HISTORICAL'!J6</f>
        <v>209.94</v>
      </c>
      <c r="D4" s="73">
        <f>'INCOME STATEMENT HISTORICAL'!K6</f>
        <v>316.99</v>
      </c>
      <c r="E4" s="73">
        <f>'INCOME STATEMENT HISTORICAL'!L6</f>
        <v>252.67</v>
      </c>
      <c r="F4" s="99">
        <f>'INCOME STATEMENT HISTORICAL'!M6</f>
        <v>316.83999999999997</v>
      </c>
      <c r="G4" s="124"/>
      <c r="H4" s="124"/>
      <c r="I4" s="17"/>
      <c r="J4" s="17"/>
      <c r="K4" s="98" t="s">
        <v>40</v>
      </c>
      <c r="L4" s="73">
        <f>'INCOME STATEMENT HISTORICAL'!X6</f>
        <v>46.88</v>
      </c>
      <c r="M4" s="73">
        <f>'INCOME STATEMENT HISTORICAL'!Y6</f>
        <v>129.38</v>
      </c>
      <c r="N4" s="73">
        <f>'INCOME STATEMENT HISTORICAL'!Z6</f>
        <v>123.48</v>
      </c>
      <c r="O4" s="73">
        <f>'INCOME STATEMENT HISTORICAL'!AA6</f>
        <v>41.09</v>
      </c>
      <c r="P4" s="99">
        <f>'INCOME STATEMENT HISTORICAL'!AB6</f>
        <v>153.57</v>
      </c>
      <c r="S4" s="161"/>
      <c r="T4" s="161"/>
      <c r="U4" s="98" t="s">
        <v>40</v>
      </c>
      <c r="V4" s="73">
        <f>'INCOME STATEMENT HISTORICAL'!AM6</f>
        <v>20.51</v>
      </c>
      <c r="W4" s="73">
        <f>'INCOME STATEMENT HISTORICAL'!AN6</f>
        <v>13.81</v>
      </c>
      <c r="X4" s="73">
        <f>'INCOME STATEMENT HISTORICAL'!AO6</f>
        <v>11.4</v>
      </c>
      <c r="Y4" s="73">
        <f>'INCOME STATEMENT HISTORICAL'!AP6</f>
        <v>16.940000000000001</v>
      </c>
      <c r="Z4" s="99">
        <f>'INCOME STATEMENT HISTORICAL'!AQ6</f>
        <v>19.73</v>
      </c>
      <c r="AE4" s="161"/>
      <c r="AF4" s="161"/>
      <c r="AG4" s="161"/>
      <c r="AH4" s="161"/>
      <c r="AI4" s="3"/>
    </row>
    <row r="5" spans="1:35" ht="17.5" customHeight="1" x14ac:dyDescent="0.35">
      <c r="A5" s="100" t="s">
        <v>7</v>
      </c>
      <c r="B5" s="77">
        <f>Table1[[#This Row],[Mar-20]]</f>
        <v>16162.15</v>
      </c>
      <c r="C5" s="77">
        <f>Table1[[#This Row],[Mar-21]]</f>
        <v>16076.67</v>
      </c>
      <c r="D5" s="77">
        <f>Table1[[#This Row],[Mar-22]]</f>
        <v>19316.72</v>
      </c>
      <c r="E5" s="77">
        <f>Table1[[#This Row],[Mar-23]]</f>
        <v>22850.560000000001</v>
      </c>
      <c r="F5" s="101">
        <f>Table1[[#This Row],[Mar-24]]</f>
        <v>25010.81</v>
      </c>
      <c r="G5" s="125"/>
      <c r="H5" s="125"/>
      <c r="I5" s="18"/>
      <c r="J5" s="18"/>
      <c r="K5" s="100" t="s">
        <v>7</v>
      </c>
      <c r="L5" s="77">
        <f>'INCOME STATEMENT HISTORICAL'!X7</f>
        <v>16143.369999999999</v>
      </c>
      <c r="M5" s="77">
        <f>'INCOME STATEMENT HISTORICAL'!Y7</f>
        <v>17083.990000000002</v>
      </c>
      <c r="N5" s="77">
        <f>'INCOME STATEMENT HISTORICAL'!Z7</f>
        <v>20704.29</v>
      </c>
      <c r="O5" s="77">
        <f>'INCOME STATEMENT HISTORICAL'!AA7</f>
        <v>24163.41</v>
      </c>
      <c r="P5" s="101">
        <f>'INCOME STATEMENT HISTORICAL'!AB7</f>
        <v>25173.93</v>
      </c>
      <c r="S5" s="161"/>
      <c r="T5" s="161"/>
      <c r="U5" s="100" t="s">
        <v>7</v>
      </c>
      <c r="V5" s="77">
        <f>'INCOME STATEMENT HISTORICAL'!AM7</f>
        <v>6736.77</v>
      </c>
      <c r="W5" s="77">
        <f>'INCOME STATEMENT HISTORICAL'!AN7</f>
        <v>7592.31</v>
      </c>
      <c r="X5" s="77">
        <f>'INCOME STATEMENT HISTORICAL'!AO7</f>
        <v>9208.49</v>
      </c>
      <c r="Y5" s="77">
        <f>'INCOME STATEMENT HISTORICAL'!AP7</f>
        <v>11165.99</v>
      </c>
      <c r="Z5" s="101">
        <f>'INCOME STATEMENT HISTORICAL'!AQ7</f>
        <v>11801.439999999999</v>
      </c>
      <c r="AE5" s="161"/>
      <c r="AF5" s="161"/>
      <c r="AG5" s="161"/>
      <c r="AH5" s="161"/>
      <c r="AI5" s="3"/>
    </row>
    <row r="6" spans="1:35" x14ac:dyDescent="0.35">
      <c r="A6" s="98" t="s">
        <v>41</v>
      </c>
      <c r="B6" s="73">
        <f>Table1[[#This Row],[Mar-20]]</f>
        <v>335.38</v>
      </c>
      <c r="C6" s="73">
        <f>Table1[[#This Row],[Mar-21]]</f>
        <v>209.94</v>
      </c>
      <c r="D6" s="73">
        <f>Table1[[#This Row],[Mar-22]]</f>
        <v>316.99</v>
      </c>
      <c r="E6" s="73">
        <f>Table1[[#This Row],[Mar-23]]</f>
        <v>252.67</v>
      </c>
      <c r="F6" s="99">
        <f>Table1[[#This Row],[Mar-24]]</f>
        <v>316.83999999999997</v>
      </c>
      <c r="G6" s="124"/>
      <c r="H6" s="124"/>
      <c r="I6" s="17"/>
      <c r="J6" s="17"/>
      <c r="K6" s="98" t="s">
        <v>41</v>
      </c>
      <c r="L6" s="73">
        <f>'INCOME STATEMENT HISTORICAL'!X8</f>
        <v>9075.59</v>
      </c>
      <c r="M6" s="73">
        <f>'INCOME STATEMENT HISTORICAL'!Y8</f>
        <v>9394.51</v>
      </c>
      <c r="N6" s="73">
        <f>'INCOME STATEMENT HISTORICAL'!Z8</f>
        <v>12385.5</v>
      </c>
      <c r="O6" s="73">
        <f>'INCOME STATEMENT HISTORICAL'!AA8</f>
        <v>14637.05</v>
      </c>
      <c r="P6" s="99">
        <f>'INCOME STATEMENT HISTORICAL'!AB8</f>
        <v>13663.1</v>
      </c>
      <c r="S6" s="161"/>
      <c r="T6" s="161"/>
      <c r="U6" s="98" t="s">
        <v>41</v>
      </c>
      <c r="V6" s="73">
        <f>'INCOME STATEMENT HISTORICAL'!AM8</f>
        <v>3915.08</v>
      </c>
      <c r="W6" s="73">
        <f>'INCOME STATEMENT HISTORICAL'!AN8</f>
        <v>4266.2800000000007</v>
      </c>
      <c r="X6" s="73">
        <f>'INCOME STATEMENT HISTORICAL'!AO8</f>
        <v>6027.59</v>
      </c>
      <c r="Y6" s="73">
        <f>'INCOME STATEMENT HISTORICAL'!AP8</f>
        <v>7385.3899999999994</v>
      </c>
      <c r="Z6" s="99">
        <f>'INCOME STATEMENT HISTORICAL'!AQ8</f>
        <v>6924.3700000000008</v>
      </c>
      <c r="AE6" s="161"/>
      <c r="AF6" s="161"/>
      <c r="AG6" s="161"/>
      <c r="AH6" s="161"/>
      <c r="AI6" s="3"/>
    </row>
    <row r="7" spans="1:35" ht="15.5" customHeight="1" x14ac:dyDescent="0.35">
      <c r="A7" s="100" t="s">
        <v>42</v>
      </c>
      <c r="B7" s="77">
        <f>Table1[[#This Row],[Mar-20]]</f>
        <v>16497.53</v>
      </c>
      <c r="C7" s="77">
        <f>Table1[[#This Row],[Mar-21]]</f>
        <v>16286.61</v>
      </c>
      <c r="D7" s="77">
        <f>Table1[[#This Row],[Mar-22]]</f>
        <v>19633.710000000003</v>
      </c>
      <c r="E7" s="77">
        <f>Table1[[#This Row],[Mar-23]]</f>
        <v>23103.23</v>
      </c>
      <c r="F7" s="101">
        <f>Table1[[#This Row],[Mar-24]]</f>
        <v>25327.65</v>
      </c>
      <c r="G7" s="125"/>
      <c r="H7" s="125"/>
      <c r="I7" s="18"/>
      <c r="J7" s="18"/>
      <c r="K7" s="100" t="s">
        <v>42</v>
      </c>
      <c r="L7" s="77">
        <f>'INCOME STATEMENT HISTORICAL'!X9</f>
        <v>7067.7799999999988</v>
      </c>
      <c r="M7" s="77">
        <f>'INCOME STATEMENT HISTORICAL'!Y9</f>
        <v>7689.4800000000014</v>
      </c>
      <c r="N7" s="77">
        <f>'INCOME STATEMENT HISTORICAL'!Z9</f>
        <v>8318.7900000000009</v>
      </c>
      <c r="O7" s="77">
        <f>'INCOME STATEMENT HISTORICAL'!AA9</f>
        <v>9526.36</v>
      </c>
      <c r="P7" s="101">
        <f>'INCOME STATEMENT HISTORICAL'!AB9</f>
        <v>11510.83</v>
      </c>
      <c r="S7" s="162"/>
      <c r="T7" s="162"/>
      <c r="U7" s="100" t="s">
        <v>42</v>
      </c>
      <c r="V7" s="77">
        <f>'INCOME STATEMENT HISTORICAL'!AM9</f>
        <v>2821.6900000000005</v>
      </c>
      <c r="W7" s="77">
        <f>'INCOME STATEMENT HISTORICAL'!AN9</f>
        <v>3326.0299999999997</v>
      </c>
      <c r="X7" s="77">
        <f>'INCOME STATEMENT HISTORICAL'!AO9</f>
        <v>3180.8999999999996</v>
      </c>
      <c r="Y7" s="77">
        <f>'INCOME STATEMENT HISTORICAL'!AP9</f>
        <v>3780.6000000000004</v>
      </c>
      <c r="Z7" s="101">
        <f>'INCOME STATEMENT HISTORICAL'!AQ9</f>
        <v>4877.0699999999979</v>
      </c>
      <c r="AE7" s="162"/>
      <c r="AF7" s="162"/>
      <c r="AG7" s="162"/>
      <c r="AH7" s="162"/>
      <c r="AI7" s="3"/>
    </row>
    <row r="8" spans="1:35" ht="14" customHeight="1" x14ac:dyDescent="0.35">
      <c r="A8" s="104" t="s">
        <v>43</v>
      </c>
      <c r="B8" s="73">
        <f>Table1[[#This Row],[Mar-20]]</f>
        <v>9617.0300000000007</v>
      </c>
      <c r="C8" s="73">
        <f>Table1[[#This Row],[Mar-21]]</f>
        <v>9322.5</v>
      </c>
      <c r="D8" s="73">
        <f>Table1[[#This Row],[Mar-22]]</f>
        <v>12580.74</v>
      </c>
      <c r="E8" s="73">
        <f>Table1[[#This Row],[Mar-23]]</f>
        <v>15439.58</v>
      </c>
      <c r="F8" s="99">
        <f>Table1[[#This Row],[Mar-24]]</f>
        <v>15081.03</v>
      </c>
      <c r="G8" s="124"/>
      <c r="H8" s="124"/>
      <c r="I8" s="17"/>
      <c r="J8" s="17"/>
      <c r="K8" s="104" t="s">
        <v>43</v>
      </c>
      <c r="L8" s="73">
        <f>'INCOME STATEMENT HISTORICAL'!X10</f>
        <v>5335.8899999999994</v>
      </c>
      <c r="M8" s="73">
        <f>'INCOME STATEMENT HISTORICAL'!Y10</f>
        <v>5205.03</v>
      </c>
      <c r="N8" s="73">
        <f>'INCOME STATEMENT HISTORICAL'!Z10</f>
        <v>5987.98</v>
      </c>
      <c r="O8" s="73">
        <f>'INCOME STATEMENT HISTORICAL'!AA10</f>
        <v>6617.42</v>
      </c>
      <c r="P8" s="99">
        <f>'INCOME STATEMENT HISTORICAL'!AB10</f>
        <v>7267.26</v>
      </c>
      <c r="S8" s="161"/>
      <c r="T8" s="161"/>
      <c r="U8" s="104" t="s">
        <v>43</v>
      </c>
      <c r="V8" s="73">
        <f>'INCOME STATEMENT HISTORICAL'!AM10</f>
        <v>2139.91</v>
      </c>
      <c r="W8" s="73">
        <f>'INCOME STATEMENT HISTORICAL'!AN10</f>
        <v>2360.3500000000004</v>
      </c>
      <c r="X8" s="73">
        <f>'INCOME STATEMENT HISTORICAL'!AO10</f>
        <v>2626.0299999999997</v>
      </c>
      <c r="Y8" s="73">
        <f>'INCOME STATEMENT HISTORICAL'!AP10</f>
        <v>2955.6800000000003</v>
      </c>
      <c r="Z8" s="99">
        <f>'INCOME STATEMENT HISTORICAL'!AQ10</f>
        <v>3366.88</v>
      </c>
      <c r="AE8" s="161"/>
      <c r="AF8" s="161"/>
      <c r="AG8" s="161"/>
      <c r="AH8" s="161"/>
      <c r="AI8" s="3"/>
    </row>
    <row r="9" spans="1:35" x14ac:dyDescent="0.35">
      <c r="A9" s="100" t="s">
        <v>44</v>
      </c>
      <c r="B9" s="77">
        <f>Table1[[#This Row],[Mar-20]]</f>
        <v>6880.4999999999982</v>
      </c>
      <c r="C9" s="77">
        <f>Table1[[#This Row],[Mar-21]]</f>
        <v>6964.1100000000006</v>
      </c>
      <c r="D9" s="77">
        <f>Table1[[#This Row],[Mar-22]]</f>
        <v>7052.970000000003</v>
      </c>
      <c r="E9" s="77">
        <f>Table1[[#This Row],[Mar-23]]</f>
        <v>7663.65</v>
      </c>
      <c r="F9" s="101">
        <f>Table1[[#This Row],[Mar-24]]</f>
        <v>10246.620000000001</v>
      </c>
      <c r="G9" s="125"/>
      <c r="H9" s="125"/>
      <c r="I9" s="18"/>
      <c r="J9" s="18"/>
      <c r="K9" s="100" t="s">
        <v>44</v>
      </c>
      <c r="L9" s="77">
        <f>'INCOME STATEMENT HISTORICAL'!X11</f>
        <v>1731.8899999999994</v>
      </c>
      <c r="M9" s="77">
        <f>'INCOME STATEMENT HISTORICAL'!Y11</f>
        <v>2484.4500000000016</v>
      </c>
      <c r="N9" s="77">
        <f>'INCOME STATEMENT HISTORICAL'!Z11</f>
        <v>2330.8100000000013</v>
      </c>
      <c r="O9" s="77">
        <f>'INCOME STATEMENT HISTORICAL'!AA11</f>
        <v>2908.9400000000005</v>
      </c>
      <c r="P9" s="101">
        <f>'INCOME STATEMENT HISTORICAL'!AB11</f>
        <v>4243.57</v>
      </c>
      <c r="S9" s="162"/>
      <c r="T9" s="162"/>
      <c r="U9" s="100" t="s">
        <v>44</v>
      </c>
      <c r="V9" s="77">
        <f>'INCOME STATEMENT HISTORICAL'!AM11</f>
        <v>681.78000000000065</v>
      </c>
      <c r="W9" s="77">
        <f>'INCOME STATEMENT HISTORICAL'!AN11</f>
        <v>965.67999999999938</v>
      </c>
      <c r="X9" s="77">
        <f>'INCOME STATEMENT HISTORICAL'!AO11</f>
        <v>554.86999999999989</v>
      </c>
      <c r="Y9" s="77">
        <f>'INCOME STATEMENT HISTORICAL'!AP11</f>
        <v>824.92000000000007</v>
      </c>
      <c r="Z9" s="101">
        <f>'INCOME STATEMENT HISTORICAL'!AQ11</f>
        <v>1510.1899999999978</v>
      </c>
      <c r="AE9" s="162"/>
      <c r="AF9" s="162"/>
      <c r="AG9" s="162"/>
      <c r="AH9" s="162"/>
      <c r="AI9" s="3"/>
    </row>
    <row r="10" spans="1:35" x14ac:dyDescent="0.35">
      <c r="A10" s="104" t="s">
        <v>45</v>
      </c>
      <c r="B10" s="73">
        <f>Table1[[#This Row],[Mar-20]]</f>
        <v>4248.32</v>
      </c>
      <c r="C10" s="73">
        <f>Table1[[#This Row],[Mar-21]]</f>
        <v>3898.3500000000004</v>
      </c>
      <c r="D10" s="73">
        <f>Table1[[#This Row],[Mar-22]]</f>
        <v>4686.1899999999996</v>
      </c>
      <c r="E10" s="73">
        <f>Table1[[#This Row],[Mar-23]]</f>
        <v>5179.8</v>
      </c>
      <c r="F10" s="99">
        <f>Table1[[#This Row],[Mar-24]]</f>
        <v>5834.62</v>
      </c>
      <c r="G10" s="124"/>
      <c r="H10" s="124"/>
      <c r="I10" s="17"/>
      <c r="J10" s="17"/>
      <c r="K10" s="104" t="s">
        <v>45</v>
      </c>
      <c r="L10" s="73">
        <f>'INCOME STATEMENT HISTORICAL'!X12</f>
        <v>1138.1199999999999</v>
      </c>
      <c r="M10" s="73">
        <f>'INCOME STATEMENT HISTORICAL'!Y12</f>
        <v>1314.95</v>
      </c>
      <c r="N10" s="73">
        <f>'INCOME STATEMENT HISTORICAL'!Z12</f>
        <v>1399.67</v>
      </c>
      <c r="O10" s="73">
        <f>'INCOME STATEMENT HISTORICAL'!AA12</f>
        <v>1419.14</v>
      </c>
      <c r="P10" s="99">
        <f>'INCOME STATEMENT HISTORICAL'!AB12</f>
        <v>1477.83</v>
      </c>
      <c r="S10" s="161"/>
      <c r="T10" s="161"/>
      <c r="U10" s="104" t="s">
        <v>45</v>
      </c>
      <c r="V10" s="73">
        <f>'INCOME STATEMENT HISTORICAL'!AM12</f>
        <v>276.51</v>
      </c>
      <c r="W10" s="73">
        <f>'INCOME STATEMENT HISTORICAL'!AN12</f>
        <v>339.63</v>
      </c>
      <c r="X10" s="73">
        <f>'INCOME STATEMENT HISTORICAL'!AO12</f>
        <v>435.2</v>
      </c>
      <c r="Y10" s="73">
        <f>'INCOME STATEMENT HISTORICAL'!AP12</f>
        <v>469.31</v>
      </c>
      <c r="Z10" s="99">
        <f>'INCOME STATEMENT HISTORICAL'!AQ12</f>
        <v>508.83</v>
      </c>
      <c r="AE10" s="161"/>
      <c r="AF10" s="161"/>
      <c r="AG10" s="161"/>
      <c r="AH10" s="161"/>
      <c r="AI10" s="3"/>
    </row>
    <row r="11" spans="1:35" x14ac:dyDescent="0.35">
      <c r="A11" s="100" t="s">
        <v>46</v>
      </c>
      <c r="B11" s="77">
        <f>Table1[[#This Row],[Mar-20]]</f>
        <v>2632.1799999999985</v>
      </c>
      <c r="C11" s="77">
        <f>Table1[[#This Row],[Mar-21]]</f>
        <v>3065.76</v>
      </c>
      <c r="D11" s="77">
        <f>Table1[[#This Row],[Mar-22]]</f>
        <v>2366.7800000000034</v>
      </c>
      <c r="E11" s="77">
        <f>Table1[[#This Row],[Mar-23]]</f>
        <v>2483.8499999999995</v>
      </c>
      <c r="F11" s="101">
        <f>Table1[[#This Row],[Mar-24]]</f>
        <v>4412.0000000000009</v>
      </c>
      <c r="G11" s="125"/>
      <c r="H11" s="125"/>
      <c r="I11" s="18"/>
      <c r="J11" s="18"/>
      <c r="K11" s="100" t="s">
        <v>46</v>
      </c>
      <c r="L11" s="77">
        <f>'INCOME STATEMENT HISTORICAL'!X13</f>
        <v>593.76999999999953</v>
      </c>
      <c r="M11" s="77">
        <f>'INCOME STATEMENT HISTORICAL'!Y13</f>
        <v>1169.5000000000016</v>
      </c>
      <c r="N11" s="77">
        <f>'INCOME STATEMENT HISTORICAL'!Z13</f>
        <v>931.14000000000124</v>
      </c>
      <c r="O11" s="77">
        <f>'INCOME STATEMENT HISTORICAL'!AA13</f>
        <v>1489.8000000000004</v>
      </c>
      <c r="P11" s="101">
        <f>'INCOME STATEMENT HISTORICAL'!AB13</f>
        <v>2765.74</v>
      </c>
      <c r="S11" s="162"/>
      <c r="T11" s="162"/>
      <c r="U11" s="100" t="s">
        <v>46</v>
      </c>
      <c r="V11" s="77">
        <f>'INCOME STATEMENT HISTORICAL'!AM13</f>
        <v>405.27000000000066</v>
      </c>
      <c r="W11" s="77">
        <f>'INCOME STATEMENT HISTORICAL'!AN13</f>
        <v>626.04999999999939</v>
      </c>
      <c r="X11" s="77">
        <f>'INCOME STATEMENT HISTORICAL'!AO13</f>
        <v>119.6699999999999</v>
      </c>
      <c r="Y11" s="77">
        <f>'INCOME STATEMENT HISTORICAL'!AP13</f>
        <v>355.61000000000007</v>
      </c>
      <c r="Z11" s="101">
        <f>'INCOME STATEMENT HISTORICAL'!AQ13</f>
        <v>1001.3599999999979</v>
      </c>
      <c r="AE11" s="162"/>
      <c r="AF11" s="162"/>
      <c r="AG11" s="162"/>
      <c r="AH11" s="162"/>
      <c r="AI11" s="3"/>
    </row>
    <row r="12" spans="1:35" ht="13.5" customHeight="1" x14ac:dyDescent="0.35">
      <c r="A12" s="98" t="s">
        <v>47</v>
      </c>
      <c r="B12" s="73">
        <f>Table1[[#This Row],[Mar-20]]</f>
        <v>982.32</v>
      </c>
      <c r="C12" s="73">
        <f>Table1[[#This Row],[Mar-21]]</f>
        <v>1140.77</v>
      </c>
      <c r="D12" s="73">
        <f>Table1[[#This Row],[Mar-22]]</f>
        <v>1205.05</v>
      </c>
      <c r="E12" s="73">
        <f>Table1[[#This Row],[Mar-23]]</f>
        <v>1253.05</v>
      </c>
      <c r="F12" s="99">
        <f>Table1[[#This Row],[Mar-24]]</f>
        <v>1429.97</v>
      </c>
      <c r="G12" s="124"/>
      <c r="H12" s="124"/>
      <c r="I12" s="17"/>
      <c r="J12" s="17"/>
      <c r="K12" s="98" t="s">
        <v>47</v>
      </c>
      <c r="L12" s="73">
        <f>'INCOME STATEMENT HISTORICAL'!X14</f>
        <v>280.83</v>
      </c>
      <c r="M12" s="73">
        <f>'INCOME STATEMENT HISTORICAL'!Y14</f>
        <v>442.96</v>
      </c>
      <c r="N12" s="73">
        <f>'INCOME STATEMENT HISTORICAL'!Z14</f>
        <v>444.42</v>
      </c>
      <c r="O12" s="73">
        <f>'INCOME STATEMENT HISTORICAL'!AA14</f>
        <v>531.24</v>
      </c>
      <c r="P12" s="99">
        <f>'INCOME STATEMENT HISTORICAL'!AB14</f>
        <v>505.94</v>
      </c>
      <c r="S12" s="161"/>
      <c r="T12" s="161"/>
      <c r="U12" s="98" t="s">
        <v>47</v>
      </c>
      <c r="V12" s="73">
        <f>'INCOME STATEMENT HISTORICAL'!AM14</f>
        <v>150.93</v>
      </c>
      <c r="W12" s="73">
        <f>'INCOME STATEMENT HISTORICAL'!AN14</f>
        <v>175.51</v>
      </c>
      <c r="X12" s="73">
        <f>'INCOME STATEMENT HISTORICAL'!AO14</f>
        <v>206.95</v>
      </c>
      <c r="Y12" s="73">
        <f>'INCOME STATEMENT HISTORICAL'!AP14</f>
        <v>242.1</v>
      </c>
      <c r="Z12" s="99">
        <f>'INCOME STATEMENT HISTORICAL'!AQ14</f>
        <v>269.06</v>
      </c>
      <c r="AE12" s="161"/>
      <c r="AF12" s="161"/>
      <c r="AG12" s="161"/>
      <c r="AH12" s="161"/>
      <c r="AI12" s="3"/>
    </row>
    <row r="13" spans="1:35" x14ac:dyDescent="0.35">
      <c r="A13" s="100" t="s">
        <v>48</v>
      </c>
      <c r="B13" s="77">
        <f>Table1[[#This Row],[Mar-20]]</f>
        <v>1649.8599999999983</v>
      </c>
      <c r="C13" s="77">
        <f>Table1[[#This Row],[Mar-21]]</f>
        <v>1924.9900000000002</v>
      </c>
      <c r="D13" s="77">
        <f>Table1[[#This Row],[Mar-22]]</f>
        <v>1161.7300000000034</v>
      </c>
      <c r="E13" s="77">
        <f>Table1[[#This Row],[Mar-23]]</f>
        <v>1230.7999999999995</v>
      </c>
      <c r="F13" s="101">
        <f>Table1[[#This Row],[Mar-24]]</f>
        <v>2982.0300000000007</v>
      </c>
      <c r="G13" s="125"/>
      <c r="H13" s="125"/>
      <c r="I13" s="18"/>
      <c r="J13" s="18"/>
      <c r="K13" s="100" t="s">
        <v>48</v>
      </c>
      <c r="L13" s="77">
        <f>'INCOME STATEMENT HISTORICAL'!X15</f>
        <v>312.93999999999954</v>
      </c>
      <c r="M13" s="77">
        <f>'INCOME STATEMENT HISTORICAL'!Y15</f>
        <v>726.54000000000156</v>
      </c>
      <c r="N13" s="77">
        <f>'INCOME STATEMENT HISTORICAL'!Z15</f>
        <v>486.72000000000122</v>
      </c>
      <c r="O13" s="77">
        <f>'INCOME STATEMENT HISTORICAL'!AA15</f>
        <v>958.5600000000004</v>
      </c>
      <c r="P13" s="101">
        <f>'INCOME STATEMENT HISTORICAL'!AB15</f>
        <v>2259.7999999999997</v>
      </c>
      <c r="S13" s="162"/>
      <c r="T13" s="162"/>
      <c r="U13" s="100" t="s">
        <v>48</v>
      </c>
      <c r="V13" s="77">
        <f>'INCOME STATEMENT HISTORICAL'!AM15</f>
        <v>254.34000000000066</v>
      </c>
      <c r="W13" s="77">
        <f>'INCOME STATEMENT HISTORICAL'!AN15</f>
        <v>450.5399999999994</v>
      </c>
      <c r="X13" s="77">
        <f>'INCOME STATEMENT HISTORICAL'!AO15</f>
        <v>-87.280000000000086</v>
      </c>
      <c r="Y13" s="77">
        <f>'INCOME STATEMENT HISTORICAL'!AP15</f>
        <v>113.51000000000008</v>
      </c>
      <c r="Z13" s="101">
        <f>'INCOME STATEMENT HISTORICAL'!AQ15</f>
        <v>732.29999999999791</v>
      </c>
      <c r="AE13" s="162"/>
      <c r="AF13" s="162"/>
      <c r="AG13" s="162"/>
      <c r="AH13" s="162"/>
      <c r="AI13" s="3"/>
    </row>
    <row r="14" spans="1:35" x14ac:dyDescent="0.35">
      <c r="A14" s="104" t="s">
        <v>49</v>
      </c>
      <c r="B14" s="73">
        <f>Table1[[#This Row],[Mar-20]]</f>
        <v>292.82</v>
      </c>
      <c r="C14" s="73">
        <f>Table1[[#This Row],[Mar-21]]</f>
        <v>274.67</v>
      </c>
      <c r="D14" s="73">
        <f>Table1[[#This Row],[Mar-22]]</f>
        <v>253.8</v>
      </c>
      <c r="E14" s="73">
        <f>Table1[[#This Row],[Mar-23]]</f>
        <v>319</v>
      </c>
      <c r="F14" s="99">
        <f>Table1[[#This Row],[Mar-24]]</f>
        <v>353.01</v>
      </c>
      <c r="G14" s="124"/>
      <c r="H14" s="124"/>
      <c r="I14" s="17"/>
      <c r="J14" s="17"/>
      <c r="K14" s="104" t="s">
        <v>49</v>
      </c>
      <c r="L14" s="73">
        <f>'INCOME STATEMENT HISTORICAL'!X16</f>
        <v>67.05</v>
      </c>
      <c r="M14" s="73">
        <f>'INCOME STATEMENT HISTORICAL'!Y16</f>
        <v>211.01</v>
      </c>
      <c r="N14" s="73">
        <f>'INCOME STATEMENT HISTORICAL'!Z16</f>
        <v>209.07999999999998</v>
      </c>
      <c r="O14" s="73">
        <f>'INCOME STATEMENT HISTORICAL'!AA16</f>
        <v>322.55</v>
      </c>
      <c r="P14" s="99">
        <f>'INCOME STATEMENT HISTORICAL'!AB16</f>
        <v>818.33999999999992</v>
      </c>
      <c r="S14" s="161"/>
      <c r="T14" s="161"/>
      <c r="U14" s="104" t="s">
        <v>49</v>
      </c>
      <c r="V14" s="73">
        <f>'INCOME STATEMENT HISTORICAL'!AM16</f>
        <v>74.22999999999999</v>
      </c>
      <c r="W14" s="73">
        <f>'INCOME STATEMENT HISTORICAL'!AN16</f>
        <v>51.59</v>
      </c>
      <c r="X14" s="73">
        <f>'INCOME STATEMENT HISTORICAL'!AO16</f>
        <v>24.300000000000004</v>
      </c>
      <c r="Y14" s="73">
        <f>'INCOME STATEMENT HISTORICAL'!AP16</f>
        <v>71.75</v>
      </c>
      <c r="Z14" s="99">
        <f>'INCOME STATEMENT HISTORICAL'!AQ16</f>
        <v>221.42000000000002</v>
      </c>
      <c r="AE14" s="161"/>
      <c r="AF14" s="161"/>
      <c r="AG14" s="161"/>
      <c r="AH14" s="161"/>
      <c r="AI14" s="3"/>
    </row>
    <row r="15" spans="1:35" x14ac:dyDescent="0.35">
      <c r="A15" s="126" t="s">
        <v>50</v>
      </c>
      <c r="B15" s="77">
        <f>Table1[[#This Row],[Mar-20]]</f>
        <v>1357.0399999999984</v>
      </c>
      <c r="C15" s="77">
        <f>Table1[[#This Row],[Mar-21]]</f>
        <v>1650.3200000000002</v>
      </c>
      <c r="D15" s="77">
        <f>Table1[[#This Row],[Mar-22]]</f>
        <v>907.93000000000347</v>
      </c>
      <c r="E15" s="77">
        <f>Table1[[#This Row],[Mar-23]]</f>
        <v>911.7999999999995</v>
      </c>
      <c r="F15" s="101">
        <f>Table1[[#This Row],[Mar-24]]</f>
        <v>2629.0200000000004</v>
      </c>
      <c r="G15" s="125"/>
      <c r="H15" s="125"/>
      <c r="I15" s="18"/>
      <c r="J15" s="18"/>
      <c r="K15" s="126" t="s">
        <v>50</v>
      </c>
      <c r="L15" s="77">
        <f>'INCOME STATEMENT HISTORICAL'!X17</f>
        <v>245.88999999999953</v>
      </c>
      <c r="M15" s="77">
        <f>'INCOME STATEMENT HISTORICAL'!Y17</f>
        <v>515.53000000000156</v>
      </c>
      <c r="N15" s="77">
        <f>'INCOME STATEMENT HISTORICAL'!Z17</f>
        <v>277.64000000000124</v>
      </c>
      <c r="O15" s="77">
        <f>'INCOME STATEMENT HISTORICAL'!AA17</f>
        <v>636.01000000000045</v>
      </c>
      <c r="P15" s="101">
        <f>'INCOME STATEMENT HISTORICAL'!AB17</f>
        <v>1441.4599999999998</v>
      </c>
      <c r="S15" s="162"/>
      <c r="T15" s="162"/>
      <c r="U15" s="126" t="s">
        <v>50</v>
      </c>
      <c r="V15" s="77">
        <f>'INCOME STATEMENT HISTORICAL'!AM17</f>
        <v>180.11000000000067</v>
      </c>
      <c r="W15" s="77">
        <f>'INCOME STATEMENT HISTORICAL'!AN17</f>
        <v>398.94999999999936</v>
      </c>
      <c r="X15" s="77">
        <f>'INCOME STATEMENT HISTORICAL'!AO17</f>
        <v>-111.5800000000001</v>
      </c>
      <c r="Y15" s="77">
        <f>'INCOME STATEMENT HISTORICAL'!AP17</f>
        <v>41.760000000000076</v>
      </c>
      <c r="Z15" s="101">
        <f>'INCOME STATEMENT HISTORICAL'!AQ17</f>
        <v>510.87999999999789</v>
      </c>
      <c r="AE15" s="162"/>
      <c r="AF15" s="162"/>
      <c r="AG15" s="162"/>
      <c r="AH15" s="162"/>
      <c r="AI15" s="3"/>
    </row>
    <row r="16" spans="1:35" ht="14.5" customHeight="1" x14ac:dyDescent="0.35">
      <c r="A16" s="98" t="s">
        <v>51</v>
      </c>
      <c r="B16" s="73">
        <f>Table1[[#This Row],[Mar-20]]</f>
        <v>11.680000000000007</v>
      </c>
      <c r="C16" s="73">
        <f>Table1[[#This Row],[Mar-21]]</f>
        <v>459.77</v>
      </c>
      <c r="D16" s="73">
        <f>Table1[[#This Row],[Mar-22]]</f>
        <v>238.69</v>
      </c>
      <c r="E16" s="73">
        <f>Table1[[#This Row],[Mar-23]]</f>
        <v>300.77999999999997</v>
      </c>
      <c r="F16" s="99">
        <f>Table1[[#This Row],[Mar-24]]</f>
        <v>706.19</v>
      </c>
      <c r="G16" s="127"/>
      <c r="H16" s="127"/>
      <c r="I16" s="19"/>
      <c r="J16" s="19"/>
      <c r="K16" s="98" t="s">
        <v>51</v>
      </c>
      <c r="L16" s="73">
        <f>'INCOME STATEMENT HISTORICAL'!X18</f>
        <v>8</v>
      </c>
      <c r="M16" s="73">
        <f>'INCOME STATEMENT HISTORICAL'!Y18</f>
        <v>6</v>
      </c>
      <c r="N16" s="73">
        <f>'INCOME STATEMENT HISTORICAL'!Z18</f>
        <v>10</v>
      </c>
      <c r="O16" s="73">
        <f>'INCOME STATEMENT HISTORICAL'!AA18</f>
        <v>17</v>
      </c>
      <c r="P16" s="99">
        <f>'INCOME STATEMENT HISTORICAL'!AB18</f>
        <v>27</v>
      </c>
      <c r="S16" s="2"/>
      <c r="T16" s="2"/>
      <c r="U16" s="98" t="s">
        <v>51</v>
      </c>
      <c r="V16" s="73">
        <f>'INCOME STATEMENT HISTORICAL'!AM18</f>
        <v>57</v>
      </c>
      <c r="W16" s="73">
        <f>'INCOME STATEMENT HISTORICAL'!AN18</f>
        <v>107</v>
      </c>
      <c r="X16" s="73">
        <f>'INCOME STATEMENT HISTORICAL'!AO18</f>
        <v>18</v>
      </c>
      <c r="Y16" s="73">
        <f>'INCOME STATEMENT HISTORICAL'!AP18</f>
        <v>46</v>
      </c>
      <c r="Z16" s="99">
        <f>'INCOME STATEMENT HISTORICAL'!AQ18</f>
        <v>159</v>
      </c>
      <c r="AE16" s="2"/>
      <c r="AF16" s="2"/>
      <c r="AG16" s="2"/>
      <c r="AH16" s="2"/>
      <c r="AI16" s="3"/>
    </row>
    <row r="17" spans="1:35" ht="16" customHeight="1" thickBot="1" x14ac:dyDescent="0.4">
      <c r="A17" s="108" t="s">
        <v>52</v>
      </c>
      <c r="B17" s="128">
        <f>Table1[[#This Row],[Mar-20]]</f>
        <v>1345.3599999999983</v>
      </c>
      <c r="C17" s="128">
        <f>Table1[[#This Row],[Mar-21]]</f>
        <v>1190.5500000000002</v>
      </c>
      <c r="D17" s="128">
        <f>Table1[[#This Row],[Mar-22]]</f>
        <v>669.24000000000342</v>
      </c>
      <c r="E17" s="128">
        <f>Table1[[#This Row],[Mar-23]]</f>
        <v>611.01999999999953</v>
      </c>
      <c r="F17" s="129">
        <f>Table1[[#This Row],[Mar-24]]</f>
        <v>1922.8300000000004</v>
      </c>
      <c r="I17" s="20"/>
      <c r="J17" s="20"/>
      <c r="K17" s="108" t="s">
        <v>52</v>
      </c>
      <c r="L17" s="128">
        <f>'INCOME STATEMENT HISTORICAL'!X19</f>
        <v>8</v>
      </c>
      <c r="M17" s="128">
        <f>'INCOME STATEMENT HISTORICAL'!Y19</f>
        <v>6</v>
      </c>
      <c r="N17" s="128">
        <f>'INCOME STATEMENT HISTORICAL'!Z19</f>
        <v>10</v>
      </c>
      <c r="O17" s="128">
        <f>'INCOME STATEMENT HISTORICAL'!AA19</f>
        <v>17</v>
      </c>
      <c r="P17" s="129">
        <f>'INCOME STATEMENT HISTORICAL'!AB19</f>
        <v>27</v>
      </c>
      <c r="S17" s="3"/>
      <c r="T17" s="3"/>
      <c r="U17" s="108" t="s">
        <v>52</v>
      </c>
      <c r="V17" s="128">
        <f>'INCOME STATEMENT HISTORICAL'!AM19</f>
        <v>57</v>
      </c>
      <c r="W17" s="128">
        <f>'INCOME STATEMENT HISTORICAL'!AN19</f>
        <v>107</v>
      </c>
      <c r="X17" s="128">
        <f>'INCOME STATEMENT HISTORICAL'!AO19</f>
        <v>18</v>
      </c>
      <c r="Y17" s="128">
        <f>'INCOME STATEMENT HISTORICAL'!AP19</f>
        <v>46</v>
      </c>
      <c r="Z17" s="129">
        <f>'INCOME STATEMENT HISTORICAL'!AQ19</f>
        <v>159</v>
      </c>
      <c r="AE17" s="3"/>
      <c r="AF17" s="3"/>
      <c r="AG17" s="3"/>
      <c r="AH17" s="3"/>
      <c r="AI17" s="3"/>
    </row>
    <row r="18" spans="1:35" ht="15" thickBot="1" x14ac:dyDescent="0.4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</row>
    <row r="19" spans="1:35" x14ac:dyDescent="0.35">
      <c r="A19" s="130" t="s">
        <v>58</v>
      </c>
      <c r="B19" s="96">
        <v>44256</v>
      </c>
      <c r="C19" s="96">
        <v>44621</v>
      </c>
      <c r="D19" s="96">
        <v>44986</v>
      </c>
      <c r="E19" s="97">
        <v>45352</v>
      </c>
      <c r="F19" s="131" t="s">
        <v>59</v>
      </c>
      <c r="G19" s="132"/>
      <c r="H19" s="3"/>
      <c r="I19" s="3"/>
      <c r="J19" s="3"/>
      <c r="K19" s="130" t="s">
        <v>58</v>
      </c>
      <c r="L19" s="96">
        <v>44256</v>
      </c>
      <c r="M19" s="96">
        <v>44621</v>
      </c>
      <c r="N19" s="96">
        <v>44986</v>
      </c>
      <c r="O19" s="97">
        <v>45352</v>
      </c>
      <c r="P19" s="164" t="s">
        <v>59</v>
      </c>
      <c r="Q19" s="130"/>
      <c r="S19" s="3"/>
      <c r="T19" s="3"/>
      <c r="U19" s="130" t="s">
        <v>58</v>
      </c>
      <c r="V19" s="96"/>
      <c r="W19" s="96">
        <v>44256</v>
      </c>
      <c r="X19" s="96">
        <v>44621</v>
      </c>
      <c r="Y19" s="97">
        <v>44986</v>
      </c>
      <c r="Z19" s="164">
        <v>45352</v>
      </c>
      <c r="AA19" s="130" t="s">
        <v>59</v>
      </c>
      <c r="AB19" s="130"/>
      <c r="AE19" s="3"/>
      <c r="AF19" s="3"/>
      <c r="AG19" s="3"/>
    </row>
    <row r="20" spans="1:35" x14ac:dyDescent="0.35">
      <c r="A20" s="133" t="s">
        <v>60</v>
      </c>
      <c r="B20" s="134">
        <f>C3/B3-1</f>
        <v>-5.2889003010119229E-3</v>
      </c>
      <c r="C20" s="134">
        <f>D3/C3-1</f>
        <v>0.20153738305258506</v>
      </c>
      <c r="D20" s="134">
        <f>E3/D3-1</f>
        <v>0.18294203156643563</v>
      </c>
      <c r="E20" s="134">
        <f>F3/E3-1</f>
        <v>9.4538164491373422E-2</v>
      </c>
      <c r="F20" s="134">
        <f>AVERAGE(B20:E20)</f>
        <v>0.11843216970234555</v>
      </c>
      <c r="G20" s="106"/>
      <c r="H20" s="3"/>
      <c r="I20" s="3"/>
      <c r="J20" s="3"/>
      <c r="K20" s="133" t="s">
        <v>60</v>
      </c>
      <c r="L20" s="134">
        <f>M3/L3-1</f>
        <v>5.3311001342528863E-2</v>
      </c>
      <c r="M20" s="134">
        <f>N3/M3-1</f>
        <v>0.21387693376609662</v>
      </c>
      <c r="N20" s="134">
        <f>O3/N3-1</f>
        <v>0.17207826125405168</v>
      </c>
      <c r="O20" s="134">
        <f>P3/O3-1</f>
        <v>3.7228591611420558E-2</v>
      </c>
      <c r="P20" s="106">
        <f>AVERAGE(L20:O20)</f>
        <v>0.11912369699352443</v>
      </c>
      <c r="Q20" s="133"/>
      <c r="S20" s="3"/>
      <c r="T20" s="3"/>
      <c r="U20" s="133" t="s">
        <v>60</v>
      </c>
      <c r="V20" s="134"/>
      <c r="W20" s="134">
        <f>W3/V3-1</f>
        <v>0.12838097393489822</v>
      </c>
      <c r="X20" s="134">
        <f>X3/W3-1</f>
        <v>0.21357656528336744</v>
      </c>
      <c r="Y20" s="134">
        <f>Y3/X3-1</f>
        <v>0.21223669660729638</v>
      </c>
      <c r="Z20" s="106">
        <f>Z3/Y3-1</f>
        <v>5.6745642005372687E-2</v>
      </c>
      <c r="AA20" s="133">
        <f>AVERAGE(W20:Z20)</f>
        <v>0.15273496945773368</v>
      </c>
      <c r="AB20" s="133"/>
      <c r="AE20" s="3"/>
      <c r="AF20" s="3"/>
      <c r="AG20" s="3"/>
    </row>
    <row r="21" spans="1:35" x14ac:dyDescent="0.35">
      <c r="A21" s="133" t="s">
        <v>61</v>
      </c>
      <c r="B21" s="134">
        <f>C6/B6-1</f>
        <v>-0.37402349573617988</v>
      </c>
      <c r="C21" s="134">
        <f>D6/C6-1</f>
        <v>0.50990759264551788</v>
      </c>
      <c r="D21" s="134">
        <f>E6/D6-1</f>
        <v>-0.20290860910438824</v>
      </c>
      <c r="E21" s="134">
        <f>F6/E6-1</f>
        <v>0.25396762575691612</v>
      </c>
      <c r="F21" s="134">
        <f t="shared" ref="F21:F23" si="0">AVERAGE(B21:E21)</f>
        <v>4.673577839046647E-2</v>
      </c>
      <c r="G21" s="106"/>
      <c r="H21" s="3"/>
      <c r="I21" s="3"/>
      <c r="J21" s="3"/>
      <c r="K21" s="133" t="s">
        <v>61</v>
      </c>
      <c r="L21" s="134">
        <f>M6/L6-1</f>
        <v>3.5140415113507739E-2</v>
      </c>
      <c r="M21" s="134">
        <f>N6/M6-1</f>
        <v>0.31837637088043969</v>
      </c>
      <c r="N21" s="134">
        <f>O6/N6-1</f>
        <v>0.18178918897097396</v>
      </c>
      <c r="O21" s="134">
        <f>P6/O6-1</f>
        <v>-6.6540047345605813E-2</v>
      </c>
      <c r="P21" s="106">
        <f t="shared" ref="P21:P23" si="1">AVERAGE(L21:O21)</f>
        <v>0.11719148190482889</v>
      </c>
      <c r="Q21" s="133"/>
      <c r="S21" s="3"/>
      <c r="T21" s="3"/>
      <c r="U21" s="133" t="s">
        <v>61</v>
      </c>
      <c r="V21" s="134"/>
      <c r="W21" s="134">
        <f>W6/V6-1</f>
        <v>8.9704424941508432E-2</v>
      </c>
      <c r="X21" s="134">
        <f>X6/W6-1</f>
        <v>0.41284444527785302</v>
      </c>
      <c r="Y21" s="134">
        <f>Y6/X6-1</f>
        <v>0.22526416030287377</v>
      </c>
      <c r="Z21" s="106">
        <f>Z6/Y6-1</f>
        <v>-6.2423243728496169E-2</v>
      </c>
      <c r="AA21" s="133">
        <f t="shared" ref="AA21:AA23" si="2">AVERAGE(W21:Z21)</f>
        <v>0.16634744669843476</v>
      </c>
      <c r="AB21" s="133"/>
      <c r="AE21" s="3"/>
      <c r="AF21" s="3"/>
      <c r="AG21" s="3"/>
    </row>
    <row r="22" spans="1:35" x14ac:dyDescent="0.35">
      <c r="A22" s="133" t="s">
        <v>62</v>
      </c>
      <c r="B22" s="134">
        <f>C9/B9-1</f>
        <v>1.2151733158927813E-2</v>
      </c>
      <c r="C22" s="134">
        <f>D9/C9-1</f>
        <v>1.2759706552596395E-2</v>
      </c>
      <c r="D22" s="134">
        <f>E9/D9-1</f>
        <v>8.6584800445769217E-2</v>
      </c>
      <c r="E22" s="134">
        <f>F9/E9-1</f>
        <v>0.33704174903603401</v>
      </c>
      <c r="F22" s="134">
        <f t="shared" si="0"/>
        <v>0.11213449729833186</v>
      </c>
      <c r="G22" s="106"/>
      <c r="H22" s="3"/>
      <c r="I22" s="3"/>
      <c r="J22" s="3"/>
      <c r="K22" s="133" t="s">
        <v>62</v>
      </c>
      <c r="L22" s="134">
        <f>M9/L9-1</f>
        <v>0.43453106144154785</v>
      </c>
      <c r="M22" s="134">
        <f>N9/M9-1</f>
        <v>-6.184064883575846E-2</v>
      </c>
      <c r="N22" s="134">
        <f>O9/N9-1</f>
        <v>0.24803823563482164</v>
      </c>
      <c r="O22" s="134">
        <f>P9/O9-1</f>
        <v>0.45880286289851258</v>
      </c>
      <c r="P22" s="106">
        <f t="shared" si="1"/>
        <v>0.26988287778478093</v>
      </c>
      <c r="Q22" s="133"/>
      <c r="S22" s="3"/>
      <c r="T22" s="3"/>
      <c r="U22" s="133" t="s">
        <v>62</v>
      </c>
      <c r="V22" s="134"/>
      <c r="W22" s="134">
        <f>W9/V9-1</f>
        <v>0.4164099856258594</v>
      </c>
      <c r="X22" s="134">
        <f>X9/W9-1</f>
        <v>-0.42541007373042805</v>
      </c>
      <c r="Y22" s="134">
        <f>Y9/X9-1</f>
        <v>0.48669057617099543</v>
      </c>
      <c r="Z22" s="106">
        <f>Z9/Y9-1</f>
        <v>0.8307108568103545</v>
      </c>
      <c r="AA22" s="133">
        <f t="shared" si="2"/>
        <v>0.32710033621919532</v>
      </c>
      <c r="AB22" s="133"/>
      <c r="AE22" s="3"/>
      <c r="AF22" s="3"/>
      <c r="AG22" s="3"/>
    </row>
    <row r="23" spans="1:35" ht="15" thickBot="1" x14ac:dyDescent="0.4">
      <c r="A23" s="135" t="s">
        <v>63</v>
      </c>
      <c r="B23" s="136">
        <f>C15/B15-1</f>
        <v>0.21611743205801015</v>
      </c>
      <c r="C23" s="136">
        <f>D15/C15-1</f>
        <v>-0.44984609045518242</v>
      </c>
      <c r="D23" s="136">
        <f>E15/D15-1</f>
        <v>4.2624431398852192E-3</v>
      </c>
      <c r="E23" s="136">
        <f>F15/E15-1</f>
        <v>1.8833296775608708</v>
      </c>
      <c r="F23" s="136">
        <f t="shared" si="0"/>
        <v>0.41346586557589593</v>
      </c>
      <c r="G23" s="137"/>
      <c r="H23" s="3"/>
      <c r="I23" s="3"/>
      <c r="J23" s="3"/>
      <c r="K23" s="135" t="s">
        <v>63</v>
      </c>
      <c r="L23" s="136">
        <f>M15/L15-1</f>
        <v>1.0965879051608547</v>
      </c>
      <c r="M23" s="136">
        <f>N15/M15-1</f>
        <v>-0.46144744243787872</v>
      </c>
      <c r="N23" s="136">
        <f>O15/N15-1</f>
        <v>1.2907722230226106</v>
      </c>
      <c r="O23" s="136">
        <f>P15/O15-1</f>
        <v>1.2664109054889057</v>
      </c>
      <c r="P23" s="137">
        <f t="shared" si="1"/>
        <v>0.79808089780862312</v>
      </c>
      <c r="Q23" s="135"/>
      <c r="S23" s="3"/>
      <c r="T23" s="3"/>
      <c r="U23" s="135" t="s">
        <v>63</v>
      </c>
      <c r="V23" s="136"/>
      <c r="W23" s="136">
        <f>W15/V15-1</f>
        <v>1.2150352562322908</v>
      </c>
      <c r="X23" s="136">
        <f>X15/W15-1</f>
        <v>-1.2796841709487412</v>
      </c>
      <c r="Y23" s="136">
        <f>Y15/X15-1</f>
        <v>-1.3742606201828287</v>
      </c>
      <c r="Z23" s="137">
        <f>Z15/Y15-1</f>
        <v>11.233716475095713</v>
      </c>
      <c r="AA23" s="135">
        <f t="shared" si="2"/>
        <v>2.4487017350491085</v>
      </c>
      <c r="AB23" s="135"/>
      <c r="AE23" s="3"/>
      <c r="AF23" s="3"/>
      <c r="AG23" s="3"/>
    </row>
    <row r="24" spans="1:35" ht="15" thickBot="1" x14ac:dyDescent="0.4">
      <c r="A24" s="3"/>
      <c r="B24" s="3"/>
      <c r="C24" s="138"/>
      <c r="D24" s="138"/>
      <c r="E24" s="138"/>
      <c r="F24" s="138"/>
      <c r="G24" s="138"/>
      <c r="H24" s="3"/>
      <c r="I24" s="3"/>
      <c r="J24" s="3"/>
      <c r="K24" s="3"/>
      <c r="M24" s="3"/>
      <c r="N24" s="3"/>
      <c r="O24" s="4"/>
      <c r="P24" s="4"/>
      <c r="Q24" s="4"/>
      <c r="R24" s="4"/>
      <c r="S24" s="4"/>
      <c r="T24" s="3"/>
      <c r="U24" s="3"/>
      <c r="V24" s="3"/>
      <c r="W24" s="3"/>
      <c r="Y24" s="3"/>
      <c r="Z24" s="3"/>
      <c r="AA24" s="4"/>
      <c r="AB24" s="4"/>
      <c r="AC24" s="4"/>
      <c r="AD24" s="4"/>
      <c r="AE24" s="4"/>
      <c r="AF24" s="3"/>
      <c r="AG24" s="3"/>
      <c r="AH24" s="3"/>
      <c r="AI24" s="3"/>
    </row>
    <row r="25" spans="1:35" x14ac:dyDescent="0.35">
      <c r="A25" s="130" t="s">
        <v>64</v>
      </c>
      <c r="B25" s="96">
        <v>43891</v>
      </c>
      <c r="C25" s="96">
        <v>44256</v>
      </c>
      <c r="D25" s="96">
        <v>44621</v>
      </c>
      <c r="E25" s="96">
        <v>44986</v>
      </c>
      <c r="F25" s="97">
        <v>45352</v>
      </c>
      <c r="G25" s="131" t="s">
        <v>59</v>
      </c>
      <c r="H25" s="132"/>
      <c r="I25" s="3"/>
      <c r="J25" s="3"/>
      <c r="K25" s="130" t="s">
        <v>64</v>
      </c>
      <c r="L25" s="96">
        <v>43891</v>
      </c>
      <c r="M25" s="96">
        <v>44256</v>
      </c>
      <c r="N25" s="96">
        <v>44621</v>
      </c>
      <c r="O25" s="96">
        <v>44986</v>
      </c>
      <c r="P25" s="97">
        <v>45352</v>
      </c>
      <c r="Q25" s="164" t="s">
        <v>59</v>
      </c>
      <c r="R25" s="132"/>
      <c r="U25" s="130" t="s">
        <v>64</v>
      </c>
      <c r="V25" s="96">
        <v>43891</v>
      </c>
      <c r="W25" s="96">
        <v>44256</v>
      </c>
      <c r="X25" s="96">
        <v>44621</v>
      </c>
      <c r="Y25" s="96">
        <v>44986</v>
      </c>
      <c r="Z25" s="97">
        <v>45352</v>
      </c>
      <c r="AA25" s="164" t="s">
        <v>59</v>
      </c>
      <c r="AB25" s="132"/>
      <c r="AG25" s="3"/>
      <c r="AH25" s="3"/>
      <c r="AI25" s="3"/>
    </row>
    <row r="26" spans="1:35" x14ac:dyDescent="0.35">
      <c r="A26" s="133" t="s">
        <v>65</v>
      </c>
      <c r="B26" s="21">
        <f>B7/B3</f>
        <v>1.0207509520701143</v>
      </c>
      <c r="C26" s="21">
        <f t="shared" ref="C26:F26" si="3">C7/C3</f>
        <v>1.0130586744643013</v>
      </c>
      <c r="D26" s="21">
        <f t="shared" si="3"/>
        <v>1.0164101358822824</v>
      </c>
      <c r="E26" s="21">
        <f t="shared" si="3"/>
        <v>1.011057497059153</v>
      </c>
      <c r="F26" s="21">
        <f t="shared" si="3"/>
        <v>1.0126681223039158</v>
      </c>
      <c r="G26" s="134">
        <f>AVERAGE(B26:F26)</f>
        <v>1.0147890763559535</v>
      </c>
      <c r="H26" s="106"/>
      <c r="I26" s="3"/>
      <c r="J26" s="3"/>
      <c r="K26" s="133" t="s">
        <v>65</v>
      </c>
      <c r="L26" s="21">
        <f>L7/L3</f>
        <v>0.43908827328193906</v>
      </c>
      <c r="M26" s="21">
        <f>M7/M3</f>
        <v>0.45353328681697785</v>
      </c>
      <c r="N26" s="21">
        <f>N7/N3</f>
        <v>0.40420129236895924</v>
      </c>
      <c r="O26" s="21">
        <f>O7/O3</f>
        <v>0.39491889668987068</v>
      </c>
      <c r="P26" s="21">
        <f>P7/P3</f>
        <v>0.46005852833452437</v>
      </c>
      <c r="Q26" s="134">
        <f>AVERAGE(L26:P26)</f>
        <v>0.43036005549845424</v>
      </c>
      <c r="R26" s="106"/>
      <c r="U26" s="133" t="s">
        <v>65</v>
      </c>
      <c r="V26" s="21">
        <f>V7/V3</f>
        <v>0.42012816656889407</v>
      </c>
      <c r="W26" s="21">
        <f>W7/W3</f>
        <v>0.43887708649468887</v>
      </c>
      <c r="X26" s="21">
        <f>X7/X3</f>
        <v>0.34585939683095407</v>
      </c>
      <c r="Y26" s="21">
        <f>Y7/Y3</f>
        <v>0.33909615617474143</v>
      </c>
      <c r="Z26" s="21">
        <f>Z7/Z3</f>
        <v>0.41395264354664968</v>
      </c>
      <c r="AA26" s="134">
        <f>AVERAGE(V26:Z26)</f>
        <v>0.39158268992318562</v>
      </c>
      <c r="AB26" s="106"/>
      <c r="AG26" s="3"/>
      <c r="AH26" s="3"/>
      <c r="AI26" s="3"/>
    </row>
    <row r="27" spans="1:35" x14ac:dyDescent="0.35">
      <c r="A27" s="133" t="s">
        <v>66</v>
      </c>
      <c r="B27" s="21">
        <f>B9/B3</f>
        <v>0.42571687553945475</v>
      </c>
      <c r="C27" s="21">
        <f t="shared" ref="C27:F27" si="4">C9/C3</f>
        <v>0.4331811251957029</v>
      </c>
      <c r="D27" s="21">
        <f t="shared" si="4"/>
        <v>0.36512254668494459</v>
      </c>
      <c r="E27" s="21">
        <f t="shared" si="4"/>
        <v>0.33538127730786466</v>
      </c>
      <c r="F27" s="21">
        <f t="shared" si="4"/>
        <v>0.4096876510596818</v>
      </c>
      <c r="G27" s="134">
        <f t="shared" ref="G27:G30" si="5">AVERAGE(B27:F27)</f>
        <v>0.39381789515752974</v>
      </c>
      <c r="H27" s="106"/>
      <c r="I27" s="3"/>
      <c r="J27" s="3"/>
      <c r="K27" s="133" t="s">
        <v>66</v>
      </c>
      <c r="L27" s="21">
        <f>L9/L3</f>
        <v>0.10759426433961686</v>
      </c>
      <c r="M27" s="21">
        <f>M9/M3</f>
        <v>0.14653536707715492</v>
      </c>
      <c r="N27" s="21">
        <f>N9/N3</f>
        <v>0.11325161643297815</v>
      </c>
      <c r="O27" s="21">
        <f>O9/O3</f>
        <v>0.12059122008165055</v>
      </c>
      <c r="P27" s="21">
        <f>P9/P3</f>
        <v>0.16960467395353224</v>
      </c>
      <c r="Q27" s="134">
        <f t="shared" ref="Q27:Q30" si="6">AVERAGE(L27:P27)</f>
        <v>0.13151542837698654</v>
      </c>
      <c r="R27" s="106"/>
      <c r="U27" s="133" t="s">
        <v>66</v>
      </c>
      <c r="V27" s="21">
        <f>V9/V3</f>
        <v>0.10151185332312934</v>
      </c>
      <c r="W27" s="21">
        <f>W9/W3</f>
        <v>0.12742363264498244</v>
      </c>
      <c r="X27" s="21">
        <f>X9/X3</f>
        <v>6.0331039491839253E-2</v>
      </c>
      <c r="Y27" s="21">
        <f>Y9/Y3</f>
        <v>7.3990160596642776E-2</v>
      </c>
      <c r="Z27" s="21">
        <f>Z9/Z3</f>
        <v>0.1281808837596578</v>
      </c>
      <c r="AA27" s="134" t="e">
        <f>AE9/AE3</f>
        <v>#DIV/0!</v>
      </c>
      <c r="AB27" s="106"/>
      <c r="AG27" s="3"/>
      <c r="AH27" s="3"/>
      <c r="AI27" s="3"/>
    </row>
    <row r="28" spans="1:35" x14ac:dyDescent="0.35">
      <c r="A28" s="133" t="s">
        <v>67</v>
      </c>
      <c r="B28" s="21">
        <f>B11/B4</f>
        <v>7.8483511240980333</v>
      </c>
      <c r="C28" s="21">
        <f t="shared" ref="C28:F28" si="7">C13/C4</f>
        <v>9.1692388301419463</v>
      </c>
      <c r="D28" s="21">
        <f t="shared" si="7"/>
        <v>3.6648790182655713</v>
      </c>
      <c r="E28" s="21">
        <f t="shared" si="7"/>
        <v>4.8711758420073599</v>
      </c>
      <c r="F28" s="21">
        <f t="shared" si="7"/>
        <v>9.411785128140389</v>
      </c>
      <c r="G28" s="134">
        <f t="shared" si="5"/>
        <v>6.9930859885306607</v>
      </c>
      <c r="H28" s="106"/>
      <c r="I28" s="3"/>
      <c r="J28" s="3"/>
      <c r="K28" s="133" t="s">
        <v>67</v>
      </c>
      <c r="L28" s="21">
        <f>L11/L4</f>
        <v>12.665742320819103</v>
      </c>
      <c r="M28" s="21">
        <f>M13/M4</f>
        <v>5.6155510898129659</v>
      </c>
      <c r="N28" s="21">
        <f>N13/N4</f>
        <v>3.9416909620991349</v>
      </c>
      <c r="O28" s="21">
        <f>O13/O4</f>
        <v>23.328303723533715</v>
      </c>
      <c r="P28" s="21">
        <f>P13/P4</f>
        <v>14.715113628963989</v>
      </c>
      <c r="Q28" s="134">
        <f t="shared" si="6"/>
        <v>12.053280345045781</v>
      </c>
      <c r="R28" s="106"/>
      <c r="U28" s="133" t="s">
        <v>67</v>
      </c>
      <c r="V28" s="21">
        <f>V11/V4</f>
        <v>19.759629449049275</v>
      </c>
      <c r="W28" s="21">
        <f>W13/W4</f>
        <v>32.624185372918127</v>
      </c>
      <c r="X28" s="21">
        <f>X13/X4</f>
        <v>-7.6561403508771999</v>
      </c>
      <c r="Y28" s="21">
        <f>Y13/Y4</f>
        <v>6.7007083825265683</v>
      </c>
      <c r="Z28" s="21">
        <f>Z13/Z4</f>
        <v>37.116066903193001</v>
      </c>
      <c r="AA28" s="134">
        <f t="shared" ref="AA28:AA30" si="8">AVERAGE(V28:Z28)</f>
        <v>17.708889951361954</v>
      </c>
      <c r="AB28" s="106"/>
      <c r="AG28" s="3"/>
      <c r="AH28" s="3"/>
      <c r="AI28" s="3"/>
    </row>
    <row r="29" spans="1:35" x14ac:dyDescent="0.35">
      <c r="A29" s="133" t="s">
        <v>68</v>
      </c>
      <c r="B29" s="21">
        <f>B15/B5</f>
        <v>8.3964076561595977E-2</v>
      </c>
      <c r="C29" s="21">
        <f t="shared" ref="C29:F29" si="9">C15/C5</f>
        <v>0.1026530991803651</v>
      </c>
      <c r="D29" s="21">
        <f t="shared" si="9"/>
        <v>4.7002286102402653E-2</v>
      </c>
      <c r="E29" s="21">
        <f t="shared" si="9"/>
        <v>3.9902741989693007E-2</v>
      </c>
      <c r="F29" s="21">
        <f t="shared" si="9"/>
        <v>0.10511534812347142</v>
      </c>
      <c r="G29" s="134">
        <f t="shared" si="5"/>
        <v>7.5727510391505631E-2</v>
      </c>
      <c r="H29" s="106"/>
      <c r="I29" s="3"/>
      <c r="J29" s="3"/>
      <c r="K29" s="133" t="s">
        <v>68</v>
      </c>
      <c r="L29" s="21">
        <f>L15/L5</f>
        <v>1.5231639985950861E-2</v>
      </c>
      <c r="M29" s="21">
        <f>M15/M5</f>
        <v>3.0176205909743656E-2</v>
      </c>
      <c r="N29" s="21">
        <f>N15/N5</f>
        <v>1.3409781257893955E-2</v>
      </c>
      <c r="O29" s="21">
        <f>O15/O5</f>
        <v>2.632120218131466E-2</v>
      </c>
      <c r="P29" s="21">
        <f>P15/P5</f>
        <v>5.7260030515696191E-2</v>
      </c>
      <c r="Q29" s="134">
        <f t="shared" si="6"/>
        <v>2.8479771970119867E-2</v>
      </c>
      <c r="R29" s="106"/>
      <c r="U29" s="133" t="s">
        <v>68</v>
      </c>
      <c r="V29" s="21">
        <f>V15/V5</f>
        <v>2.6735364276945874E-2</v>
      </c>
      <c r="W29" s="21">
        <f>W15/W5</f>
        <v>5.2546589904785147E-2</v>
      </c>
      <c r="X29" s="21">
        <f>X15/X5</f>
        <v>-1.2117078913046558E-2</v>
      </c>
      <c r="Y29" s="21">
        <f>Y15/Y5</f>
        <v>3.7399281210174894E-3</v>
      </c>
      <c r="Z29" s="21">
        <f>Z15/Z5</f>
        <v>4.3289632451632851E-2</v>
      </c>
      <c r="AA29" s="134">
        <f t="shared" si="8"/>
        <v>2.2838887168266962E-2</v>
      </c>
      <c r="AB29" s="106"/>
      <c r="AG29" s="3"/>
      <c r="AH29" s="3"/>
      <c r="AI29" s="3"/>
    </row>
    <row r="30" spans="1:35" ht="29" x14ac:dyDescent="0.35">
      <c r="A30" s="139" t="s">
        <v>80</v>
      </c>
      <c r="B30" s="22">
        <f>B13/B5</f>
        <v>0.10208171561333104</v>
      </c>
      <c r="C30" s="22">
        <f t="shared" ref="C30:F30" si="10">C13/C5</f>
        <v>0.11973810496825525</v>
      </c>
      <c r="D30" s="22">
        <f t="shared" si="10"/>
        <v>6.0141162681863349E-2</v>
      </c>
      <c r="E30" s="22">
        <f t="shared" si="10"/>
        <v>5.3863012547613685E-2</v>
      </c>
      <c r="F30" s="22">
        <f t="shared" si="10"/>
        <v>0.11922964510145814</v>
      </c>
      <c r="G30" s="134">
        <f t="shared" si="5"/>
        <v>9.1010728182504289E-2</v>
      </c>
      <c r="H30" s="106"/>
      <c r="I30" s="3"/>
      <c r="J30" s="3"/>
      <c r="K30" s="139" t="s">
        <v>80</v>
      </c>
      <c r="L30" s="22">
        <f>L13/L5</f>
        <v>1.9385047855559251E-2</v>
      </c>
      <c r="M30" s="22">
        <f t="shared" ref="M30:P30" si="11">M13/M5</f>
        <v>4.2527536014713277E-2</v>
      </c>
      <c r="N30" s="22">
        <f t="shared" si="11"/>
        <v>2.3508171494893145E-2</v>
      </c>
      <c r="O30" s="22">
        <f t="shared" si="11"/>
        <v>3.9669897584819376E-2</v>
      </c>
      <c r="P30" s="22">
        <f t="shared" si="11"/>
        <v>8.9767469759389956E-2</v>
      </c>
      <c r="Q30" s="134">
        <f t="shared" si="6"/>
        <v>4.2971624541875003E-2</v>
      </c>
      <c r="R30" s="106"/>
      <c r="S30" s="3"/>
      <c r="T30" s="3"/>
      <c r="U30" s="139" t="s">
        <v>80</v>
      </c>
      <c r="V30" s="22">
        <f>V13/V5</f>
        <v>3.7753997835758182E-2</v>
      </c>
      <c r="W30" s="22">
        <f t="shared" ref="W30:Z30" si="12">W13/W5</f>
        <v>5.9341623300418367E-2</v>
      </c>
      <c r="X30" s="22">
        <f t="shared" si="12"/>
        <v>-9.4782097824942079E-3</v>
      </c>
      <c r="Y30" s="22">
        <f t="shared" si="12"/>
        <v>1.0165690637372958E-2</v>
      </c>
      <c r="Z30" s="22">
        <f t="shared" si="12"/>
        <v>6.2051749616995722E-2</v>
      </c>
      <c r="AA30" s="134">
        <f t="shared" si="8"/>
        <v>3.1966970321610208E-2</v>
      </c>
      <c r="AB30" s="106"/>
      <c r="AG30" s="3"/>
      <c r="AH30" s="3"/>
      <c r="AI30" s="3"/>
    </row>
    <row r="31" spans="1:35" ht="15" thickBot="1" x14ac:dyDescent="0.4">
      <c r="A31" s="140" t="s">
        <v>69</v>
      </c>
      <c r="B31" s="141">
        <f>B11/B12</f>
        <v>2.6795545239840362</v>
      </c>
      <c r="C31" s="141">
        <f t="shared" ref="C31:F31" si="13">C11/C12</f>
        <v>2.6874479518220151</v>
      </c>
      <c r="D31" s="141">
        <f t="shared" si="13"/>
        <v>1.9640512841790825</v>
      </c>
      <c r="E31" s="141">
        <f t="shared" si="13"/>
        <v>1.982243326283867</v>
      </c>
      <c r="F31" s="141">
        <f t="shared" si="13"/>
        <v>3.085379413554131</v>
      </c>
      <c r="G31" s="142"/>
      <c r="H31" s="137"/>
      <c r="I31" s="3"/>
      <c r="J31" s="3"/>
      <c r="K31" s="140" t="s">
        <v>69</v>
      </c>
      <c r="L31" s="141">
        <f>L11/L12</f>
        <v>2.114339636078765</v>
      </c>
      <c r="M31" s="141">
        <f>M11/M12</f>
        <v>2.6401932454397725</v>
      </c>
      <c r="N31" s="141">
        <f>N11/N12</f>
        <v>2.0951802349129229</v>
      </c>
      <c r="O31" s="141">
        <f>O11/O12</f>
        <v>2.8043822001355325</v>
      </c>
      <c r="P31" s="141">
        <f>P11/P12</f>
        <v>5.4665375340949511</v>
      </c>
      <c r="Q31" s="142"/>
      <c r="R31" s="137"/>
      <c r="U31" s="140" t="s">
        <v>69</v>
      </c>
      <c r="V31" s="141">
        <f>V11/V12</f>
        <v>2.6851520572450847</v>
      </c>
      <c r="W31" s="141">
        <f>W11/W12</f>
        <v>3.567033217480482</v>
      </c>
      <c r="X31" s="141">
        <f>X11/X12</f>
        <v>0.57825561729886399</v>
      </c>
      <c r="Y31" s="141">
        <f>Y11/Y12</f>
        <v>1.4688558446922761</v>
      </c>
      <c r="Z31" s="141">
        <f>Z11/Z12</f>
        <v>3.721697762580829</v>
      </c>
      <c r="AA31" s="142"/>
      <c r="AB31" s="137"/>
      <c r="AG31" s="3"/>
      <c r="AH31" s="3"/>
      <c r="AI31" s="3"/>
    </row>
    <row r="32" spans="1:35" ht="15" thickBot="1" x14ac:dyDescent="0.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</row>
    <row r="33" spans="1:35" x14ac:dyDescent="0.35">
      <c r="A33" s="155" t="s">
        <v>70</v>
      </c>
      <c r="B33" s="96">
        <v>43891</v>
      </c>
      <c r="C33" s="96">
        <v>44256</v>
      </c>
      <c r="D33" s="96">
        <v>44621</v>
      </c>
      <c r="E33" s="96">
        <v>44986</v>
      </c>
      <c r="F33" s="97">
        <v>45352</v>
      </c>
      <c r="G33" s="3"/>
      <c r="H33" s="3"/>
      <c r="I33" s="3"/>
      <c r="J33" s="3"/>
      <c r="K33" s="155" t="s">
        <v>70</v>
      </c>
      <c r="L33" s="96">
        <v>43891</v>
      </c>
      <c r="M33" s="96">
        <v>44256</v>
      </c>
      <c r="N33" s="96">
        <v>44621</v>
      </c>
      <c r="O33" s="96">
        <v>44986</v>
      </c>
      <c r="P33" s="97">
        <v>45352</v>
      </c>
      <c r="S33" s="3"/>
      <c r="T33" s="3"/>
      <c r="U33" s="155" t="s">
        <v>70</v>
      </c>
      <c r="V33" s="96">
        <v>43891</v>
      </c>
      <c r="W33" s="96">
        <v>44256</v>
      </c>
      <c r="X33" s="96">
        <v>44621</v>
      </c>
      <c r="Y33" s="96">
        <v>44986</v>
      </c>
      <c r="Z33" s="97">
        <v>45352</v>
      </c>
      <c r="AE33" s="3"/>
      <c r="AF33" s="3"/>
      <c r="AG33" s="3"/>
      <c r="AH33" s="3"/>
      <c r="AI33" s="3"/>
    </row>
    <row r="34" spans="1:35" x14ac:dyDescent="0.35">
      <c r="A34" s="133" t="s">
        <v>39</v>
      </c>
      <c r="B34" s="24">
        <f>B3</f>
        <v>16162.15</v>
      </c>
      <c r="C34" s="24">
        <f t="shared" ref="C34:F34" si="14">C3</f>
        <v>16076.67</v>
      </c>
      <c r="D34" s="24">
        <f t="shared" si="14"/>
        <v>19316.72</v>
      </c>
      <c r="E34" s="24">
        <f t="shared" si="14"/>
        <v>22850.560000000001</v>
      </c>
      <c r="F34" s="143">
        <f t="shared" si="14"/>
        <v>25010.81</v>
      </c>
      <c r="G34" s="4"/>
      <c r="H34" s="5"/>
      <c r="I34" s="3"/>
      <c r="J34" s="3"/>
      <c r="K34" s="133" t="s">
        <v>39</v>
      </c>
      <c r="L34" s="24">
        <f>L3</f>
        <v>16096.49</v>
      </c>
      <c r="M34" s="24">
        <f>M3</f>
        <v>16954.61</v>
      </c>
      <c r="N34" s="24">
        <f>N3</f>
        <v>20580.810000000001</v>
      </c>
      <c r="O34" s="24">
        <f>O3</f>
        <v>24122.32</v>
      </c>
      <c r="P34" s="143">
        <f>P3</f>
        <v>25020.36</v>
      </c>
      <c r="S34" s="4"/>
      <c r="T34" s="5"/>
      <c r="U34" s="133" t="s">
        <v>39</v>
      </c>
      <c r="V34" s="24">
        <f>V3</f>
        <v>6716.26</v>
      </c>
      <c r="W34" s="24">
        <f>W3</f>
        <v>7578.5</v>
      </c>
      <c r="X34" s="24">
        <f>X3</f>
        <v>9197.09</v>
      </c>
      <c r="Y34" s="24">
        <f>Y3</f>
        <v>11149.05</v>
      </c>
      <c r="Z34" s="143">
        <f>Z3</f>
        <v>11781.71</v>
      </c>
      <c r="AE34" s="4"/>
      <c r="AF34" s="5"/>
      <c r="AG34" s="3"/>
      <c r="AH34" s="3"/>
      <c r="AI34" s="3"/>
    </row>
    <row r="35" spans="1:35" x14ac:dyDescent="0.35">
      <c r="A35" s="133" t="s">
        <v>71</v>
      </c>
      <c r="B35" s="23"/>
      <c r="C35" s="25">
        <f>C34/B34-1</f>
        <v>-5.2889003010119229E-3</v>
      </c>
      <c r="D35" s="25">
        <f t="shared" ref="D35:F35" si="15">D34/C34-1</f>
        <v>0.20153738305258506</v>
      </c>
      <c r="E35" s="25">
        <f t="shared" si="15"/>
        <v>0.18294203156643563</v>
      </c>
      <c r="F35" s="144">
        <f t="shared" si="15"/>
        <v>9.4538164491373422E-2</v>
      </c>
      <c r="G35" s="6"/>
      <c r="H35" s="6"/>
      <c r="I35" s="3"/>
      <c r="J35" s="3"/>
      <c r="K35" s="133" t="s">
        <v>71</v>
      </c>
      <c r="L35" s="23"/>
      <c r="M35" s="25">
        <f>M34/L34-1</f>
        <v>5.3311001342528863E-2</v>
      </c>
      <c r="N35" s="25">
        <f t="shared" ref="N35:P35" si="16">N34/M34-1</f>
        <v>0.21387693376609662</v>
      </c>
      <c r="O35" s="25">
        <f t="shared" si="16"/>
        <v>0.17207826125405168</v>
      </c>
      <c r="P35" s="144">
        <f t="shared" si="16"/>
        <v>3.7228591611420558E-2</v>
      </c>
      <c r="S35" s="6"/>
      <c r="T35" s="6"/>
      <c r="U35" s="133" t="s">
        <v>71</v>
      </c>
      <c r="V35" s="23"/>
      <c r="W35" s="25">
        <f>W34/V34-1</f>
        <v>0.12838097393489822</v>
      </c>
      <c r="X35" s="25">
        <f t="shared" ref="X35" si="17">X34/W34-1</f>
        <v>0.21357656528336744</v>
      </c>
      <c r="Y35" s="25">
        <f t="shared" ref="Y35" si="18">Y34/X34-1</f>
        <v>0.21223669660729638</v>
      </c>
      <c r="Z35" s="144">
        <f t="shared" ref="Z35" si="19">Z34/Y34-1</f>
        <v>5.6745642005372687E-2</v>
      </c>
      <c r="AE35" s="6"/>
      <c r="AF35" s="6"/>
      <c r="AG35" s="3"/>
      <c r="AH35" s="3"/>
      <c r="AI35" s="3"/>
    </row>
    <row r="36" spans="1:35" x14ac:dyDescent="0.35">
      <c r="A36" s="133" t="s">
        <v>72</v>
      </c>
      <c r="B36" s="24">
        <f>B4</f>
        <v>335.38</v>
      </c>
      <c r="C36" s="24">
        <f t="shared" ref="C36:F36" si="20">C4</f>
        <v>209.94</v>
      </c>
      <c r="D36" s="24">
        <f t="shared" si="20"/>
        <v>316.99</v>
      </c>
      <c r="E36" s="24">
        <f t="shared" si="20"/>
        <v>252.67</v>
      </c>
      <c r="F36" s="143">
        <f t="shared" si="20"/>
        <v>316.83999999999997</v>
      </c>
      <c r="G36" s="5"/>
      <c r="H36" s="3"/>
      <c r="I36" s="3"/>
      <c r="J36" s="3"/>
      <c r="K36" s="133" t="s">
        <v>72</v>
      </c>
      <c r="L36" s="24">
        <f>L4</f>
        <v>46.88</v>
      </c>
      <c r="M36" s="24">
        <f>M4</f>
        <v>129.38</v>
      </c>
      <c r="N36" s="24">
        <f>N4</f>
        <v>123.48</v>
      </c>
      <c r="O36" s="24">
        <f>O4</f>
        <v>41.09</v>
      </c>
      <c r="P36" s="143">
        <f>P4</f>
        <v>153.57</v>
      </c>
      <c r="S36" s="5"/>
      <c r="T36" s="3"/>
      <c r="U36" s="133" t="s">
        <v>72</v>
      </c>
      <c r="V36" s="24">
        <f>V4</f>
        <v>20.51</v>
      </c>
      <c r="W36" s="24">
        <f>W4</f>
        <v>13.81</v>
      </c>
      <c r="X36" s="24">
        <f>X4</f>
        <v>11.4</v>
      </c>
      <c r="Y36" s="24">
        <f>Y4</f>
        <v>16.940000000000001</v>
      </c>
      <c r="Z36" s="143">
        <f>Z4</f>
        <v>19.73</v>
      </c>
      <c r="AE36" s="5"/>
      <c r="AF36" s="3"/>
      <c r="AG36" s="3"/>
      <c r="AH36" s="3"/>
      <c r="AI36" s="3"/>
    </row>
    <row r="37" spans="1:35" x14ac:dyDescent="0.35">
      <c r="A37" s="133" t="s">
        <v>71</v>
      </c>
      <c r="B37" s="23"/>
      <c r="C37" s="25">
        <f>C36/B36-1</f>
        <v>-0.37402349573617988</v>
      </c>
      <c r="D37" s="25">
        <f t="shared" ref="D37:F37" si="21">D36/C36-1</f>
        <v>0.50990759264551788</v>
      </c>
      <c r="E37" s="25">
        <f t="shared" si="21"/>
        <v>-0.20290860910438824</v>
      </c>
      <c r="F37" s="144">
        <f t="shared" si="21"/>
        <v>0.25396762575691612</v>
      </c>
      <c r="G37" s="6"/>
      <c r="H37" s="3"/>
      <c r="I37" s="3"/>
      <c r="J37" s="3"/>
      <c r="K37" s="133" t="s">
        <v>71</v>
      </c>
      <c r="L37" s="23"/>
      <c r="M37" s="25">
        <f>M36/L36-1</f>
        <v>1.7598122866894195</v>
      </c>
      <c r="N37" s="25">
        <f t="shared" ref="N37:P37" si="22">N36/M36-1</f>
        <v>-4.5602102334209249E-2</v>
      </c>
      <c r="O37" s="25">
        <f t="shared" si="22"/>
        <v>-0.66723356009070289</v>
      </c>
      <c r="P37" s="144">
        <f t="shared" si="22"/>
        <v>2.7374056948162564</v>
      </c>
      <c r="S37" s="6"/>
      <c r="T37" s="3"/>
      <c r="U37" s="133" t="s">
        <v>71</v>
      </c>
      <c r="V37" s="23"/>
      <c r="W37" s="25">
        <f>W36/V36-1</f>
        <v>-0.32666991711360316</v>
      </c>
      <c r="X37" s="25">
        <f t="shared" ref="X37" si="23">X36/W36-1</f>
        <v>-0.17451122375090511</v>
      </c>
      <c r="Y37" s="25">
        <f t="shared" ref="Y37" si="24">Y36/X36-1</f>
        <v>0.48596491228070171</v>
      </c>
      <c r="Z37" s="144">
        <f t="shared" ref="Z37" si="25">Z36/Y36-1</f>
        <v>0.16469893742621</v>
      </c>
      <c r="AE37" s="6"/>
      <c r="AF37" s="3"/>
      <c r="AG37" s="3"/>
      <c r="AH37" s="3"/>
      <c r="AI37" s="3"/>
    </row>
    <row r="38" spans="1:35" x14ac:dyDescent="0.35">
      <c r="A38" s="146" t="s">
        <v>73</v>
      </c>
      <c r="B38" s="147">
        <f>B5</f>
        <v>16162.15</v>
      </c>
      <c r="C38" s="147">
        <f t="shared" ref="C38:F38" si="26">C5</f>
        <v>16076.67</v>
      </c>
      <c r="D38" s="147">
        <f t="shared" si="26"/>
        <v>19316.72</v>
      </c>
      <c r="E38" s="147">
        <f t="shared" si="26"/>
        <v>22850.560000000001</v>
      </c>
      <c r="F38" s="148">
        <f t="shared" si="26"/>
        <v>25010.81</v>
      </c>
      <c r="G38" s="5"/>
      <c r="H38" s="3"/>
      <c r="I38" s="3"/>
      <c r="J38" s="3"/>
      <c r="K38" s="146" t="s">
        <v>73</v>
      </c>
      <c r="L38" s="147">
        <f>L5</f>
        <v>16143.369999999999</v>
      </c>
      <c r="M38" s="147">
        <f>M5</f>
        <v>17083.990000000002</v>
      </c>
      <c r="N38" s="147">
        <f>N5</f>
        <v>20704.29</v>
      </c>
      <c r="O38" s="147">
        <f>O5</f>
        <v>24163.41</v>
      </c>
      <c r="P38" s="148">
        <f>P5</f>
        <v>25173.93</v>
      </c>
      <c r="S38" s="5"/>
      <c r="T38" s="3"/>
      <c r="U38" s="146" t="s">
        <v>73</v>
      </c>
      <c r="V38" s="147">
        <f>V5</f>
        <v>6736.77</v>
      </c>
      <c r="W38" s="147">
        <f>W5</f>
        <v>7592.31</v>
      </c>
      <c r="X38" s="147">
        <f>X5</f>
        <v>9208.49</v>
      </c>
      <c r="Y38" s="147">
        <f>Y5</f>
        <v>11165.99</v>
      </c>
      <c r="Z38" s="148">
        <f>Z5</f>
        <v>11801.439999999999</v>
      </c>
      <c r="AE38" s="5"/>
      <c r="AF38" s="3"/>
      <c r="AG38" s="3"/>
      <c r="AH38" s="3"/>
      <c r="AI38" s="3"/>
    </row>
    <row r="39" spans="1:35" x14ac:dyDescent="0.35">
      <c r="A39" s="146" t="s">
        <v>71</v>
      </c>
      <c r="B39" s="149"/>
      <c r="C39" s="150">
        <f>C38/B38-1</f>
        <v>-5.2889003010119229E-3</v>
      </c>
      <c r="D39" s="150">
        <f t="shared" ref="D39:F39" si="27">D38/C38-1</f>
        <v>0.20153738305258506</v>
      </c>
      <c r="E39" s="150">
        <f t="shared" si="27"/>
        <v>0.18294203156643563</v>
      </c>
      <c r="F39" s="151">
        <f t="shared" si="27"/>
        <v>9.4538164491373422E-2</v>
      </c>
      <c r="G39" s="6"/>
      <c r="H39" s="3"/>
      <c r="I39" s="3"/>
      <c r="J39" s="3"/>
      <c r="K39" s="146" t="s">
        <v>71</v>
      </c>
      <c r="L39" s="149"/>
      <c r="M39" s="150">
        <f>M38/L38-1</f>
        <v>5.8266644449083582E-2</v>
      </c>
      <c r="N39" s="150">
        <f t="shared" ref="N39:P39" si="28">N38/M38-1</f>
        <v>0.21191185431506332</v>
      </c>
      <c r="O39" s="150">
        <f t="shared" si="28"/>
        <v>0.16707262118140731</v>
      </c>
      <c r="P39" s="151">
        <f t="shared" si="28"/>
        <v>4.1820256329714978E-2</v>
      </c>
      <c r="S39" s="6"/>
      <c r="T39" s="3"/>
      <c r="U39" s="146" t="s">
        <v>71</v>
      </c>
      <c r="V39" s="149"/>
      <c r="W39" s="150">
        <f>W38/V38-1</f>
        <v>0.12699557799954575</v>
      </c>
      <c r="X39" s="150">
        <f t="shared" ref="X39" si="29">X38/W38-1</f>
        <v>0.2128706546492436</v>
      </c>
      <c r="Y39" s="150">
        <f t="shared" ref="Y39" si="30">Y38/X38-1</f>
        <v>0.21257556885005036</v>
      </c>
      <c r="Z39" s="151">
        <f t="shared" ref="Z39" si="31">Z38/Y38-1</f>
        <v>5.6909418690147318E-2</v>
      </c>
      <c r="AE39" s="6"/>
      <c r="AF39" s="3"/>
      <c r="AG39" s="3"/>
      <c r="AH39" s="3"/>
      <c r="AI39" s="3"/>
    </row>
    <row r="40" spans="1:35" x14ac:dyDescent="0.35">
      <c r="A40" s="133" t="s">
        <v>171</v>
      </c>
      <c r="B40" s="23">
        <f>B6</f>
        <v>335.38</v>
      </c>
      <c r="C40" s="23">
        <f t="shared" ref="C40:F40" si="32">C6</f>
        <v>209.94</v>
      </c>
      <c r="D40" s="23">
        <f t="shared" si="32"/>
        <v>316.99</v>
      </c>
      <c r="E40" s="23">
        <f t="shared" si="32"/>
        <v>252.67</v>
      </c>
      <c r="F40" s="145">
        <f t="shared" si="32"/>
        <v>316.83999999999997</v>
      </c>
      <c r="G40" s="4"/>
      <c r="H40" s="3"/>
      <c r="I40" s="3"/>
      <c r="J40" s="3"/>
      <c r="K40" s="133" t="s">
        <v>74</v>
      </c>
      <c r="L40" s="23">
        <f>L6</f>
        <v>9075.59</v>
      </c>
      <c r="M40" s="23">
        <f>M6</f>
        <v>9394.51</v>
      </c>
      <c r="N40" s="23">
        <f>N6</f>
        <v>12385.5</v>
      </c>
      <c r="O40" s="23">
        <f>O6</f>
        <v>14637.05</v>
      </c>
      <c r="P40" s="145">
        <f>P6</f>
        <v>13663.1</v>
      </c>
      <c r="S40" s="4"/>
      <c r="T40" s="3"/>
      <c r="U40" s="133" t="s">
        <v>74</v>
      </c>
      <c r="V40" s="23">
        <f>V6</f>
        <v>3915.08</v>
      </c>
      <c r="W40" s="23">
        <f>W6</f>
        <v>4266.2800000000007</v>
      </c>
      <c r="X40" s="23">
        <f>X6</f>
        <v>6027.59</v>
      </c>
      <c r="Y40" s="23">
        <f>Y6</f>
        <v>7385.3899999999994</v>
      </c>
      <c r="Z40" s="145">
        <f>Z6</f>
        <v>6924.3700000000008</v>
      </c>
      <c r="AE40" s="4"/>
      <c r="AF40" s="3"/>
      <c r="AG40" s="3"/>
      <c r="AH40" s="3"/>
      <c r="AI40" s="3"/>
    </row>
    <row r="41" spans="1:35" x14ac:dyDescent="0.35">
      <c r="A41" s="133" t="s">
        <v>71</v>
      </c>
      <c r="B41" s="23"/>
      <c r="C41" s="25">
        <f>C40/B40-1</f>
        <v>-0.37402349573617988</v>
      </c>
      <c r="D41" s="25">
        <f t="shared" ref="D41:F41" si="33">D40/C40-1</f>
        <v>0.50990759264551788</v>
      </c>
      <c r="E41" s="25">
        <f t="shared" si="33"/>
        <v>-0.20290860910438824</v>
      </c>
      <c r="F41" s="144">
        <f t="shared" si="33"/>
        <v>0.25396762575691612</v>
      </c>
      <c r="G41" s="6"/>
      <c r="H41" s="3"/>
      <c r="I41" s="3"/>
      <c r="J41" s="3"/>
      <c r="K41" s="133" t="s">
        <v>71</v>
      </c>
      <c r="L41" s="23"/>
      <c r="M41" s="25">
        <f>M40/L40-1</f>
        <v>3.5140415113507739E-2</v>
      </c>
      <c r="N41" s="25">
        <f t="shared" ref="N41:P41" si="34">N40/M40-1</f>
        <v>0.31837637088043969</v>
      </c>
      <c r="O41" s="25">
        <f t="shared" si="34"/>
        <v>0.18178918897097396</v>
      </c>
      <c r="P41" s="144">
        <f t="shared" si="34"/>
        <v>-6.6540047345605813E-2</v>
      </c>
      <c r="S41" s="6"/>
      <c r="T41" s="3"/>
      <c r="U41" s="133" t="s">
        <v>71</v>
      </c>
      <c r="V41" s="23"/>
      <c r="W41" s="25">
        <f>W40/V40-1</f>
        <v>8.9704424941508432E-2</v>
      </c>
      <c r="X41" s="25">
        <f t="shared" ref="X41" si="35">X40/W40-1</f>
        <v>0.41284444527785302</v>
      </c>
      <c r="Y41" s="25">
        <f t="shared" ref="Y41" si="36">Y40/X40-1</f>
        <v>0.22526416030287377</v>
      </c>
      <c r="Z41" s="144">
        <f t="shared" ref="Z41" si="37">Z40/Y40-1</f>
        <v>-6.2423243728496169E-2</v>
      </c>
      <c r="AE41" s="6"/>
      <c r="AF41" s="3"/>
      <c r="AG41" s="3"/>
      <c r="AH41" s="3"/>
      <c r="AI41" s="3"/>
    </row>
    <row r="42" spans="1:35" x14ac:dyDescent="0.35">
      <c r="A42" s="146" t="s">
        <v>75</v>
      </c>
      <c r="B42" s="147">
        <f>B7</f>
        <v>16497.53</v>
      </c>
      <c r="C42" s="147">
        <f t="shared" ref="C42:F42" si="38">C7</f>
        <v>16286.61</v>
      </c>
      <c r="D42" s="147">
        <f t="shared" si="38"/>
        <v>19633.710000000003</v>
      </c>
      <c r="E42" s="147">
        <f t="shared" si="38"/>
        <v>23103.23</v>
      </c>
      <c r="F42" s="148">
        <f t="shared" si="38"/>
        <v>25327.65</v>
      </c>
      <c r="G42" s="5"/>
      <c r="H42" s="3"/>
      <c r="I42" s="3"/>
      <c r="J42" s="3"/>
      <c r="K42" s="146" t="s">
        <v>75</v>
      </c>
      <c r="L42" s="147">
        <f>L7</f>
        <v>7067.7799999999988</v>
      </c>
      <c r="M42" s="147">
        <f>M7</f>
        <v>7689.4800000000014</v>
      </c>
      <c r="N42" s="147">
        <f>N7</f>
        <v>8318.7900000000009</v>
      </c>
      <c r="O42" s="147">
        <f>O7</f>
        <v>9526.36</v>
      </c>
      <c r="P42" s="148">
        <f>P7</f>
        <v>11510.83</v>
      </c>
      <c r="S42" s="5"/>
      <c r="T42" s="3"/>
      <c r="U42" s="146" t="s">
        <v>75</v>
      </c>
      <c r="V42" s="147">
        <f>V7</f>
        <v>2821.6900000000005</v>
      </c>
      <c r="W42" s="147">
        <f>W7</f>
        <v>3326.0299999999997</v>
      </c>
      <c r="X42" s="147">
        <f>X7</f>
        <v>3180.8999999999996</v>
      </c>
      <c r="Y42" s="147">
        <f>Y7</f>
        <v>3780.6000000000004</v>
      </c>
      <c r="Z42" s="148">
        <f>Z7</f>
        <v>4877.0699999999979</v>
      </c>
      <c r="AE42" s="5"/>
      <c r="AF42" s="3"/>
      <c r="AG42" s="3"/>
      <c r="AH42" s="3"/>
      <c r="AI42" s="3"/>
    </row>
    <row r="43" spans="1:35" x14ac:dyDescent="0.35">
      <c r="A43" s="146" t="s">
        <v>71</v>
      </c>
      <c r="B43" s="149"/>
      <c r="C43" s="150">
        <f>C42/B42-1</f>
        <v>-1.2784944170430301E-2</v>
      </c>
      <c r="D43" s="150">
        <f t="shared" ref="D43:F43" si="39">D42/C42-1</f>
        <v>0.20551238102956981</v>
      </c>
      <c r="E43" s="150">
        <f t="shared" si="39"/>
        <v>0.17671239923580395</v>
      </c>
      <c r="F43" s="151">
        <f t="shared" si="39"/>
        <v>9.6281775318862506E-2</v>
      </c>
      <c r="G43" s="6"/>
      <c r="H43" s="3"/>
      <c r="I43" s="3"/>
      <c r="J43" s="3"/>
      <c r="K43" s="146" t="s">
        <v>71</v>
      </c>
      <c r="L43" s="149"/>
      <c r="M43" s="150">
        <f>M42/L42-1</f>
        <v>8.7962556842460016E-2</v>
      </c>
      <c r="N43" s="150">
        <f t="shared" ref="N43:P43" si="40">N42/M42-1</f>
        <v>8.1840384525351473E-2</v>
      </c>
      <c r="O43" s="150">
        <f t="shared" si="40"/>
        <v>0.1451617362621247</v>
      </c>
      <c r="P43" s="151">
        <f t="shared" si="40"/>
        <v>0.20831356362766051</v>
      </c>
      <c r="S43" s="6"/>
      <c r="T43" s="3"/>
      <c r="U43" s="146" t="s">
        <v>71</v>
      </c>
      <c r="V43" s="149"/>
      <c r="W43" s="150">
        <f>W42/V42-1</f>
        <v>0.17873685628116442</v>
      </c>
      <c r="X43" s="150">
        <f t="shared" ref="X43" si="41">X42/W42-1</f>
        <v>-4.3634603416084716E-2</v>
      </c>
      <c r="Y43" s="150">
        <f t="shared" ref="Y43" si="42">Y42/X42-1</f>
        <v>0.18853154767518654</v>
      </c>
      <c r="Z43" s="151">
        <f t="shared" ref="Z43" si="43">Z42/Y42-1</f>
        <v>0.29002539279479378</v>
      </c>
      <c r="AE43" s="6"/>
      <c r="AF43" s="3"/>
      <c r="AG43" s="3"/>
      <c r="AH43" s="3"/>
      <c r="AI43" s="3"/>
    </row>
    <row r="44" spans="1:35" x14ac:dyDescent="0.35">
      <c r="A44" s="133" t="s">
        <v>43</v>
      </c>
      <c r="B44" s="23">
        <f>B8</f>
        <v>9617.0300000000007</v>
      </c>
      <c r="C44" s="23">
        <f t="shared" ref="C44:F44" si="44">C8</f>
        <v>9322.5</v>
      </c>
      <c r="D44" s="23">
        <f t="shared" si="44"/>
        <v>12580.74</v>
      </c>
      <c r="E44" s="23">
        <f t="shared" si="44"/>
        <v>15439.58</v>
      </c>
      <c r="F44" s="145">
        <f t="shared" si="44"/>
        <v>15081.03</v>
      </c>
      <c r="G44" s="4"/>
      <c r="H44" s="3"/>
      <c r="I44" s="3"/>
      <c r="J44" s="3"/>
      <c r="K44" s="133" t="s">
        <v>43</v>
      </c>
      <c r="L44" s="23">
        <f>L8</f>
        <v>5335.8899999999994</v>
      </c>
      <c r="M44" s="23">
        <f>M8</f>
        <v>5205.03</v>
      </c>
      <c r="N44" s="23">
        <f>N8</f>
        <v>5987.98</v>
      </c>
      <c r="O44" s="23">
        <f>O8</f>
        <v>6617.42</v>
      </c>
      <c r="P44" s="145">
        <f>P8</f>
        <v>7267.26</v>
      </c>
      <c r="S44" s="4"/>
      <c r="T44" s="3"/>
      <c r="U44" s="133" t="s">
        <v>43</v>
      </c>
      <c r="V44" s="23">
        <f>V8</f>
        <v>2139.91</v>
      </c>
      <c r="W44" s="23">
        <f>W8</f>
        <v>2360.3500000000004</v>
      </c>
      <c r="X44" s="23">
        <f>X8</f>
        <v>2626.0299999999997</v>
      </c>
      <c r="Y44" s="23">
        <f>Y8</f>
        <v>2955.6800000000003</v>
      </c>
      <c r="Z44" s="145">
        <f>Z8</f>
        <v>3366.88</v>
      </c>
      <c r="AE44" s="4"/>
      <c r="AF44" s="3"/>
      <c r="AG44" s="3"/>
      <c r="AH44" s="3"/>
      <c r="AI44" s="3"/>
    </row>
    <row r="45" spans="1:35" x14ac:dyDescent="0.35">
      <c r="A45" s="133" t="s">
        <v>71</v>
      </c>
      <c r="B45" s="23"/>
      <c r="C45" s="25">
        <f>C44/B44-1</f>
        <v>-3.0625879299534309E-2</v>
      </c>
      <c r="D45" s="25">
        <f t="shared" ref="D45:F45" si="45">D44/C44-1</f>
        <v>0.34950281576830244</v>
      </c>
      <c r="E45" s="25">
        <f t="shared" si="45"/>
        <v>0.22723941516953694</v>
      </c>
      <c r="F45" s="144">
        <f t="shared" si="45"/>
        <v>-2.322278196686689E-2</v>
      </c>
      <c r="G45" s="6"/>
      <c r="H45" s="3"/>
      <c r="I45" s="3"/>
      <c r="J45" s="3"/>
      <c r="K45" s="133" t="s">
        <v>71</v>
      </c>
      <c r="L45" s="23"/>
      <c r="M45" s="25">
        <f>M44/L44-1</f>
        <v>-2.4524493570894368E-2</v>
      </c>
      <c r="N45" s="25">
        <f t="shared" ref="N45:P45" si="46">N44/M44-1</f>
        <v>0.15042180352466739</v>
      </c>
      <c r="O45" s="25">
        <f t="shared" si="46"/>
        <v>0.10511725156062646</v>
      </c>
      <c r="P45" s="144">
        <f t="shared" si="46"/>
        <v>9.820141384406611E-2</v>
      </c>
      <c r="S45" s="6"/>
      <c r="T45" s="3"/>
      <c r="U45" s="133" t="s">
        <v>71</v>
      </c>
      <c r="V45" s="23"/>
      <c r="W45" s="25">
        <f>W44/V44-1</f>
        <v>0.10301367814534279</v>
      </c>
      <c r="X45" s="25">
        <f t="shared" ref="X45" si="47">X44/W44-1</f>
        <v>0.11255957802868188</v>
      </c>
      <c r="Y45" s="25">
        <f t="shared" ref="Y45" si="48">Y44/X44-1</f>
        <v>0.12553169613446946</v>
      </c>
      <c r="Z45" s="144">
        <f t="shared" ref="Z45" si="49">Z44/Y44-1</f>
        <v>0.13912196178206027</v>
      </c>
      <c r="AE45" s="6"/>
      <c r="AF45" s="3"/>
      <c r="AG45" s="3"/>
      <c r="AH45" s="3"/>
      <c r="AI45" s="3"/>
    </row>
    <row r="46" spans="1:35" x14ac:dyDescent="0.35">
      <c r="A46" s="146" t="s">
        <v>76</v>
      </c>
      <c r="B46" s="147">
        <f>B9</f>
        <v>6880.4999999999982</v>
      </c>
      <c r="C46" s="147">
        <f t="shared" ref="C46:F46" si="50">C9</f>
        <v>6964.1100000000006</v>
      </c>
      <c r="D46" s="147">
        <f t="shared" si="50"/>
        <v>7052.970000000003</v>
      </c>
      <c r="E46" s="147">
        <f t="shared" si="50"/>
        <v>7663.65</v>
      </c>
      <c r="F46" s="148">
        <f t="shared" si="50"/>
        <v>10246.620000000001</v>
      </c>
      <c r="G46" s="5"/>
      <c r="H46" s="3"/>
      <c r="I46" s="3"/>
      <c r="J46" s="3"/>
      <c r="K46" s="146" t="s">
        <v>76</v>
      </c>
      <c r="L46" s="147">
        <f>L9</f>
        <v>1731.8899999999994</v>
      </c>
      <c r="M46" s="147">
        <f>M9</f>
        <v>2484.4500000000016</v>
      </c>
      <c r="N46" s="147">
        <f>N9</f>
        <v>2330.8100000000013</v>
      </c>
      <c r="O46" s="147">
        <f>O9</f>
        <v>2908.9400000000005</v>
      </c>
      <c r="P46" s="148">
        <f>P9</f>
        <v>4243.57</v>
      </c>
      <c r="S46" s="5"/>
      <c r="T46" s="3"/>
      <c r="U46" s="146" t="s">
        <v>76</v>
      </c>
      <c r="V46" s="147">
        <f>V9</f>
        <v>681.78000000000065</v>
      </c>
      <c r="W46" s="147">
        <f>W9</f>
        <v>965.67999999999938</v>
      </c>
      <c r="X46" s="147">
        <f>X9</f>
        <v>554.86999999999989</v>
      </c>
      <c r="Y46" s="147">
        <f>Y9</f>
        <v>824.92000000000007</v>
      </c>
      <c r="Z46" s="148">
        <f>Z9</f>
        <v>1510.1899999999978</v>
      </c>
      <c r="AE46" s="5"/>
      <c r="AF46" s="3"/>
      <c r="AG46" s="3"/>
      <c r="AH46" s="3"/>
      <c r="AI46" s="3"/>
    </row>
    <row r="47" spans="1:35" x14ac:dyDescent="0.35">
      <c r="A47" s="146" t="s">
        <v>71</v>
      </c>
      <c r="B47" s="149"/>
      <c r="C47" s="150">
        <f>C46/B46-1</f>
        <v>1.2151733158927813E-2</v>
      </c>
      <c r="D47" s="150">
        <f t="shared" ref="D47:F47" si="51">D46/C46-1</f>
        <v>1.2759706552596395E-2</v>
      </c>
      <c r="E47" s="150">
        <f t="shared" si="51"/>
        <v>8.6584800445769217E-2</v>
      </c>
      <c r="F47" s="151">
        <f t="shared" si="51"/>
        <v>0.33704174903603401</v>
      </c>
      <c r="G47" s="6"/>
      <c r="H47" s="3"/>
      <c r="I47" s="3"/>
      <c r="J47" s="3"/>
      <c r="K47" s="146" t="s">
        <v>71</v>
      </c>
      <c r="L47" s="149"/>
      <c r="M47" s="150">
        <f>M46/L46-1</f>
        <v>0.43453106144154785</v>
      </c>
      <c r="N47" s="150">
        <f t="shared" ref="N47:P47" si="52">N46/M46-1</f>
        <v>-6.184064883575846E-2</v>
      </c>
      <c r="O47" s="150">
        <f t="shared" si="52"/>
        <v>0.24803823563482164</v>
      </c>
      <c r="P47" s="151">
        <f t="shared" si="52"/>
        <v>0.45880286289851258</v>
      </c>
      <c r="S47" s="6"/>
      <c r="T47" s="3"/>
      <c r="U47" s="146" t="s">
        <v>71</v>
      </c>
      <c r="V47" s="149"/>
      <c r="W47" s="150">
        <f>W46/V46-1</f>
        <v>0.4164099856258594</v>
      </c>
      <c r="X47" s="150">
        <f t="shared" ref="X47" si="53">X46/W46-1</f>
        <v>-0.42541007373042805</v>
      </c>
      <c r="Y47" s="150">
        <f t="shared" ref="Y47" si="54">Y46/X46-1</f>
        <v>0.48669057617099543</v>
      </c>
      <c r="Z47" s="151">
        <f t="shared" ref="Z47" si="55">Z46/Y46-1</f>
        <v>0.8307108568103545</v>
      </c>
      <c r="AE47" s="6"/>
      <c r="AF47" s="3"/>
      <c r="AG47" s="3"/>
      <c r="AH47" s="3"/>
      <c r="AI47" s="3"/>
    </row>
    <row r="48" spans="1:35" x14ac:dyDescent="0.35">
      <c r="A48" s="133" t="s">
        <v>77</v>
      </c>
      <c r="B48" s="23">
        <f>B10</f>
        <v>4248.32</v>
      </c>
      <c r="C48" s="23">
        <f t="shared" ref="C48:F48" si="56">C10</f>
        <v>3898.3500000000004</v>
      </c>
      <c r="D48" s="23">
        <f t="shared" si="56"/>
        <v>4686.1899999999996</v>
      </c>
      <c r="E48" s="23">
        <f t="shared" si="56"/>
        <v>5179.8</v>
      </c>
      <c r="F48" s="145">
        <f t="shared" si="56"/>
        <v>5834.62</v>
      </c>
      <c r="G48" s="4"/>
      <c r="H48" s="3"/>
      <c r="I48" s="3"/>
      <c r="J48" s="3"/>
      <c r="K48" s="133" t="s">
        <v>77</v>
      </c>
      <c r="L48" s="23">
        <f>L10</f>
        <v>1138.1199999999999</v>
      </c>
      <c r="M48" s="23">
        <f>M10</f>
        <v>1314.95</v>
      </c>
      <c r="N48" s="23">
        <f>N10</f>
        <v>1399.67</v>
      </c>
      <c r="O48" s="23">
        <f>O10</f>
        <v>1419.14</v>
      </c>
      <c r="P48" s="145">
        <f>P10</f>
        <v>1477.83</v>
      </c>
      <c r="S48" s="4"/>
      <c r="T48" s="3"/>
      <c r="U48" s="133" t="s">
        <v>77</v>
      </c>
      <c r="V48" s="23">
        <f>V10</f>
        <v>276.51</v>
      </c>
      <c r="W48" s="23">
        <f>W10</f>
        <v>339.63</v>
      </c>
      <c r="X48" s="23">
        <f>X10</f>
        <v>435.2</v>
      </c>
      <c r="Y48" s="23">
        <f>Y10</f>
        <v>469.31</v>
      </c>
      <c r="Z48" s="145">
        <f>Z10</f>
        <v>508.83</v>
      </c>
      <c r="AE48" s="4"/>
      <c r="AF48" s="3"/>
      <c r="AG48" s="3"/>
      <c r="AH48" s="3"/>
      <c r="AI48" s="3"/>
    </row>
    <row r="49" spans="1:35" x14ac:dyDescent="0.35">
      <c r="A49" s="133" t="s">
        <v>71</v>
      </c>
      <c r="B49" s="23"/>
      <c r="C49" s="25">
        <f>C48/B48-1</f>
        <v>-8.2378446068092637E-2</v>
      </c>
      <c r="D49" s="25">
        <f t="shared" ref="D49:F49" si="57">D48/C48-1</f>
        <v>0.20209575846191319</v>
      </c>
      <c r="E49" s="25">
        <f t="shared" si="57"/>
        <v>0.10533290370215487</v>
      </c>
      <c r="F49" s="144">
        <f t="shared" si="57"/>
        <v>0.12641800841731343</v>
      </c>
      <c r="G49" s="6"/>
      <c r="H49" s="3"/>
      <c r="I49" s="3"/>
      <c r="J49" s="3"/>
      <c r="K49" s="133" t="s">
        <v>71</v>
      </c>
      <c r="L49" s="23"/>
      <c r="M49" s="25">
        <f>M48/L48-1</f>
        <v>0.15537025972656671</v>
      </c>
      <c r="N49" s="25">
        <f t="shared" ref="N49:P49" si="58">N48/M48-1</f>
        <v>6.4428305258755092E-2</v>
      </c>
      <c r="O49" s="25">
        <f t="shared" si="58"/>
        <v>1.3910421742267864E-2</v>
      </c>
      <c r="P49" s="144">
        <f t="shared" si="58"/>
        <v>4.1356032526741471E-2</v>
      </c>
      <c r="S49" s="6"/>
      <c r="T49" s="3"/>
      <c r="U49" s="133" t="s">
        <v>71</v>
      </c>
      <c r="V49" s="23"/>
      <c r="W49" s="25">
        <f>W48/V48-1</f>
        <v>0.22827384181403931</v>
      </c>
      <c r="X49" s="25">
        <f t="shared" ref="X49" si="59">X48/W48-1</f>
        <v>0.28139445867561763</v>
      </c>
      <c r="Y49" s="25">
        <f t="shared" ref="Y49" si="60">Y48/X48-1</f>
        <v>7.8377757352941169E-2</v>
      </c>
      <c r="Z49" s="144">
        <f t="shared" ref="Z49" si="61">Z48/Y48-1</f>
        <v>8.420873196820855E-2</v>
      </c>
      <c r="AE49" s="6"/>
      <c r="AF49" s="3"/>
      <c r="AG49" s="3"/>
      <c r="AH49" s="3"/>
      <c r="AI49" s="3"/>
    </row>
    <row r="50" spans="1:35" x14ac:dyDescent="0.35">
      <c r="A50" s="146" t="s">
        <v>46</v>
      </c>
      <c r="B50" s="147">
        <f>B11</f>
        <v>2632.1799999999985</v>
      </c>
      <c r="C50" s="147">
        <f t="shared" ref="C50:F50" si="62">C11</f>
        <v>3065.76</v>
      </c>
      <c r="D50" s="147">
        <f t="shared" si="62"/>
        <v>2366.7800000000034</v>
      </c>
      <c r="E50" s="147">
        <f t="shared" si="62"/>
        <v>2483.8499999999995</v>
      </c>
      <c r="F50" s="148">
        <f t="shared" si="62"/>
        <v>4412.0000000000009</v>
      </c>
      <c r="G50" s="5"/>
      <c r="H50" s="3"/>
      <c r="I50" s="3"/>
      <c r="J50" s="3"/>
      <c r="K50" s="146" t="s">
        <v>46</v>
      </c>
      <c r="L50" s="147">
        <f>L11</f>
        <v>593.76999999999953</v>
      </c>
      <c r="M50" s="147">
        <f>M11</f>
        <v>1169.5000000000016</v>
      </c>
      <c r="N50" s="147">
        <f>N11</f>
        <v>931.14000000000124</v>
      </c>
      <c r="O50" s="147">
        <f>O11</f>
        <v>1489.8000000000004</v>
      </c>
      <c r="P50" s="148">
        <f>P11</f>
        <v>2765.74</v>
      </c>
      <c r="S50" s="5"/>
      <c r="T50" s="3"/>
      <c r="U50" s="146" t="s">
        <v>46</v>
      </c>
      <c r="V50" s="147">
        <f>V11</f>
        <v>405.27000000000066</v>
      </c>
      <c r="W50" s="147">
        <f>W11</f>
        <v>626.04999999999939</v>
      </c>
      <c r="X50" s="147">
        <f>X11</f>
        <v>119.6699999999999</v>
      </c>
      <c r="Y50" s="147">
        <f>Y11</f>
        <v>355.61000000000007</v>
      </c>
      <c r="Z50" s="148">
        <f>Z11</f>
        <v>1001.3599999999979</v>
      </c>
      <c r="AE50" s="5"/>
      <c r="AF50" s="3"/>
      <c r="AG50" s="3"/>
      <c r="AH50" s="3"/>
      <c r="AI50" s="3"/>
    </row>
    <row r="51" spans="1:35" x14ac:dyDescent="0.35">
      <c r="A51" s="146" t="s">
        <v>71</v>
      </c>
      <c r="B51" s="149"/>
      <c r="C51" s="150">
        <f>C50/B50-1</f>
        <v>0.16472277731766138</v>
      </c>
      <c r="D51" s="150">
        <f t="shared" ref="D51:F51" si="63">D50/C50-1</f>
        <v>-0.22799566828453521</v>
      </c>
      <c r="E51" s="150">
        <f t="shared" si="63"/>
        <v>4.9463828492718243E-2</v>
      </c>
      <c r="F51" s="151">
        <f t="shared" si="63"/>
        <v>0.77627473478672293</v>
      </c>
      <c r="G51" s="6"/>
      <c r="H51" s="3"/>
      <c r="I51" s="3"/>
      <c r="J51" s="3"/>
      <c r="K51" s="146" t="s">
        <v>71</v>
      </c>
      <c r="L51" s="149"/>
      <c r="M51" s="150">
        <f>M50/L50-1</f>
        <v>0.96961786550348195</v>
      </c>
      <c r="N51" s="150">
        <f t="shared" ref="N51:P51" si="64">N50/M50-1</f>
        <v>-0.20381359555365541</v>
      </c>
      <c r="O51" s="150">
        <f t="shared" si="64"/>
        <v>0.59997422514337106</v>
      </c>
      <c r="P51" s="151">
        <f t="shared" si="64"/>
        <v>0.85645053027251916</v>
      </c>
      <c r="S51" s="6"/>
      <c r="T51" s="3"/>
      <c r="U51" s="146" t="s">
        <v>71</v>
      </c>
      <c r="V51" s="149"/>
      <c r="W51" s="150">
        <f>W50/V50-1</f>
        <v>0.54477262072198385</v>
      </c>
      <c r="X51" s="150">
        <f t="shared" ref="X51" si="65">X50/W50-1</f>
        <v>-0.80884913345579423</v>
      </c>
      <c r="Y51" s="150">
        <f t="shared" ref="Y51" si="66">Y50/X50-1</f>
        <v>1.9715885351383</v>
      </c>
      <c r="Z51" s="151">
        <f t="shared" ref="Z51" si="67">Z50/Y50-1</f>
        <v>1.8158938162593787</v>
      </c>
      <c r="AE51" s="6"/>
      <c r="AF51" s="3"/>
      <c r="AG51" s="3"/>
      <c r="AH51" s="3"/>
      <c r="AI51" s="3"/>
    </row>
    <row r="52" spans="1:35" x14ac:dyDescent="0.35">
      <c r="A52" s="133" t="s">
        <v>78</v>
      </c>
      <c r="B52" s="23">
        <f>B12</f>
        <v>982.32</v>
      </c>
      <c r="C52" s="23">
        <f t="shared" ref="C52:F52" si="68">C12</f>
        <v>1140.77</v>
      </c>
      <c r="D52" s="23">
        <f t="shared" si="68"/>
        <v>1205.05</v>
      </c>
      <c r="E52" s="23">
        <f t="shared" si="68"/>
        <v>1253.05</v>
      </c>
      <c r="F52" s="145">
        <f t="shared" si="68"/>
        <v>1429.97</v>
      </c>
      <c r="G52" s="4"/>
      <c r="H52" s="3"/>
      <c r="I52" s="3"/>
      <c r="J52" s="3"/>
      <c r="K52" s="133" t="s">
        <v>78</v>
      </c>
      <c r="L52" s="23">
        <f>L12</f>
        <v>280.83</v>
      </c>
      <c r="M52" s="23">
        <f>M12</f>
        <v>442.96</v>
      </c>
      <c r="N52" s="23">
        <f>N12</f>
        <v>444.42</v>
      </c>
      <c r="O52" s="23">
        <f>O12</f>
        <v>531.24</v>
      </c>
      <c r="P52" s="145">
        <f>P12</f>
        <v>505.94</v>
      </c>
      <c r="S52" s="4"/>
      <c r="T52" s="3"/>
      <c r="U52" s="133" t="s">
        <v>78</v>
      </c>
      <c r="V52" s="23">
        <f>V12</f>
        <v>150.93</v>
      </c>
      <c r="W52" s="23">
        <f>W12</f>
        <v>175.51</v>
      </c>
      <c r="X52" s="23">
        <f>X12</f>
        <v>206.95</v>
      </c>
      <c r="Y52" s="23">
        <f>Y12</f>
        <v>242.1</v>
      </c>
      <c r="Z52" s="145">
        <f>Z12</f>
        <v>269.06</v>
      </c>
      <c r="AE52" s="4"/>
      <c r="AF52" s="3"/>
      <c r="AG52" s="3"/>
      <c r="AH52" s="3"/>
      <c r="AI52" s="3"/>
    </row>
    <row r="53" spans="1:35" x14ac:dyDescent="0.35">
      <c r="A53" s="133" t="s">
        <v>71</v>
      </c>
      <c r="B53" s="23"/>
      <c r="C53" s="25">
        <f>C52/B52-1</f>
        <v>0.16130181610880356</v>
      </c>
      <c r="D53" s="25">
        <f t="shared" ref="D53:F53" si="69">D52/C52-1</f>
        <v>5.6347905362167605E-2</v>
      </c>
      <c r="E53" s="25">
        <f t="shared" si="69"/>
        <v>3.9832372100742752E-2</v>
      </c>
      <c r="F53" s="144">
        <f t="shared" si="69"/>
        <v>0.1411914927576714</v>
      </c>
      <c r="G53" s="6"/>
      <c r="H53" s="3"/>
      <c r="I53" s="3"/>
      <c r="J53" s="3"/>
      <c r="K53" s="133" t="s">
        <v>71</v>
      </c>
      <c r="L53" s="23"/>
      <c r="M53" s="25">
        <f>M52/L52-1</f>
        <v>0.57732435993305553</v>
      </c>
      <c r="N53" s="25">
        <f t="shared" ref="N53:P53" si="70">N52/M52-1</f>
        <v>3.2960086689544088E-3</v>
      </c>
      <c r="O53" s="25">
        <f t="shared" si="70"/>
        <v>0.19535574456595106</v>
      </c>
      <c r="P53" s="144">
        <f t="shared" si="70"/>
        <v>-4.7624425871545806E-2</v>
      </c>
      <c r="S53" s="6"/>
      <c r="T53" s="3"/>
      <c r="U53" s="133" t="s">
        <v>71</v>
      </c>
      <c r="V53" s="23"/>
      <c r="W53" s="25">
        <f>W52/V52-1</f>
        <v>0.16285695355462781</v>
      </c>
      <c r="X53" s="25">
        <f t="shared" ref="X53" si="71">X52/W52-1</f>
        <v>0.17913509201754896</v>
      </c>
      <c r="Y53" s="25">
        <f t="shared" ref="Y53" si="72">Y52/X52-1</f>
        <v>0.16984778932109212</v>
      </c>
      <c r="Z53" s="144">
        <f t="shared" ref="Z53" si="73">Z52/Y52-1</f>
        <v>0.11135894258570844</v>
      </c>
      <c r="AE53" s="6"/>
      <c r="AF53" s="3"/>
      <c r="AG53" s="3"/>
      <c r="AH53" s="3"/>
      <c r="AI53" s="3"/>
    </row>
    <row r="54" spans="1:35" x14ac:dyDescent="0.35">
      <c r="A54" s="146" t="s">
        <v>48</v>
      </c>
      <c r="B54" s="147">
        <f>B13</f>
        <v>1649.8599999999983</v>
      </c>
      <c r="C54" s="147">
        <f t="shared" ref="C54:F54" si="74">C13</f>
        <v>1924.9900000000002</v>
      </c>
      <c r="D54" s="147">
        <f t="shared" si="74"/>
        <v>1161.7300000000034</v>
      </c>
      <c r="E54" s="147">
        <f t="shared" si="74"/>
        <v>1230.7999999999995</v>
      </c>
      <c r="F54" s="148">
        <f t="shared" si="74"/>
        <v>2982.0300000000007</v>
      </c>
      <c r="G54" s="5"/>
      <c r="H54" s="3"/>
      <c r="I54" s="3"/>
      <c r="J54" s="3"/>
      <c r="K54" s="146" t="s">
        <v>48</v>
      </c>
      <c r="L54" s="147">
        <f>L13</f>
        <v>312.93999999999954</v>
      </c>
      <c r="M54" s="147">
        <f>M13</f>
        <v>726.54000000000156</v>
      </c>
      <c r="N54" s="147">
        <f>N13</f>
        <v>486.72000000000122</v>
      </c>
      <c r="O54" s="147">
        <f>O13</f>
        <v>958.5600000000004</v>
      </c>
      <c r="P54" s="148">
        <f>P13</f>
        <v>2259.7999999999997</v>
      </c>
      <c r="S54" s="5"/>
      <c r="T54" s="3"/>
      <c r="U54" s="146" t="s">
        <v>48</v>
      </c>
      <c r="V54" s="147">
        <f>V13</f>
        <v>254.34000000000066</v>
      </c>
      <c r="W54" s="147">
        <f>W13</f>
        <v>450.5399999999994</v>
      </c>
      <c r="X54" s="147">
        <f>X13</f>
        <v>-87.280000000000086</v>
      </c>
      <c r="Y54" s="147">
        <f>Y13</f>
        <v>113.51000000000008</v>
      </c>
      <c r="Z54" s="148">
        <f>Z13</f>
        <v>732.29999999999791</v>
      </c>
      <c r="AE54" s="5"/>
      <c r="AF54" s="3"/>
      <c r="AG54" s="3"/>
      <c r="AH54" s="3"/>
      <c r="AI54" s="3"/>
    </row>
    <row r="55" spans="1:35" x14ac:dyDescent="0.35">
      <c r="A55" s="146" t="s">
        <v>71</v>
      </c>
      <c r="B55" s="149"/>
      <c r="C55" s="150">
        <f>C54/B54-1</f>
        <v>0.16675960384517619</v>
      </c>
      <c r="D55" s="150">
        <f t="shared" ref="D55:F55" si="75">D54/C54-1</f>
        <v>-0.39650076104291276</v>
      </c>
      <c r="E55" s="150">
        <f t="shared" si="75"/>
        <v>5.9454434334996753E-2</v>
      </c>
      <c r="F55" s="151">
        <f t="shared" si="75"/>
        <v>1.4228388040299009</v>
      </c>
      <c r="G55" s="6"/>
      <c r="H55" s="3"/>
      <c r="I55" s="3"/>
      <c r="J55" s="3"/>
      <c r="K55" s="146" t="s">
        <v>71</v>
      </c>
      <c r="L55" s="149"/>
      <c r="M55" s="150">
        <f>M54/L54-1</f>
        <v>1.3216591039816024</v>
      </c>
      <c r="N55" s="150">
        <f t="shared" ref="N55:P55" si="76">N54/M54-1</f>
        <v>-0.33008506069865362</v>
      </c>
      <c r="O55" s="150">
        <f t="shared" si="76"/>
        <v>0.96942800788954231</v>
      </c>
      <c r="P55" s="151">
        <f t="shared" si="76"/>
        <v>1.3574945751961263</v>
      </c>
      <c r="S55" s="6"/>
      <c r="T55" s="3"/>
      <c r="U55" s="146" t="s">
        <v>71</v>
      </c>
      <c r="V55" s="149"/>
      <c r="W55" s="150">
        <f>W54/V54-1</f>
        <v>0.77140835102617844</v>
      </c>
      <c r="X55" s="150">
        <f t="shared" ref="X55" si="77">X54/W54-1</f>
        <v>-1.1937230878501359</v>
      </c>
      <c r="Y55" s="150">
        <f t="shared" ref="Y55" si="78">Y54/X54-1</f>
        <v>-2.3005270394133817</v>
      </c>
      <c r="Z55" s="151">
        <f t="shared" ref="Z55" si="79">Z54/Y54-1</f>
        <v>5.4514139723372166</v>
      </c>
      <c r="AE55" s="6"/>
      <c r="AF55" s="3"/>
      <c r="AG55" s="3"/>
      <c r="AH55" s="3"/>
      <c r="AI55" s="3"/>
    </row>
    <row r="56" spans="1:35" x14ac:dyDescent="0.35">
      <c r="A56" s="133" t="s">
        <v>49</v>
      </c>
      <c r="B56" s="24">
        <f>B14</f>
        <v>292.82</v>
      </c>
      <c r="C56" s="24">
        <f t="shared" ref="C56:F56" si="80">C14</f>
        <v>274.67</v>
      </c>
      <c r="D56" s="24">
        <f t="shared" si="80"/>
        <v>253.8</v>
      </c>
      <c r="E56" s="24">
        <f t="shared" si="80"/>
        <v>319</v>
      </c>
      <c r="F56" s="143">
        <f t="shared" si="80"/>
        <v>353.01</v>
      </c>
      <c r="G56" s="5"/>
      <c r="H56" s="3"/>
      <c r="I56" s="3"/>
      <c r="J56" s="3"/>
      <c r="K56" s="133" t="s">
        <v>49</v>
      </c>
      <c r="L56" s="24">
        <f>L14</f>
        <v>67.05</v>
      </c>
      <c r="M56" s="24">
        <f>M14</f>
        <v>211.01</v>
      </c>
      <c r="N56" s="24">
        <f>N14</f>
        <v>209.07999999999998</v>
      </c>
      <c r="O56" s="24">
        <f>O14</f>
        <v>322.55</v>
      </c>
      <c r="P56" s="143">
        <f>P14</f>
        <v>818.33999999999992</v>
      </c>
      <c r="S56" s="5"/>
      <c r="T56" s="3"/>
      <c r="U56" s="133" t="s">
        <v>49</v>
      </c>
      <c r="V56" s="24">
        <f>V14</f>
        <v>74.22999999999999</v>
      </c>
      <c r="W56" s="24">
        <f>W14</f>
        <v>51.59</v>
      </c>
      <c r="X56" s="24">
        <f>X14</f>
        <v>24.300000000000004</v>
      </c>
      <c r="Y56" s="24">
        <f>Y14</f>
        <v>71.75</v>
      </c>
      <c r="Z56" s="143">
        <f>Z14</f>
        <v>221.42000000000002</v>
      </c>
      <c r="AE56" s="5"/>
      <c r="AF56" s="3"/>
      <c r="AG56" s="3"/>
      <c r="AH56" s="3"/>
      <c r="AI56" s="3"/>
    </row>
    <row r="57" spans="1:35" x14ac:dyDescent="0.35">
      <c r="A57" s="133" t="s">
        <v>71</v>
      </c>
      <c r="B57" s="23"/>
      <c r="C57" s="25">
        <f>C56/B56-1</f>
        <v>-6.198347107438007E-2</v>
      </c>
      <c r="D57" s="25">
        <f t="shared" ref="D57:F57" si="81">D56/C56-1</f>
        <v>-7.5982087596024317E-2</v>
      </c>
      <c r="E57" s="25">
        <f t="shared" si="81"/>
        <v>0.25689519306540576</v>
      </c>
      <c r="F57" s="144">
        <f t="shared" si="81"/>
        <v>0.10661442006269595</v>
      </c>
      <c r="G57" s="6"/>
      <c r="H57" s="3"/>
      <c r="I57" s="3"/>
      <c r="J57" s="3"/>
      <c r="K57" s="133" t="s">
        <v>71</v>
      </c>
      <c r="L57" s="23"/>
      <c r="M57" s="25">
        <f>M56/L56-1</f>
        <v>2.147054436987323</v>
      </c>
      <c r="N57" s="25">
        <f t="shared" ref="N57:P57" si="82">N56/M56-1</f>
        <v>-9.1464859485332894E-3</v>
      </c>
      <c r="O57" s="25">
        <f t="shared" si="82"/>
        <v>0.54271092404821131</v>
      </c>
      <c r="P57" s="144">
        <f t="shared" si="82"/>
        <v>1.5370950240272823</v>
      </c>
      <c r="S57" s="6"/>
      <c r="T57" s="3"/>
      <c r="U57" s="133" t="s">
        <v>71</v>
      </c>
      <c r="V57" s="23"/>
      <c r="W57" s="25">
        <f>W56/V56-1</f>
        <v>-0.30499797925367089</v>
      </c>
      <c r="X57" s="25">
        <f t="shared" ref="X57" si="83">X56/W56-1</f>
        <v>-0.52897848420236482</v>
      </c>
      <c r="Y57" s="25">
        <f t="shared" ref="Y57" si="84">Y56/X56-1</f>
        <v>1.9526748971193411</v>
      </c>
      <c r="Z57" s="144">
        <f t="shared" ref="Z57" si="85">Z56/Y56-1</f>
        <v>2.085993031358885</v>
      </c>
      <c r="AE57" s="6"/>
      <c r="AF57" s="3"/>
      <c r="AG57" s="3"/>
      <c r="AH57" s="3"/>
      <c r="AI57" s="3"/>
    </row>
    <row r="58" spans="1:35" x14ac:dyDescent="0.35">
      <c r="A58" s="146" t="s">
        <v>50</v>
      </c>
      <c r="B58" s="147">
        <f>B15</f>
        <v>1357.0399999999984</v>
      </c>
      <c r="C58" s="147">
        <f t="shared" ref="C58:F58" si="86">C15</f>
        <v>1650.3200000000002</v>
      </c>
      <c r="D58" s="147">
        <f t="shared" si="86"/>
        <v>907.93000000000347</v>
      </c>
      <c r="E58" s="147">
        <f t="shared" si="86"/>
        <v>911.7999999999995</v>
      </c>
      <c r="F58" s="148">
        <f t="shared" si="86"/>
        <v>2629.0200000000004</v>
      </c>
      <c r="G58" s="5"/>
      <c r="H58" s="3"/>
      <c r="I58" s="3"/>
      <c r="J58" s="3"/>
      <c r="K58" s="146" t="s">
        <v>50</v>
      </c>
      <c r="L58" s="147">
        <f>L15</f>
        <v>245.88999999999953</v>
      </c>
      <c r="M58" s="147">
        <f>M15</f>
        <v>515.53000000000156</v>
      </c>
      <c r="N58" s="147">
        <f>N15</f>
        <v>277.64000000000124</v>
      </c>
      <c r="O58" s="147">
        <f>O15</f>
        <v>636.01000000000045</v>
      </c>
      <c r="P58" s="148">
        <f>P15</f>
        <v>1441.4599999999998</v>
      </c>
      <c r="S58" s="5"/>
      <c r="T58" s="3"/>
      <c r="U58" s="146" t="s">
        <v>50</v>
      </c>
      <c r="V58" s="147">
        <f>V15</f>
        <v>180.11000000000067</v>
      </c>
      <c r="W58" s="147">
        <f>W15</f>
        <v>398.94999999999936</v>
      </c>
      <c r="X58" s="147">
        <f>X15</f>
        <v>-111.5800000000001</v>
      </c>
      <c r="Y58" s="147">
        <f>Y15</f>
        <v>41.760000000000076</v>
      </c>
      <c r="Z58" s="148">
        <f>Z15</f>
        <v>510.87999999999789</v>
      </c>
      <c r="AE58" s="5"/>
      <c r="AF58" s="3"/>
      <c r="AG58" s="3"/>
      <c r="AH58" s="3"/>
      <c r="AI58" s="3"/>
    </row>
    <row r="59" spans="1:35" ht="15" thickBot="1" x14ac:dyDescent="0.4">
      <c r="A59" s="140" t="s">
        <v>71</v>
      </c>
      <c r="B59" s="152"/>
      <c r="C59" s="153">
        <f>C58/B58-1</f>
        <v>0.21611743205801015</v>
      </c>
      <c r="D59" s="153">
        <f t="shared" ref="D59:F59" si="87">D58/C58-1</f>
        <v>-0.44984609045518242</v>
      </c>
      <c r="E59" s="153">
        <f t="shared" si="87"/>
        <v>4.2624431398852192E-3</v>
      </c>
      <c r="F59" s="154">
        <f t="shared" si="87"/>
        <v>1.8833296775608708</v>
      </c>
      <c r="G59" s="6"/>
      <c r="H59" s="3"/>
      <c r="I59" s="3"/>
      <c r="J59" s="3"/>
      <c r="K59" s="140" t="s">
        <v>71</v>
      </c>
      <c r="L59" s="152"/>
      <c r="M59" s="153">
        <f>M58/L58-1</f>
        <v>1.0965879051608547</v>
      </c>
      <c r="N59" s="153">
        <f t="shared" ref="N59:P59" si="88">N58/M58-1</f>
        <v>-0.46144744243787872</v>
      </c>
      <c r="O59" s="153">
        <f t="shared" si="88"/>
        <v>1.2907722230226106</v>
      </c>
      <c r="P59" s="154">
        <f t="shared" si="88"/>
        <v>1.2664109054889057</v>
      </c>
      <c r="S59" s="6"/>
      <c r="T59" s="3"/>
      <c r="U59" s="140" t="s">
        <v>71</v>
      </c>
      <c r="V59" s="152"/>
      <c r="W59" s="153">
        <f>W58/V58-1</f>
        <v>1.2150352562322908</v>
      </c>
      <c r="X59" s="153">
        <f t="shared" ref="X59" si="89">X58/W58-1</f>
        <v>-1.2796841709487412</v>
      </c>
      <c r="Y59" s="153">
        <f t="shared" ref="Y59" si="90">Y58/X58-1</f>
        <v>-1.3742606201828287</v>
      </c>
      <c r="Z59" s="154">
        <f t="shared" ref="Z59" si="91">Z58/Y58-1</f>
        <v>11.233716475095713</v>
      </c>
      <c r="AE59" s="6"/>
      <c r="AF59" s="3"/>
      <c r="AG59" s="3"/>
      <c r="AH59" s="3"/>
      <c r="AI59" s="3"/>
    </row>
    <row r="60" spans="1:35" ht="15" thickBot="1" x14ac:dyDescent="0.4">
      <c r="A60" s="3"/>
      <c r="B60" s="4"/>
      <c r="C60" s="4"/>
      <c r="D60" s="4"/>
      <c r="E60" s="4"/>
      <c r="F60" s="4"/>
      <c r="G60" s="4"/>
      <c r="H60" s="3"/>
      <c r="I60" s="3"/>
      <c r="J60" s="3"/>
      <c r="K60" s="3"/>
      <c r="M60" s="3"/>
      <c r="N60" s="4"/>
      <c r="O60" s="4"/>
      <c r="P60" s="4"/>
      <c r="Q60" s="4"/>
      <c r="R60" s="4"/>
      <c r="S60" s="4"/>
      <c r="T60" s="3"/>
      <c r="U60" s="3"/>
      <c r="V60" s="3"/>
      <c r="W60" s="3"/>
      <c r="Y60" s="3"/>
      <c r="Z60" s="4"/>
      <c r="AA60" s="4"/>
      <c r="AB60" s="4"/>
      <c r="AC60" s="4"/>
      <c r="AD60" s="4"/>
      <c r="AE60" s="4"/>
      <c r="AF60" s="3"/>
      <c r="AG60" s="3"/>
      <c r="AH60" s="3"/>
      <c r="AI60" s="3"/>
    </row>
    <row r="61" spans="1:35" x14ac:dyDescent="0.35">
      <c r="A61" s="155" t="s">
        <v>79</v>
      </c>
      <c r="B61" s="96">
        <v>43891</v>
      </c>
      <c r="C61" s="96">
        <v>44256</v>
      </c>
      <c r="D61" s="96">
        <v>44621</v>
      </c>
      <c r="E61" s="96">
        <v>44986</v>
      </c>
      <c r="F61" s="97">
        <v>45352</v>
      </c>
      <c r="G61" s="4"/>
      <c r="H61" s="3"/>
      <c r="I61" s="3"/>
      <c r="J61" s="3"/>
      <c r="K61" s="155" t="s">
        <v>79</v>
      </c>
      <c r="L61" s="96">
        <v>43891</v>
      </c>
      <c r="M61" s="96">
        <v>44256</v>
      </c>
      <c r="N61" s="96">
        <v>44621</v>
      </c>
      <c r="O61" s="96">
        <v>44986</v>
      </c>
      <c r="P61" s="97">
        <v>45352</v>
      </c>
      <c r="S61" s="4"/>
      <c r="T61" s="3"/>
      <c r="U61" s="155" t="s">
        <v>79</v>
      </c>
      <c r="V61" s="96">
        <v>43891</v>
      </c>
      <c r="W61" s="96">
        <v>44256</v>
      </c>
      <c r="X61" s="96">
        <v>44621</v>
      </c>
      <c r="Y61" s="96">
        <v>44986</v>
      </c>
      <c r="Z61" s="97">
        <v>45352</v>
      </c>
      <c r="AE61" s="4"/>
      <c r="AF61" s="3"/>
      <c r="AG61" s="3"/>
      <c r="AH61" s="3"/>
      <c r="AI61" s="3"/>
    </row>
    <row r="62" spans="1:35" ht="17" customHeight="1" x14ac:dyDescent="0.35">
      <c r="A62" s="98" t="s">
        <v>169</v>
      </c>
      <c r="B62" s="157">
        <f>B3/B3</f>
        <v>1</v>
      </c>
      <c r="C62" s="157">
        <f t="shared" ref="C62:F62" si="92">C3/C3</f>
        <v>1</v>
      </c>
      <c r="D62" s="157">
        <f t="shared" si="92"/>
        <v>1</v>
      </c>
      <c r="E62" s="157">
        <f t="shared" si="92"/>
        <v>1</v>
      </c>
      <c r="F62" s="158">
        <f t="shared" si="92"/>
        <v>1</v>
      </c>
      <c r="G62" s="156"/>
      <c r="H62" s="3"/>
      <c r="I62" s="3"/>
      <c r="J62" s="3"/>
      <c r="K62" s="98" t="s">
        <v>39</v>
      </c>
      <c r="L62" s="157">
        <f>L3/L3</f>
        <v>1</v>
      </c>
      <c r="M62" s="157">
        <f>M3/M3</f>
        <v>1</v>
      </c>
      <c r="N62" s="157">
        <f>N3/N3</f>
        <v>1</v>
      </c>
      <c r="O62" s="157">
        <f>O3/O3</f>
        <v>1</v>
      </c>
      <c r="P62" s="158">
        <f>P3/P3</f>
        <v>1</v>
      </c>
      <c r="S62" s="7"/>
      <c r="T62" s="3"/>
      <c r="U62" s="98" t="s">
        <v>39</v>
      </c>
      <c r="V62" s="157">
        <f>V3/V3</f>
        <v>1</v>
      </c>
      <c r="W62" s="157">
        <f>W3/W3</f>
        <v>1</v>
      </c>
      <c r="X62" s="157">
        <f>X3/X3</f>
        <v>1</v>
      </c>
      <c r="Y62" s="157">
        <f>Y3/Y3</f>
        <v>1</v>
      </c>
      <c r="Z62" s="158">
        <f>Z3/Z3</f>
        <v>1</v>
      </c>
      <c r="AE62" s="7"/>
      <c r="AF62" s="3"/>
      <c r="AG62" s="3"/>
      <c r="AH62" s="3"/>
      <c r="AI62" s="3"/>
    </row>
    <row r="63" spans="1:35" ht="14.5" customHeight="1" x14ac:dyDescent="0.35">
      <c r="A63" s="98" t="s">
        <v>170</v>
      </c>
      <c r="B63" s="157">
        <f>B4/$B$2</f>
        <v>7.641202068761249E-3</v>
      </c>
      <c r="C63" s="157">
        <f>C4/$C$2</f>
        <v>4.7437635574837309E-3</v>
      </c>
      <c r="D63" s="157">
        <f>D4/$D$2</f>
        <v>7.1040541449093478E-3</v>
      </c>
      <c r="E63" s="157">
        <f>E4/$E$2</f>
        <v>5.6166362868447957E-3</v>
      </c>
      <c r="F63" s="158">
        <f>F4/$F$2</f>
        <v>6.9862409596048681E-3</v>
      </c>
      <c r="G63" s="156"/>
      <c r="H63" s="8"/>
      <c r="I63" s="3"/>
      <c r="J63" s="3"/>
      <c r="K63" s="98" t="s">
        <v>40</v>
      </c>
      <c r="L63" s="157">
        <f t="shared" ref="L63:L74" si="93">L4/$B$2</f>
        <v>1.0681005217470553E-3</v>
      </c>
      <c r="M63" s="157">
        <f t="shared" ref="M63:M74" si="94">M4/$C$2</f>
        <v>2.9234454085321762E-3</v>
      </c>
      <c r="N63" s="157">
        <f t="shared" ref="N63:N74" si="95">N4/$D$2</f>
        <v>2.7673068734452391E-3</v>
      </c>
      <c r="O63" s="157">
        <f t="shared" ref="O63:O74" si="96">O4/$E$2</f>
        <v>9.1339527853109869E-4</v>
      </c>
      <c r="P63" s="158">
        <f t="shared" ref="P63:P74" si="97">P4/$F$2</f>
        <v>3.386179220321044E-3</v>
      </c>
      <c r="S63" s="7"/>
      <c r="T63" s="8"/>
      <c r="U63" s="98" t="s">
        <v>40</v>
      </c>
      <c r="V63" s="157">
        <f t="shared" ref="V63:V74" si="98">V4/$B$2</f>
        <v>4.672939782643367E-4</v>
      </c>
      <c r="W63" s="157">
        <f t="shared" ref="W63:W74" si="99">W4/$C$2</f>
        <v>3.1204808387563267E-4</v>
      </c>
      <c r="X63" s="157">
        <f t="shared" ref="X63:X74" si="100">X4/$D$2</f>
        <v>2.5548508549785978E-4</v>
      </c>
      <c r="Y63" s="157">
        <f t="shared" ref="Y63:Y74" si="101">Y4/$E$2</f>
        <v>3.7656159694127064E-4</v>
      </c>
      <c r="Z63" s="158">
        <f t="shared" ref="Z63:Z74" si="102">Z4/$F$2</f>
        <v>4.3504145351913918E-4</v>
      </c>
      <c r="AE63" s="7"/>
      <c r="AF63" s="8"/>
      <c r="AG63" s="3"/>
      <c r="AH63" s="3"/>
      <c r="AI63" s="3"/>
    </row>
    <row r="64" spans="1:35" ht="14.5" customHeight="1" x14ac:dyDescent="0.35">
      <c r="A64" s="100" t="s">
        <v>7</v>
      </c>
      <c r="B64" s="159">
        <f t="shared" ref="B64:B73" si="103">B5/$B$2</f>
        <v>0.36823380647513154</v>
      </c>
      <c r="C64" s="159">
        <f t="shared" ref="C64:C74" si="104">C5/$C$2</f>
        <v>0.36326531995661604</v>
      </c>
      <c r="D64" s="159">
        <f t="shared" ref="D64:D74" si="105">D5/$D$2</f>
        <v>0.43290647901212437</v>
      </c>
      <c r="E64" s="159">
        <f t="shared" ref="E64:E74" si="106">E5/$E$2</f>
        <v>0.50794825056684301</v>
      </c>
      <c r="F64" s="160">
        <f t="shared" ref="F64:F74" si="107">F5/$F$2</f>
        <v>0.55148196330922561</v>
      </c>
      <c r="G64" s="156"/>
      <c r="H64" s="3"/>
      <c r="I64" s="3"/>
      <c r="J64" s="3"/>
      <c r="K64" s="100" t="s">
        <v>7</v>
      </c>
      <c r="L64" s="159">
        <f t="shared" si="93"/>
        <v>0.36780592832243508</v>
      </c>
      <c r="M64" s="159">
        <f t="shared" si="94"/>
        <v>0.3860265274765004</v>
      </c>
      <c r="N64" s="159">
        <f t="shared" si="95"/>
        <v>0.46400327200197217</v>
      </c>
      <c r="O64" s="159">
        <f t="shared" si="96"/>
        <v>0.53713177432979153</v>
      </c>
      <c r="P64" s="160">
        <f t="shared" si="97"/>
        <v>0.55507871758687599</v>
      </c>
      <c r="S64" s="7"/>
      <c r="T64" s="3"/>
      <c r="U64" s="100" t="s">
        <v>7</v>
      </c>
      <c r="V64" s="159">
        <f t="shared" si="98"/>
        <v>0.15348864231847076</v>
      </c>
      <c r="W64" s="159">
        <f t="shared" si="99"/>
        <v>0.17155436550976139</v>
      </c>
      <c r="X64" s="159">
        <f t="shared" si="100"/>
        <v>0.2063712153470339</v>
      </c>
      <c r="Y64" s="159">
        <f t="shared" si="101"/>
        <v>0.24821033210332102</v>
      </c>
      <c r="Z64" s="160">
        <f t="shared" si="102"/>
        <v>0.26021873346269181</v>
      </c>
      <c r="AE64" s="7"/>
      <c r="AF64" s="3"/>
      <c r="AG64" s="3"/>
      <c r="AH64" s="3"/>
      <c r="AI64" s="3"/>
    </row>
    <row r="65" spans="1:35" x14ac:dyDescent="0.35">
      <c r="A65" s="98" t="s">
        <v>41</v>
      </c>
      <c r="B65" s="157">
        <f t="shared" si="103"/>
        <v>7.641202068761249E-3</v>
      </c>
      <c r="C65" s="157">
        <f t="shared" si="104"/>
        <v>4.7437635574837309E-3</v>
      </c>
      <c r="D65" s="157">
        <f t="shared" si="105"/>
        <v>7.1040541449093478E-3</v>
      </c>
      <c r="E65" s="157">
        <f t="shared" si="106"/>
        <v>5.6166362868447957E-3</v>
      </c>
      <c r="F65" s="158">
        <f t="shared" si="107"/>
        <v>6.9862409596048681E-3</v>
      </c>
      <c r="G65" s="156"/>
      <c r="H65" s="8"/>
      <c r="I65" s="3"/>
      <c r="J65" s="3"/>
      <c r="K65" s="98" t="s">
        <v>41</v>
      </c>
      <c r="L65" s="157">
        <f t="shared" si="93"/>
        <v>0.20677564876626187</v>
      </c>
      <c r="M65" s="157">
        <f t="shared" si="94"/>
        <v>0.21227652747650036</v>
      </c>
      <c r="N65" s="157">
        <f t="shared" si="95"/>
        <v>0.27757109880997738</v>
      </c>
      <c r="O65" s="157">
        <f t="shared" si="96"/>
        <v>0.32536900369003691</v>
      </c>
      <c r="P65" s="158">
        <f t="shared" si="97"/>
        <v>0.3012678602928206</v>
      </c>
      <c r="S65" s="7"/>
      <c r="T65" s="8"/>
      <c r="U65" s="98" t="s">
        <v>41</v>
      </c>
      <c r="V65" s="157">
        <f t="shared" si="98"/>
        <v>8.9200063794399764E-2</v>
      </c>
      <c r="W65" s="157">
        <f t="shared" si="99"/>
        <v>9.6400036153289959E-2</v>
      </c>
      <c r="X65" s="157">
        <f t="shared" si="100"/>
        <v>0.1350841532014074</v>
      </c>
      <c r="Y65" s="157">
        <f t="shared" si="101"/>
        <v>0.16417085315431465</v>
      </c>
      <c r="Z65" s="158">
        <f t="shared" si="102"/>
        <v>0.15268058740518611</v>
      </c>
      <c r="AE65" s="7"/>
      <c r="AF65" s="8"/>
      <c r="AG65" s="3"/>
      <c r="AH65" s="3"/>
      <c r="AI65" s="3"/>
    </row>
    <row r="66" spans="1:35" ht="15.5" customHeight="1" x14ac:dyDescent="0.35">
      <c r="A66" s="100" t="s">
        <v>42</v>
      </c>
      <c r="B66" s="159">
        <f t="shared" si="103"/>
        <v>0.37587500854389277</v>
      </c>
      <c r="C66" s="159">
        <f t="shared" si="104"/>
        <v>0.36800908351409978</v>
      </c>
      <c r="D66" s="159">
        <f t="shared" si="105"/>
        <v>0.44001053315703376</v>
      </c>
      <c r="E66" s="159">
        <f t="shared" si="106"/>
        <v>0.51356488685368784</v>
      </c>
      <c r="F66" s="160">
        <f t="shared" si="107"/>
        <v>0.55846820426883048</v>
      </c>
      <c r="G66" s="156"/>
      <c r="H66" s="3"/>
      <c r="I66" s="3"/>
      <c r="J66" s="3"/>
      <c r="K66" s="100" t="s">
        <v>42</v>
      </c>
      <c r="L66" s="159">
        <f t="shared" si="93"/>
        <v>0.16103027955617322</v>
      </c>
      <c r="M66" s="159">
        <f t="shared" si="94"/>
        <v>0.17375000000000004</v>
      </c>
      <c r="N66" s="159">
        <f t="shared" si="95"/>
        <v>0.18643217319199482</v>
      </c>
      <c r="O66" s="159">
        <f t="shared" si="96"/>
        <v>0.2117627706397546</v>
      </c>
      <c r="P66" s="160">
        <f t="shared" si="97"/>
        <v>0.25381085729405539</v>
      </c>
      <c r="S66" s="7"/>
      <c r="T66" s="3"/>
      <c r="U66" s="100" t="s">
        <v>42</v>
      </c>
      <c r="V66" s="159">
        <f t="shared" si="98"/>
        <v>6.4288578524071008E-2</v>
      </c>
      <c r="W66" s="159">
        <f t="shared" si="99"/>
        <v>7.5154329356471428E-2</v>
      </c>
      <c r="X66" s="159">
        <f t="shared" si="100"/>
        <v>7.1287062145626495E-2</v>
      </c>
      <c r="Y66" s="159">
        <f t="shared" si="101"/>
        <v>8.403947894900636E-2</v>
      </c>
      <c r="Z66" s="160">
        <f t="shared" si="102"/>
        <v>0.10753814605750568</v>
      </c>
      <c r="AE66" s="7"/>
      <c r="AF66" s="3"/>
      <c r="AG66" s="3"/>
      <c r="AH66" s="3"/>
      <c r="AI66" s="3"/>
    </row>
    <row r="67" spans="1:35" x14ac:dyDescent="0.35">
      <c r="A67" s="104" t="s">
        <v>43</v>
      </c>
      <c r="B67" s="157">
        <f t="shared" si="103"/>
        <v>0.21911166298329957</v>
      </c>
      <c r="C67" s="157">
        <f t="shared" si="104"/>
        <v>0.21064940347071584</v>
      </c>
      <c r="D67" s="157">
        <f t="shared" si="105"/>
        <v>0.28194661706371438</v>
      </c>
      <c r="E67" s="157">
        <f t="shared" si="106"/>
        <v>0.34320855377228471</v>
      </c>
      <c r="F67" s="158">
        <f t="shared" si="107"/>
        <v>0.33253285411889222</v>
      </c>
      <c r="G67" s="156"/>
      <c r="H67" s="8"/>
      <c r="I67" s="3"/>
      <c r="J67" s="3"/>
      <c r="K67" s="104" t="s">
        <v>43</v>
      </c>
      <c r="L67" s="157">
        <f t="shared" si="93"/>
        <v>0.1215713927684491</v>
      </c>
      <c r="M67" s="157">
        <f t="shared" si="94"/>
        <v>0.1176118492407809</v>
      </c>
      <c r="N67" s="157">
        <f t="shared" si="95"/>
        <v>0.1341964545841644</v>
      </c>
      <c r="O67" s="157">
        <f t="shared" si="96"/>
        <v>0.14709954207975814</v>
      </c>
      <c r="P67" s="158">
        <f t="shared" si="97"/>
        <v>0.16024122420179926</v>
      </c>
      <c r="S67" s="7"/>
      <c r="T67" s="8"/>
      <c r="U67" s="104" t="s">
        <v>43</v>
      </c>
      <c r="V67" s="157">
        <f t="shared" si="98"/>
        <v>4.875509785605249E-2</v>
      </c>
      <c r="W67" s="157">
        <f t="shared" si="99"/>
        <v>5.3334011207519891E-2</v>
      </c>
      <c r="X67" s="157">
        <f t="shared" si="100"/>
        <v>5.8851885883328472E-2</v>
      </c>
      <c r="Y67" s="157">
        <f t="shared" si="101"/>
        <v>6.5702218467967824E-2</v>
      </c>
      <c r="Z67" s="158">
        <f t="shared" si="102"/>
        <v>7.4238842829423182E-2</v>
      </c>
      <c r="AE67" s="7"/>
      <c r="AF67" s="8"/>
      <c r="AG67" s="3"/>
      <c r="AH67" s="3"/>
      <c r="AI67" s="3"/>
    </row>
    <row r="68" spans="1:35" x14ac:dyDescent="0.35">
      <c r="A68" s="100" t="s">
        <v>44</v>
      </c>
      <c r="B68" s="159">
        <f t="shared" si="103"/>
        <v>0.15676334556059324</v>
      </c>
      <c r="C68" s="159">
        <f t="shared" si="104"/>
        <v>0.15735968004338396</v>
      </c>
      <c r="D68" s="159">
        <f t="shared" si="105"/>
        <v>0.15806391609331935</v>
      </c>
      <c r="E68" s="159">
        <f t="shared" si="106"/>
        <v>0.17035633308140311</v>
      </c>
      <c r="F68" s="160">
        <f t="shared" si="107"/>
        <v>0.22593535014993829</v>
      </c>
      <c r="G68" s="156"/>
      <c r="H68" s="3"/>
      <c r="I68" s="3"/>
      <c r="J68" s="3"/>
      <c r="K68" s="100" t="s">
        <v>44</v>
      </c>
      <c r="L68" s="159">
        <f t="shared" si="93"/>
        <v>3.9458886787724121E-2</v>
      </c>
      <c r="M68" s="159">
        <f t="shared" si="94"/>
        <v>5.6138150759219123E-2</v>
      </c>
      <c r="N68" s="159">
        <f t="shared" si="95"/>
        <v>5.2235718607830425E-2</v>
      </c>
      <c r="O68" s="159">
        <f t="shared" si="96"/>
        <v>6.4663228559996455E-2</v>
      </c>
      <c r="P68" s="160">
        <f t="shared" si="97"/>
        <v>9.3569633092256119E-2</v>
      </c>
      <c r="S68" s="7"/>
      <c r="T68" s="3"/>
      <c r="U68" s="100" t="s">
        <v>44</v>
      </c>
      <c r="V68" s="159">
        <f t="shared" si="98"/>
        <v>1.5533480668018516E-2</v>
      </c>
      <c r="W68" s="159">
        <f t="shared" si="99"/>
        <v>2.182031814895154E-2</v>
      </c>
      <c r="X68" s="159">
        <f t="shared" si="100"/>
        <v>1.2435176262298019E-2</v>
      </c>
      <c r="Y68" s="159">
        <f t="shared" si="101"/>
        <v>1.8337260481038547E-2</v>
      </c>
      <c r="Z68" s="160">
        <f t="shared" si="102"/>
        <v>3.3299303228082507E-2</v>
      </c>
      <c r="AE68" s="7"/>
      <c r="AF68" s="3"/>
      <c r="AG68" s="3"/>
      <c r="AH68" s="3"/>
      <c r="AI68" s="3"/>
    </row>
    <row r="69" spans="1:35" x14ac:dyDescent="0.35">
      <c r="A69" s="104" t="s">
        <v>45</v>
      </c>
      <c r="B69" s="157">
        <f t="shared" si="103"/>
        <v>9.6792508714770673E-2</v>
      </c>
      <c r="C69" s="157">
        <f t="shared" si="104"/>
        <v>8.8086361171366603E-2</v>
      </c>
      <c r="D69" s="157">
        <f t="shared" si="105"/>
        <v>0.1050220748078259</v>
      </c>
      <c r="E69" s="157">
        <f t="shared" si="106"/>
        <v>0.11514248877428533</v>
      </c>
      <c r="F69" s="158">
        <f t="shared" si="107"/>
        <v>0.12865187863820779</v>
      </c>
      <c r="G69" s="156"/>
      <c r="H69" s="8"/>
      <c r="I69" s="3"/>
      <c r="J69" s="3"/>
      <c r="K69" s="104" t="s">
        <v>45</v>
      </c>
      <c r="L69" s="157">
        <f t="shared" si="93"/>
        <v>2.5930600806543479E-2</v>
      </c>
      <c r="M69" s="157">
        <f t="shared" si="94"/>
        <v>2.9712355386840205E-2</v>
      </c>
      <c r="N69" s="157">
        <f t="shared" si="95"/>
        <v>3.1367965756034157E-2</v>
      </c>
      <c r="O69" s="157">
        <f t="shared" si="96"/>
        <v>3.1546258836082336E-2</v>
      </c>
      <c r="P69" s="158">
        <f t="shared" si="97"/>
        <v>3.2585773505027338E-2</v>
      </c>
      <c r="S69" s="7"/>
      <c r="T69" s="8"/>
      <c r="U69" s="104" t="s">
        <v>45</v>
      </c>
      <c r="V69" s="157">
        <f t="shared" si="98"/>
        <v>6.2999248137431364E-3</v>
      </c>
      <c r="W69" s="157">
        <f t="shared" si="99"/>
        <v>7.6742136659436007E-3</v>
      </c>
      <c r="X69" s="157">
        <f t="shared" si="100"/>
        <v>9.7532551937428557E-3</v>
      </c>
      <c r="Y69" s="157">
        <f t="shared" si="101"/>
        <v>1.0432356733205887E-2</v>
      </c>
      <c r="Z69" s="158">
        <f t="shared" si="102"/>
        <v>1.1219571352972305E-2</v>
      </c>
      <c r="AE69" s="7"/>
      <c r="AF69" s="8"/>
      <c r="AG69" s="3"/>
      <c r="AH69" s="3"/>
      <c r="AI69" s="3"/>
    </row>
    <row r="70" spans="1:35" x14ac:dyDescent="0.35">
      <c r="A70" s="100" t="s">
        <v>46</v>
      </c>
      <c r="B70" s="159">
        <f t="shared" si="103"/>
        <v>5.9970836845822571E-2</v>
      </c>
      <c r="C70" s="159">
        <f t="shared" si="104"/>
        <v>6.9273318872017361E-2</v>
      </c>
      <c r="D70" s="159">
        <f t="shared" si="105"/>
        <v>5.3041841285493455E-2</v>
      </c>
      <c r="E70" s="159">
        <f t="shared" si="106"/>
        <v>5.521384430711776E-2</v>
      </c>
      <c r="F70" s="160">
        <f t="shared" si="107"/>
        <v>9.7283471511730488E-2</v>
      </c>
      <c r="G70" s="156"/>
      <c r="H70" s="3"/>
      <c r="I70" s="3"/>
      <c r="J70" s="3"/>
      <c r="K70" s="100" t="s">
        <v>46</v>
      </c>
      <c r="L70" s="159">
        <f t="shared" si="93"/>
        <v>1.3528285981180641E-2</v>
      </c>
      <c r="M70" s="159">
        <f t="shared" si="94"/>
        <v>2.6425795372378921E-2</v>
      </c>
      <c r="N70" s="159">
        <f t="shared" si="95"/>
        <v>2.0867752851796269E-2</v>
      </c>
      <c r="O70" s="159">
        <f t="shared" si="96"/>
        <v>3.3116969723914112E-2</v>
      </c>
      <c r="P70" s="160">
        <f t="shared" si="97"/>
        <v>6.0983859587228781E-2</v>
      </c>
      <c r="S70" s="7"/>
      <c r="T70" s="3"/>
      <c r="U70" s="100" t="s">
        <v>46</v>
      </c>
      <c r="V70" s="159">
        <f t="shared" si="98"/>
        <v>9.2335558542753788E-3</v>
      </c>
      <c r="W70" s="159">
        <f t="shared" si="99"/>
        <v>1.4146104483007941E-2</v>
      </c>
      <c r="X70" s="159">
        <f t="shared" si="100"/>
        <v>2.6819210685551623E-3</v>
      </c>
      <c r="Y70" s="159">
        <f t="shared" si="101"/>
        <v>7.90490374783266E-3</v>
      </c>
      <c r="Z70" s="160">
        <f t="shared" si="102"/>
        <v>2.2079731875110201E-2</v>
      </c>
      <c r="AE70" s="7"/>
      <c r="AF70" s="3"/>
      <c r="AG70" s="3"/>
      <c r="AH70" s="3"/>
      <c r="AI70" s="3"/>
    </row>
    <row r="71" spans="1:35" ht="15.5" customHeight="1" x14ac:dyDescent="0.35">
      <c r="A71" s="98" t="s">
        <v>47</v>
      </c>
      <c r="B71" s="157">
        <f t="shared" si="103"/>
        <v>2.2380898134013807E-2</v>
      </c>
      <c r="C71" s="157">
        <f t="shared" si="104"/>
        <v>2.5776617859725234E-2</v>
      </c>
      <c r="D71" s="157">
        <f t="shared" si="105"/>
        <v>2.700634230519262E-2</v>
      </c>
      <c r="E71" s="157">
        <f t="shared" si="106"/>
        <v>2.785422131329747E-2</v>
      </c>
      <c r="F71" s="158">
        <f t="shared" si="107"/>
        <v>3.1530472746516144E-2</v>
      </c>
      <c r="G71" s="156"/>
      <c r="H71" s="8"/>
      <c r="I71" s="3"/>
      <c r="J71" s="3"/>
      <c r="K71" s="98" t="s">
        <v>47</v>
      </c>
      <c r="L71" s="157">
        <f t="shared" si="93"/>
        <v>6.3983504590918406E-3</v>
      </c>
      <c r="M71" s="157">
        <f t="shared" si="94"/>
        <v>1.0009038322487345E-2</v>
      </c>
      <c r="N71" s="157">
        <f t="shared" si="95"/>
        <v>9.9598843593823542E-3</v>
      </c>
      <c r="O71" s="157">
        <f t="shared" si="96"/>
        <v>1.1809007246698974E-2</v>
      </c>
      <c r="P71" s="158">
        <f t="shared" si="97"/>
        <v>1.1155847592167931E-2</v>
      </c>
      <c r="S71" s="7"/>
      <c r="T71" s="8"/>
      <c r="U71" s="98" t="s">
        <v>47</v>
      </c>
      <c r="V71" s="157">
        <f t="shared" si="98"/>
        <v>3.4387459843703721E-3</v>
      </c>
      <c r="W71" s="157">
        <f t="shared" si="99"/>
        <v>3.965789949385394E-3</v>
      </c>
      <c r="X71" s="157">
        <f t="shared" si="100"/>
        <v>4.6379507406826377E-3</v>
      </c>
      <c r="Y71" s="157">
        <f t="shared" si="101"/>
        <v>5.381674298670697E-3</v>
      </c>
      <c r="Z71" s="158">
        <f t="shared" si="102"/>
        <v>5.932704180631505E-3</v>
      </c>
      <c r="AE71" s="7"/>
      <c r="AF71" s="8"/>
      <c r="AG71" s="3"/>
      <c r="AH71" s="3"/>
      <c r="AI71" s="3"/>
    </row>
    <row r="72" spans="1:35" x14ac:dyDescent="0.35">
      <c r="A72" s="100" t="s">
        <v>48</v>
      </c>
      <c r="B72" s="159">
        <f t="shared" si="103"/>
        <v>3.7589938711808761E-2</v>
      </c>
      <c r="C72" s="159">
        <f t="shared" si="104"/>
        <v>4.3496701012292124E-2</v>
      </c>
      <c r="D72" s="159">
        <f t="shared" si="105"/>
        <v>2.6035498980300831E-2</v>
      </c>
      <c r="E72" s="159">
        <f t="shared" si="106"/>
        <v>2.735962299382029E-2</v>
      </c>
      <c r="F72" s="160">
        <f t="shared" si="107"/>
        <v>6.5752998765214343E-2</v>
      </c>
      <c r="G72" s="156"/>
      <c r="H72" s="3"/>
      <c r="I72" s="3"/>
      <c r="J72" s="3"/>
      <c r="K72" s="100" t="s">
        <v>48</v>
      </c>
      <c r="L72" s="159">
        <f t="shared" si="93"/>
        <v>7.1299355220888006E-3</v>
      </c>
      <c r="M72" s="159">
        <f t="shared" si="94"/>
        <v>1.6416757049891574E-2</v>
      </c>
      <c r="N72" s="159">
        <f t="shared" si="95"/>
        <v>1.0907868492413913E-2</v>
      </c>
      <c r="O72" s="159">
        <f t="shared" si="96"/>
        <v>2.1307962477215142E-2</v>
      </c>
      <c r="P72" s="160">
        <f t="shared" si="97"/>
        <v>4.9828011995060852E-2</v>
      </c>
      <c r="S72" s="7"/>
      <c r="T72" s="3"/>
      <c r="U72" s="100" t="s">
        <v>48</v>
      </c>
      <c r="V72" s="159">
        <f t="shared" si="98"/>
        <v>5.7948098699050071E-3</v>
      </c>
      <c r="W72" s="159">
        <f t="shared" si="99"/>
        <v>1.0180314533622547E-2</v>
      </c>
      <c r="X72" s="159">
        <f t="shared" si="100"/>
        <v>-1.9560296721274754E-3</v>
      </c>
      <c r="Y72" s="159">
        <f t="shared" si="101"/>
        <v>2.5232294491619634E-3</v>
      </c>
      <c r="Z72" s="160">
        <f t="shared" si="102"/>
        <v>1.6147027694478698E-2</v>
      </c>
      <c r="AE72" s="7"/>
      <c r="AF72" s="3"/>
      <c r="AG72" s="3"/>
      <c r="AH72" s="3"/>
      <c r="AI72" s="3"/>
    </row>
    <row r="73" spans="1:35" x14ac:dyDescent="0.35">
      <c r="A73" s="104" t="s">
        <v>49</v>
      </c>
      <c r="B73" s="157">
        <f t="shared" si="103"/>
        <v>6.6715271923628991E-3</v>
      </c>
      <c r="C73" s="157">
        <f t="shared" si="104"/>
        <v>6.2063900939985546E-3</v>
      </c>
      <c r="D73" s="157">
        <f t="shared" si="105"/>
        <v>5.6879047981891933E-3</v>
      </c>
      <c r="E73" s="157">
        <f t="shared" si="106"/>
        <v>7.0910950073356151E-3</v>
      </c>
      <c r="F73" s="158">
        <f t="shared" si="107"/>
        <v>7.7837802081495849E-3</v>
      </c>
      <c r="G73" s="156"/>
      <c r="H73" s="8"/>
      <c r="I73" s="3"/>
      <c r="J73" s="3"/>
      <c r="K73" s="104" t="s">
        <v>49</v>
      </c>
      <c r="L73" s="157">
        <f t="shared" si="93"/>
        <v>1.5276480371830216E-3</v>
      </c>
      <c r="M73" s="157">
        <f t="shared" si="94"/>
        <v>4.7679410701373824E-3</v>
      </c>
      <c r="N73" s="157">
        <f t="shared" si="95"/>
        <v>4.6856861119203962E-3</v>
      </c>
      <c r="O73" s="157">
        <f t="shared" si="96"/>
        <v>7.1700084470724228E-3</v>
      </c>
      <c r="P73" s="158">
        <f t="shared" si="97"/>
        <v>1.8044187687422823E-2</v>
      </c>
      <c r="S73" s="7"/>
      <c r="T73" s="8"/>
      <c r="U73" s="104" t="s">
        <v>49</v>
      </c>
      <c r="V73" s="157">
        <f t="shared" si="98"/>
        <v>1.6912351051468408E-3</v>
      </c>
      <c r="W73" s="157">
        <f t="shared" si="99"/>
        <v>1.1657176428054954E-3</v>
      </c>
      <c r="X73" s="157">
        <f t="shared" si="100"/>
        <v>5.4458662961385899E-4</v>
      </c>
      <c r="Y73" s="157">
        <f t="shared" si="101"/>
        <v>1.5949406482016627E-3</v>
      </c>
      <c r="Z73" s="158">
        <f t="shared" si="102"/>
        <v>4.8822543658493568E-3</v>
      </c>
      <c r="AE73" s="7"/>
      <c r="AF73" s="8"/>
      <c r="AG73" s="3"/>
      <c r="AH73" s="3"/>
      <c r="AI73" s="3"/>
    </row>
    <row r="74" spans="1:35" x14ac:dyDescent="0.35">
      <c r="A74" s="100" t="s">
        <v>50</v>
      </c>
      <c r="B74" s="159">
        <f>B15/$B$2</f>
        <v>3.0918411519445865E-2</v>
      </c>
      <c r="C74" s="159">
        <f t="shared" si="104"/>
        <v>3.7290310918293566E-2</v>
      </c>
      <c r="D74" s="159">
        <f t="shared" si="105"/>
        <v>2.0347594182111638E-2</v>
      </c>
      <c r="E74" s="159">
        <f t="shared" si="106"/>
        <v>2.0268527986484673E-2</v>
      </c>
      <c r="F74" s="160">
        <f t="shared" si="107"/>
        <v>5.7969218557064744E-2</v>
      </c>
      <c r="G74" s="156"/>
      <c r="H74" s="3"/>
      <c r="I74" s="3"/>
      <c r="J74" s="3"/>
      <c r="K74" s="100" t="s">
        <v>50</v>
      </c>
      <c r="L74" s="159">
        <f t="shared" si="93"/>
        <v>5.6022874849057788E-3</v>
      </c>
      <c r="M74" s="159">
        <f t="shared" si="94"/>
        <v>1.1648815979754193E-2</v>
      </c>
      <c r="N74" s="159">
        <f t="shared" si="95"/>
        <v>6.2221823804935175E-3</v>
      </c>
      <c r="O74" s="159">
        <f t="shared" si="96"/>
        <v>1.4137954030142721E-2</v>
      </c>
      <c r="P74" s="160">
        <f t="shared" si="97"/>
        <v>3.1783824307638028E-2</v>
      </c>
      <c r="S74" s="7"/>
      <c r="T74" s="3"/>
      <c r="U74" s="100" t="s">
        <v>50</v>
      </c>
      <c r="V74" s="159">
        <f t="shared" si="98"/>
        <v>4.1035747647581661E-3</v>
      </c>
      <c r="W74" s="159">
        <f t="shared" si="99"/>
        <v>9.0145968908170501E-3</v>
      </c>
      <c r="X74" s="159">
        <f t="shared" si="100"/>
        <v>-2.5006163017413348E-3</v>
      </c>
      <c r="Y74" s="159">
        <f t="shared" si="101"/>
        <v>9.2828880096030046E-4</v>
      </c>
      <c r="Z74" s="160">
        <f t="shared" si="102"/>
        <v>1.1264773328629341E-2</v>
      </c>
      <c r="AE74" s="7"/>
      <c r="AF74" s="3"/>
      <c r="AG74" s="3"/>
      <c r="AH74" s="3"/>
      <c r="AI74" s="3"/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96569DBE-E78D-47D4-98A0-D88D817C0C9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'ANALYSIS INCOME STATEMENT'!C26:F26</xm:f>
              <xm:sqref>H26</xm:sqref>
            </x14:sparkline>
            <x14:sparkline>
              <xm:f>'ANALYSIS INCOME STATEMENT'!C27:F27</xm:f>
              <xm:sqref>H27</xm:sqref>
            </x14:sparkline>
            <x14:sparkline>
              <xm:f>'ANALYSIS INCOME STATEMENT'!C28:F28</xm:f>
              <xm:sqref>H28</xm:sqref>
            </x14:sparkline>
            <x14:sparkline>
              <xm:f>'ANALYSIS INCOME STATEMENT'!C29:F29</xm:f>
              <xm:sqref>H29</xm:sqref>
            </x14:sparkline>
            <x14:sparkline>
              <xm:f>'ANALYSIS INCOME STATEMENT'!C30:F30</xm:f>
              <xm:sqref>H30</xm:sqref>
            </x14:sparkline>
          </x14:sparklines>
        </x14:sparklineGroup>
        <x14:sparklineGroup type="column" displayEmptyCellsAs="gap" xr2:uid="{0ABBEB43-F29E-4C60-9D85-1E0D5BBB769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'ANALYSIS INCOME STATEMENT'!B20:E20</xm:f>
              <xm:sqref>G20</xm:sqref>
            </x14:sparkline>
            <x14:sparkline>
              <xm:f>'ANALYSIS INCOME STATEMENT'!B21:E21</xm:f>
              <xm:sqref>G21</xm:sqref>
            </x14:sparkline>
            <x14:sparkline>
              <xm:f>'ANALYSIS INCOME STATEMENT'!B22:E22</xm:f>
              <xm:sqref>G22</xm:sqref>
            </x14:sparkline>
          </x14:sparklines>
        </x14:sparklineGroup>
        <x14:sparklineGroup type="column" displayEmptyCellsAs="gap" xr2:uid="{6D78E28C-1E24-47B1-945F-A659E9933AC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'ANALYSIS INCOME STATEMENT'!B23:E23</xm:f>
              <xm:sqref>G23</xm:sqref>
            </x14:sparkline>
          </x14:sparklines>
        </x14:sparklineGroup>
        <x14:sparklineGroup type="column" displayEmptyCellsAs="gap" xr2:uid="{82D4E754-D071-4445-935C-9F2BDD0E5DF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'ANALYSIS INCOME STATEMENT'!B31:F31</xm:f>
              <xm:sqref>H31</xm:sqref>
            </x14:sparkline>
          </x14:sparklines>
        </x14:sparklineGroup>
        <x14:sparklineGroup type="column" displayEmptyCellsAs="gap" xr2:uid="{867B3D8E-75C1-4658-91CB-C20A4988AEE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'ANALYSIS INCOME STATEMENT'!M26:P26</xm:f>
              <xm:sqref>R26</xm:sqref>
            </x14:sparkline>
            <x14:sparkline>
              <xm:f>'ANALYSIS INCOME STATEMENT'!M27:P27</xm:f>
              <xm:sqref>R27</xm:sqref>
            </x14:sparkline>
            <x14:sparkline>
              <xm:f>'ANALYSIS INCOME STATEMENT'!M28:P28</xm:f>
              <xm:sqref>R28</xm:sqref>
            </x14:sparkline>
            <x14:sparkline>
              <xm:f>'ANALYSIS INCOME STATEMENT'!M29:P29</xm:f>
              <xm:sqref>R29</xm:sqref>
            </x14:sparkline>
          </x14:sparklines>
        </x14:sparklineGroup>
        <x14:sparklineGroup type="column" displayEmptyCellsAs="gap" xr2:uid="{943CE9C0-E966-48A6-8D58-C47BFC0A601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'ANALYSIS INCOME STATEMENT'!L20:O20</xm:f>
              <xm:sqref>Q20</xm:sqref>
            </x14:sparkline>
            <x14:sparkline>
              <xm:f>'ANALYSIS INCOME STATEMENT'!L21:O21</xm:f>
              <xm:sqref>Q21</xm:sqref>
            </x14:sparkline>
            <x14:sparkline>
              <xm:f>'ANALYSIS INCOME STATEMENT'!L22:O22</xm:f>
              <xm:sqref>Q22</xm:sqref>
            </x14:sparkline>
          </x14:sparklines>
        </x14:sparklineGroup>
        <x14:sparklineGroup type="column" displayEmptyCellsAs="gap" xr2:uid="{465C16E9-997A-439A-90A2-518E61CD09D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'ANALYSIS INCOME STATEMENT'!L23:O23</xm:f>
              <xm:sqref>Q23</xm:sqref>
            </x14:sparkline>
          </x14:sparklines>
        </x14:sparklineGroup>
        <x14:sparklineGroup type="column" displayEmptyCellsAs="gap" xr2:uid="{BC599CB5-08D5-4F91-8594-3D93D616274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'ANALYSIS INCOME STATEMENT'!L31:P31</xm:f>
              <xm:sqref>R31</xm:sqref>
            </x14:sparkline>
          </x14:sparklines>
        </x14:sparklineGroup>
        <x14:sparklineGroup type="column" displayEmptyCellsAs="gap" xr2:uid="{9D5B5F39-E034-43E1-99FF-D92C96681A3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'ANALYSIS INCOME STATEMENT'!V31:Z31</xm:f>
              <xm:sqref>AB31</xm:sqref>
            </x14:sparkline>
          </x14:sparklines>
        </x14:sparklineGroup>
        <x14:sparklineGroup type="column" displayEmptyCellsAs="gap" xr2:uid="{2B4448ED-90A8-44F6-A8FA-86D554650EF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'ANALYSIS INCOME STATEMENT'!W23:Z23</xm:f>
              <xm:sqref>AB23</xm:sqref>
            </x14:sparkline>
          </x14:sparklines>
        </x14:sparklineGroup>
        <x14:sparklineGroup type="column" displayEmptyCellsAs="gap" xr2:uid="{01513BAA-6965-45B6-8542-DE7C861EE92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'ANALYSIS INCOME STATEMENT'!W20:Z20</xm:f>
              <xm:sqref>AB20</xm:sqref>
            </x14:sparkline>
            <x14:sparkline>
              <xm:f>'ANALYSIS INCOME STATEMENT'!W21:Z21</xm:f>
              <xm:sqref>AB21</xm:sqref>
            </x14:sparkline>
            <x14:sparkline>
              <xm:f>'ANALYSIS INCOME STATEMENT'!W22:Z22</xm:f>
              <xm:sqref>AB22</xm:sqref>
            </x14:sparkline>
          </x14:sparklines>
        </x14:sparklineGroup>
        <x14:sparklineGroup type="column" displayEmptyCellsAs="gap" xr2:uid="{D448DCB7-EFE5-4CE9-8FDF-5034F81F70D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'ANALYSIS INCOME STATEMENT'!W26:Z26</xm:f>
              <xm:sqref>AB26</xm:sqref>
            </x14:sparkline>
            <x14:sparkline>
              <xm:f>'ANALYSIS INCOME STATEMENT'!W27:Z27</xm:f>
              <xm:sqref>AB27</xm:sqref>
            </x14:sparkline>
            <x14:sparkline>
              <xm:f>'ANALYSIS INCOME STATEMENT'!W28:Z28</xm:f>
              <xm:sqref>AB28</xm:sqref>
            </x14:sparkline>
            <x14:sparkline>
              <xm:f>'ANALYSIS INCOME STATEMENT'!W29:Z29</xm:f>
              <xm:sqref>AB29</xm:sqref>
            </x14:sparkline>
          </x14:sparklines>
        </x14:sparklineGroup>
        <x14:sparklineGroup type="column" displayEmptyCellsAs="gap" xr2:uid="{2A19C032-D20D-488B-B996-023A32F9AA8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'ANALYSIS INCOME STATEMENT'!M30:P30</xm:f>
              <xm:sqref>R30</xm:sqref>
            </x14:sparkline>
          </x14:sparklines>
        </x14:sparklineGroup>
        <x14:sparklineGroup type="column" displayEmptyCellsAs="gap" xr2:uid="{42206374-2575-4ECE-ABD4-75416F3784A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'ANALYSIS INCOME STATEMENT'!W30:Z30</xm:f>
              <xm:sqref>AB30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DCFC1-C05B-49C9-B596-297EFCBCD217}">
  <dimension ref="A1:BF58"/>
  <sheetViews>
    <sheetView showGridLines="0" tabSelected="1" topLeftCell="AG1" zoomScale="52" workbookViewId="0">
      <selection activeCell="AT22" sqref="AT22:AX22"/>
    </sheetView>
  </sheetViews>
  <sheetFormatPr defaultRowHeight="14.5" x14ac:dyDescent="0.35"/>
  <cols>
    <col min="1" max="1" width="41.453125" bestFit="1" customWidth="1"/>
    <col min="2" max="2" width="9.26953125" customWidth="1"/>
    <col min="3" max="3" width="9.26953125" bestFit="1" customWidth="1"/>
    <col min="4" max="6" width="9.26953125" customWidth="1"/>
    <col min="8" max="8" width="32" bestFit="1" customWidth="1"/>
    <col min="9" max="13" width="14" bestFit="1" customWidth="1"/>
    <col min="15" max="15" width="65.453125" bestFit="1" customWidth="1"/>
    <col min="18" max="18" width="11.90625" customWidth="1"/>
    <col min="19" max="19" width="41.453125" bestFit="1" customWidth="1"/>
    <col min="20" max="20" width="19.36328125" bestFit="1" customWidth="1"/>
    <col min="21" max="22" width="11.453125" bestFit="1" customWidth="1"/>
    <col min="23" max="23" width="11.26953125" bestFit="1" customWidth="1"/>
    <col min="24" max="24" width="11.453125" bestFit="1" customWidth="1"/>
    <col min="26" max="26" width="32.08984375" bestFit="1" customWidth="1"/>
    <col min="27" max="27" width="13.08984375" bestFit="1" customWidth="1"/>
    <col min="33" max="33" width="65.453125" bestFit="1" customWidth="1"/>
    <col min="34" max="35" width="8.7265625" customWidth="1"/>
    <col min="37" max="37" width="41.453125" bestFit="1" customWidth="1"/>
    <col min="38" max="38" width="19.36328125" bestFit="1" customWidth="1"/>
    <col min="39" max="39" width="10.7265625" bestFit="1" customWidth="1"/>
    <col min="40" max="41" width="11.08984375" bestFit="1" customWidth="1"/>
    <col min="42" max="42" width="10.7265625" bestFit="1" customWidth="1"/>
    <col min="45" max="45" width="32" bestFit="1" customWidth="1"/>
    <col min="52" max="52" width="65.453125" bestFit="1" customWidth="1"/>
  </cols>
  <sheetData>
    <row r="1" spans="1:58" ht="49" customHeight="1" x14ac:dyDescent="0.35"/>
    <row r="4" spans="1:58" ht="21.5" thickBot="1" x14ac:dyDescent="0.55000000000000004">
      <c r="B4" s="175" t="s">
        <v>172</v>
      </c>
      <c r="J4" s="175" t="s">
        <v>131</v>
      </c>
      <c r="T4" s="175" t="s">
        <v>172</v>
      </c>
      <c r="AB4" s="175" t="s">
        <v>131</v>
      </c>
      <c r="AL4" s="175" t="s">
        <v>172</v>
      </c>
      <c r="AU4" s="175" t="s">
        <v>131</v>
      </c>
    </row>
    <row r="5" spans="1:58" ht="15" thickBot="1" x14ac:dyDescent="0.4">
      <c r="A5" s="176" t="s">
        <v>166</v>
      </c>
      <c r="B5" s="27">
        <v>45736</v>
      </c>
      <c r="C5" s="27">
        <v>45737</v>
      </c>
      <c r="D5" s="27">
        <v>45738</v>
      </c>
      <c r="E5" s="27">
        <v>45739</v>
      </c>
      <c r="F5" s="28">
        <v>45740</v>
      </c>
      <c r="H5" s="200" t="s">
        <v>166</v>
      </c>
      <c r="I5" s="201">
        <v>43891</v>
      </c>
      <c r="J5" s="201">
        <v>44256</v>
      </c>
      <c r="K5" s="201">
        <v>44621</v>
      </c>
      <c r="L5" s="201">
        <v>44986</v>
      </c>
      <c r="M5" s="202" t="s">
        <v>132</v>
      </c>
      <c r="N5" s="203"/>
      <c r="S5" s="176" t="s">
        <v>166</v>
      </c>
      <c r="T5" s="27">
        <v>45736</v>
      </c>
      <c r="U5" s="27">
        <v>45737</v>
      </c>
      <c r="V5" s="27">
        <v>45738</v>
      </c>
      <c r="W5" s="27">
        <v>45739</v>
      </c>
      <c r="X5" s="28">
        <v>45740</v>
      </c>
      <c r="Z5" s="200" t="s">
        <v>166</v>
      </c>
      <c r="AA5" s="201">
        <v>43891</v>
      </c>
      <c r="AB5" s="201">
        <v>44256</v>
      </c>
      <c r="AC5" s="201">
        <v>44621</v>
      </c>
      <c r="AD5" s="201">
        <v>44986</v>
      </c>
      <c r="AE5" s="202" t="s">
        <v>132</v>
      </c>
      <c r="AF5" s="203"/>
      <c r="AK5" s="176" t="s">
        <v>166</v>
      </c>
      <c r="AL5" s="27">
        <v>45736</v>
      </c>
      <c r="AM5" s="27">
        <v>45737</v>
      </c>
      <c r="AN5" s="27">
        <v>45738</v>
      </c>
      <c r="AO5" s="27">
        <v>45739</v>
      </c>
      <c r="AP5" s="28">
        <v>45740</v>
      </c>
      <c r="AQ5" s="170"/>
      <c r="AS5" s="200" t="s">
        <v>166</v>
      </c>
      <c r="AT5" s="201">
        <v>43891</v>
      </c>
      <c r="AU5" s="201">
        <v>44256</v>
      </c>
      <c r="AV5" s="201">
        <v>44621</v>
      </c>
      <c r="AW5" s="201">
        <v>44986</v>
      </c>
      <c r="AX5" s="202" t="s">
        <v>132</v>
      </c>
      <c r="AY5" s="203"/>
    </row>
    <row r="6" spans="1:58" ht="15" thickBot="1" x14ac:dyDescent="0.4">
      <c r="A6" s="29"/>
      <c r="B6" s="185" t="s">
        <v>0</v>
      </c>
      <c r="C6" s="185" t="s">
        <v>0</v>
      </c>
      <c r="D6" s="185" t="s">
        <v>0</v>
      </c>
      <c r="E6" s="185" t="s">
        <v>0</v>
      </c>
      <c r="F6" s="186" t="s">
        <v>0</v>
      </c>
      <c r="H6" s="197" t="s">
        <v>133</v>
      </c>
      <c r="I6" s="198"/>
      <c r="J6" s="198"/>
      <c r="K6" s="198"/>
      <c r="L6" s="198"/>
      <c r="M6" s="198"/>
      <c r="N6" s="199"/>
      <c r="S6" s="29"/>
      <c r="T6" s="185" t="s">
        <v>0</v>
      </c>
      <c r="U6" s="185" t="s">
        <v>0</v>
      </c>
      <c r="V6" s="185" t="s">
        <v>0</v>
      </c>
      <c r="W6" s="185" t="s">
        <v>0</v>
      </c>
      <c r="X6" s="186" t="s">
        <v>0</v>
      </c>
      <c r="Z6" s="197" t="s">
        <v>133</v>
      </c>
      <c r="AA6" s="198"/>
      <c r="AB6" s="198"/>
      <c r="AC6" s="198"/>
      <c r="AD6" s="198"/>
      <c r="AE6" s="198"/>
      <c r="AF6" s="199"/>
      <c r="AK6" s="29"/>
      <c r="AL6" s="185" t="s">
        <v>0</v>
      </c>
      <c r="AM6" s="185" t="s">
        <v>0</v>
      </c>
      <c r="AN6" s="185" t="s">
        <v>0</v>
      </c>
      <c r="AO6" s="185" t="s">
        <v>0</v>
      </c>
      <c r="AP6" s="186" t="s">
        <v>0</v>
      </c>
      <c r="AQ6" s="172"/>
      <c r="AS6" s="197" t="s">
        <v>133</v>
      </c>
      <c r="AT6" s="198"/>
      <c r="AU6" s="198"/>
      <c r="AV6" s="198"/>
      <c r="AW6" s="198"/>
      <c r="AX6" s="198"/>
      <c r="AY6" s="199"/>
      <c r="BA6" s="172"/>
      <c r="BB6" s="205"/>
      <c r="BC6" s="205"/>
      <c r="BD6" s="205"/>
      <c r="BE6" s="205"/>
      <c r="BF6" s="206"/>
    </row>
    <row r="7" spans="1:58" ht="15" thickBot="1" x14ac:dyDescent="0.4">
      <c r="A7" s="32" t="s">
        <v>81</v>
      </c>
      <c r="B7" s="33"/>
      <c r="C7" s="33"/>
      <c r="D7" s="33"/>
      <c r="E7" s="33"/>
      <c r="F7" s="34"/>
      <c r="H7" s="10" t="s">
        <v>134</v>
      </c>
      <c r="I7" s="190">
        <f>B20/B13</f>
        <v>0.1617115756329868</v>
      </c>
      <c r="J7" s="190">
        <f t="shared" ref="J7:M7" si="0">C20/C13</f>
        <v>0.14167636448488743</v>
      </c>
      <c r="K7" s="190">
        <f t="shared" si="0"/>
        <v>0.14760168902667167</v>
      </c>
      <c r="L7" s="190">
        <f t="shared" si="0"/>
        <v>0.1472885557593798</v>
      </c>
      <c r="M7" s="190">
        <f t="shared" si="0"/>
        <v>0.1458565202996589</v>
      </c>
      <c r="N7" s="11"/>
      <c r="O7" s="195" t="s">
        <v>135</v>
      </c>
      <c r="S7" s="32" t="s">
        <v>81</v>
      </c>
      <c r="T7" s="33"/>
      <c r="U7" s="33"/>
      <c r="V7" s="33"/>
      <c r="W7" s="33"/>
      <c r="X7" s="34"/>
      <c r="Z7" s="10" t="s">
        <v>134</v>
      </c>
      <c r="AA7" s="190">
        <f>T20/T13</f>
        <v>0.76601534137427851</v>
      </c>
      <c r="AB7" s="190">
        <f t="shared" ref="AB7:AE7" si="1">U20/U13</f>
        <v>0.68945996418811994</v>
      </c>
      <c r="AC7" s="190">
        <f t="shared" si="1"/>
        <v>0.63808603206397485</v>
      </c>
      <c r="AD7" s="190">
        <f t="shared" si="1"/>
        <v>0.50249654831811075</v>
      </c>
      <c r="AE7" s="190">
        <f t="shared" si="1"/>
        <v>0.43240237689169836</v>
      </c>
      <c r="AF7" s="11"/>
      <c r="AG7" s="195" t="s">
        <v>135</v>
      </c>
      <c r="AK7" s="32" t="s">
        <v>81</v>
      </c>
      <c r="AL7" s="33"/>
      <c r="AM7" s="33"/>
      <c r="AN7" s="33"/>
      <c r="AO7" s="33"/>
      <c r="AP7" s="34"/>
      <c r="AQ7" s="171"/>
      <c r="AS7" s="10" t="s">
        <v>134</v>
      </c>
      <c r="AT7" s="190">
        <f>AL20/AL13</f>
        <v>0.72904000110044287</v>
      </c>
      <c r="AU7" s="190">
        <f t="shared" ref="AU7:AX7" si="2">AM20/AM13</f>
        <v>0.5264587837613719</v>
      </c>
      <c r="AV7" s="190">
        <f t="shared" si="2"/>
        <v>0.67239772550193877</v>
      </c>
      <c r="AW7" s="190">
        <f t="shared" si="2"/>
        <v>0.5891256061680874</v>
      </c>
      <c r="AX7" s="190">
        <f t="shared" si="2"/>
        <v>0.39800772273358054</v>
      </c>
      <c r="AY7" s="11"/>
      <c r="AZ7" s="204" t="s">
        <v>135</v>
      </c>
      <c r="BA7" s="206"/>
    </row>
    <row r="8" spans="1:58" x14ac:dyDescent="0.35">
      <c r="A8" s="62" t="s">
        <v>82</v>
      </c>
      <c r="B8" s="63"/>
      <c r="C8" s="63"/>
      <c r="D8" s="63"/>
      <c r="E8" s="63"/>
      <c r="F8" s="64"/>
      <c r="H8" s="10" t="s">
        <v>136</v>
      </c>
      <c r="I8" s="9"/>
      <c r="J8" s="173">
        <f>C12/B12-1</f>
        <v>9.8191142519493679E-2</v>
      </c>
      <c r="K8" s="173">
        <f>D12/C12-1</f>
        <v>4.6092936090497583E-2</v>
      </c>
      <c r="L8" s="173">
        <f>E12/D12-1</f>
        <v>4.8184602969450818E-2</v>
      </c>
      <c r="M8" s="173">
        <f>F12/E12-1</f>
        <v>0.13570516247240438</v>
      </c>
      <c r="N8" s="11"/>
      <c r="O8" s="195" t="s">
        <v>137</v>
      </c>
      <c r="S8" s="62" t="s">
        <v>82</v>
      </c>
      <c r="T8" s="63"/>
      <c r="U8" s="63"/>
      <c r="V8" s="63"/>
      <c r="W8" s="63"/>
      <c r="X8" s="64"/>
      <c r="Z8" s="10" t="s">
        <v>136</v>
      </c>
      <c r="AA8" s="9"/>
      <c r="AB8" s="173">
        <f>U12/T12-1</f>
        <v>0.15262220178449715</v>
      </c>
      <c r="AC8" s="173">
        <f>V12/U12-1</f>
        <v>2.7153806541870384E-2</v>
      </c>
      <c r="AD8" s="173">
        <f>W12/V12-1</f>
        <v>9.6303070850108918E-2</v>
      </c>
      <c r="AE8" s="173">
        <f>X12/W12-1</f>
        <v>7.9942907399328966E-2</v>
      </c>
      <c r="AF8" s="11"/>
      <c r="AG8" s="195" t="s">
        <v>137</v>
      </c>
      <c r="AK8" s="176" t="s">
        <v>82</v>
      </c>
      <c r="AL8" s="176"/>
      <c r="AM8" s="176"/>
      <c r="AN8" s="176"/>
      <c r="AO8" s="176"/>
      <c r="AP8" s="176"/>
      <c r="AQ8" s="172"/>
      <c r="AS8" s="10" t="s">
        <v>136</v>
      </c>
      <c r="AT8" s="9"/>
      <c r="AU8" s="173">
        <f>AM12/AL12-1</f>
        <v>0.1424147419153472</v>
      </c>
      <c r="AV8" s="173">
        <f>AN12/AM12-1</f>
        <v>-1.3272931522907094E-2</v>
      </c>
      <c r="AW8" s="173">
        <f>AO12/AN12-1</f>
        <v>5.1612444158447568E-2</v>
      </c>
      <c r="AX8" s="173">
        <f>AP12/AO12-1</f>
        <v>0.17738637734283746</v>
      </c>
      <c r="AY8" s="11"/>
      <c r="AZ8" s="204" t="s">
        <v>137</v>
      </c>
      <c r="BB8" s="207"/>
      <c r="BC8" s="207"/>
      <c r="BD8" s="207"/>
      <c r="BE8" s="207"/>
      <c r="BF8" s="207"/>
    </row>
    <row r="9" spans="1:58" ht="15" thickBot="1" x14ac:dyDescent="0.4">
      <c r="A9" s="35" t="s">
        <v>83</v>
      </c>
      <c r="B9" s="38">
        <v>4.24</v>
      </c>
      <c r="C9" s="38">
        <v>4.24</v>
      </c>
      <c r="D9" s="38">
        <v>4.24</v>
      </c>
      <c r="E9" s="38">
        <v>4.24</v>
      </c>
      <c r="F9" s="39">
        <v>4.24</v>
      </c>
      <c r="H9" s="10" t="s">
        <v>138</v>
      </c>
      <c r="I9" s="9"/>
      <c r="J9" s="173">
        <f>C20/B20-1</f>
        <v>-3.7898808258153283E-2</v>
      </c>
      <c r="K9" s="173">
        <f t="shared" ref="K9:M9" si="3">D20/C20-1</f>
        <v>8.9828457166912345E-2</v>
      </c>
      <c r="L9" s="173">
        <f t="shared" si="3"/>
        <v>4.594637658067402E-2</v>
      </c>
      <c r="M9" s="173">
        <f t="shared" si="3"/>
        <v>0.12462435430486485</v>
      </c>
      <c r="N9" s="11"/>
      <c r="O9" s="195" t="s">
        <v>139</v>
      </c>
      <c r="S9" s="35" t="s">
        <v>83</v>
      </c>
      <c r="T9" s="38">
        <v>57.21</v>
      </c>
      <c r="U9" s="38">
        <v>63.51</v>
      </c>
      <c r="V9" s="38">
        <v>63.51</v>
      </c>
      <c r="W9" s="38">
        <v>63.51</v>
      </c>
      <c r="X9" s="39">
        <v>63.51</v>
      </c>
      <c r="Z9" s="10" t="s">
        <v>138</v>
      </c>
      <c r="AA9" s="9"/>
      <c r="AB9" s="173">
        <f>U19/T19-1</f>
        <v>-7.1075070061415668E-2</v>
      </c>
      <c r="AC9" s="173">
        <f>V19/U19-1</f>
        <v>-5.0259965337954848E-2</v>
      </c>
      <c r="AD9" s="173">
        <f>W19/V19-1</f>
        <v>-8.948364422816979E-2</v>
      </c>
      <c r="AE9" s="173">
        <f>X19/W19-1</f>
        <v>1.6330166270783764E-2</v>
      </c>
      <c r="AF9" s="11"/>
      <c r="AG9" s="195" t="s">
        <v>139</v>
      </c>
      <c r="AK9" s="29" t="s">
        <v>83</v>
      </c>
      <c r="AL9" s="29">
        <v>40.450000000000003</v>
      </c>
      <c r="AM9" s="29">
        <v>40.450000000000003</v>
      </c>
      <c r="AN9" s="29">
        <v>40.450000000000003</v>
      </c>
      <c r="AO9" s="29">
        <v>40.450000000000003</v>
      </c>
      <c r="AP9" s="29">
        <v>40.450000000000003</v>
      </c>
      <c r="AQ9" s="172"/>
      <c r="AS9" s="10" t="s">
        <v>138</v>
      </c>
      <c r="AT9" s="9"/>
      <c r="AU9" s="173">
        <f>AM20/AL20-1</f>
        <v>-0.17646309652404013</v>
      </c>
      <c r="AV9" s="173">
        <f t="shared" ref="AV9:AX9" si="4">AN20/AM20-1</f>
        <v>0.2604631448716701</v>
      </c>
      <c r="AW9" s="173">
        <f t="shared" si="4"/>
        <v>-7.9181870646133135E-2</v>
      </c>
      <c r="AX9" s="173">
        <f t="shared" si="4"/>
        <v>-0.20597814822491345</v>
      </c>
      <c r="AY9" s="11"/>
      <c r="AZ9" s="204" t="s">
        <v>139</v>
      </c>
      <c r="BC9" s="208"/>
      <c r="BD9" s="208"/>
      <c r="BE9" s="208"/>
      <c r="BF9" s="208"/>
    </row>
    <row r="10" spans="1:58" ht="15" thickBot="1" x14ac:dyDescent="0.4">
      <c r="A10" s="177" t="s">
        <v>84</v>
      </c>
      <c r="B10" s="165">
        <v>4.24</v>
      </c>
      <c r="C10" s="165">
        <v>4.24</v>
      </c>
      <c r="D10" s="165">
        <v>4.24</v>
      </c>
      <c r="E10" s="165">
        <v>4.24</v>
      </c>
      <c r="F10" s="178">
        <v>4.24</v>
      </c>
      <c r="H10" s="10" t="s">
        <v>140</v>
      </c>
      <c r="I10" s="191">
        <f>B12/B20</f>
        <v>6.1817026619280497</v>
      </c>
      <c r="J10" s="191">
        <f t="shared" ref="J10:M10" si="5">C12/C20</f>
        <v>7.0561092401599659</v>
      </c>
      <c r="K10" s="191">
        <f t="shared" si="5"/>
        <v>6.7729430112355207</v>
      </c>
      <c r="L10" s="191">
        <f t="shared" si="5"/>
        <v>6.7874364691381963</v>
      </c>
      <c r="M10" s="191">
        <f t="shared" si="5"/>
        <v>6.8543123830164525</v>
      </c>
      <c r="N10" s="11"/>
      <c r="O10" s="195" t="s">
        <v>141</v>
      </c>
      <c r="S10" s="177" t="s">
        <v>84</v>
      </c>
      <c r="T10" s="165">
        <v>57.21</v>
      </c>
      <c r="U10" s="165">
        <v>63.51</v>
      </c>
      <c r="V10" s="165">
        <v>63.51</v>
      </c>
      <c r="W10" s="165">
        <v>63.51</v>
      </c>
      <c r="X10" s="178">
        <v>63.51</v>
      </c>
      <c r="Z10" s="10" t="s">
        <v>140</v>
      </c>
      <c r="AA10" s="191">
        <f>T12/T19</f>
        <v>58.868344165523816</v>
      </c>
      <c r="AB10" s="191">
        <f>U12/U19</f>
        <v>73.04461133577253</v>
      </c>
      <c r="AC10" s="191">
        <f>V12/V19</f>
        <v>78.998513111651803</v>
      </c>
      <c r="AD10" s="191">
        <f>W12/W19</f>
        <v>95.117799881235157</v>
      </c>
      <c r="AE10" s="191">
        <f>X12/X19</f>
        <v>101.07128250073036</v>
      </c>
      <c r="AF10" s="11"/>
      <c r="AG10" s="195" t="s">
        <v>141</v>
      </c>
      <c r="AK10" s="32" t="s">
        <v>84</v>
      </c>
      <c r="AL10" s="32">
        <v>40.450000000000003</v>
      </c>
      <c r="AM10" s="32">
        <v>40.450000000000003</v>
      </c>
      <c r="AN10" s="32">
        <v>40.450000000000003</v>
      </c>
      <c r="AO10" s="32">
        <v>40.450000000000003</v>
      </c>
      <c r="AP10" s="32">
        <v>40.450000000000003</v>
      </c>
      <c r="AQ10" s="171"/>
      <c r="AS10" s="10" t="s">
        <v>140</v>
      </c>
      <c r="AT10" s="191">
        <f>AL12/AL20</f>
        <v>1.35258656880457</v>
      </c>
      <c r="AU10" s="191">
        <f t="shared" ref="AU10:AX10" si="6">AM12/AM20</f>
        <v>1.8763152317729066</v>
      </c>
      <c r="AV10" s="191">
        <f t="shared" si="6"/>
        <v>1.4688339248306166</v>
      </c>
      <c r="AW10" s="191">
        <f t="shared" si="6"/>
        <v>1.6774691814960667</v>
      </c>
      <c r="AX10" s="191">
        <f t="shared" si="6"/>
        <v>2.4873740669612614</v>
      </c>
      <c r="AY10" s="11"/>
      <c r="AZ10" s="204" t="s">
        <v>141</v>
      </c>
      <c r="BC10" s="208"/>
      <c r="BD10" s="208"/>
      <c r="BE10" s="208"/>
      <c r="BF10" s="208"/>
    </row>
    <row r="11" spans="1:58" x14ac:dyDescent="0.35">
      <c r="A11" s="35" t="s">
        <v>85</v>
      </c>
      <c r="B11" s="38">
        <v>12210.47</v>
      </c>
      <c r="C11" s="38">
        <v>13409.43</v>
      </c>
      <c r="D11" s="38">
        <v>14027.51</v>
      </c>
      <c r="E11" s="38">
        <v>14703.42</v>
      </c>
      <c r="F11" s="39">
        <v>16698.75</v>
      </c>
      <c r="H11" s="192" t="s">
        <v>142</v>
      </c>
      <c r="I11" s="193"/>
      <c r="J11" s="193"/>
      <c r="K11" s="193"/>
      <c r="L11" s="193"/>
      <c r="M11" s="193"/>
      <c r="N11" s="194"/>
      <c r="O11" s="196"/>
      <c r="S11" s="35" t="s">
        <v>85</v>
      </c>
      <c r="T11" s="38">
        <v>9872.81</v>
      </c>
      <c r="U11" s="38">
        <v>11379.62</v>
      </c>
      <c r="V11" s="38">
        <v>11688.62</v>
      </c>
      <c r="W11" s="38">
        <v>12814.27</v>
      </c>
      <c r="X11" s="39">
        <v>13838.68</v>
      </c>
      <c r="Z11" s="192" t="s">
        <v>142</v>
      </c>
      <c r="AA11" s="193"/>
      <c r="AB11" s="193"/>
      <c r="AC11" s="193"/>
      <c r="AD11" s="193"/>
      <c r="AE11" s="193"/>
      <c r="AF11" s="194"/>
      <c r="AG11" s="196"/>
      <c r="AK11" s="176" t="s">
        <v>85</v>
      </c>
      <c r="AL11" s="176">
        <v>2867.47</v>
      </c>
      <c r="AM11" s="176">
        <v>3275.84</v>
      </c>
      <c r="AN11" s="176">
        <v>3232.36</v>
      </c>
      <c r="AO11" s="176">
        <v>3399.19</v>
      </c>
      <c r="AP11" s="176">
        <v>4002.16</v>
      </c>
      <c r="AQ11" s="172"/>
      <c r="AS11" s="192" t="s">
        <v>142</v>
      </c>
      <c r="AT11" s="193"/>
      <c r="AU11" s="193"/>
      <c r="AV11" s="193"/>
      <c r="AW11" s="193"/>
      <c r="AX11" s="193"/>
      <c r="AY11" s="194"/>
      <c r="AZ11" s="196"/>
      <c r="BB11" s="124"/>
      <c r="BC11" s="124"/>
      <c r="BD11" s="124"/>
      <c r="BE11" s="124"/>
      <c r="BF11" s="124"/>
    </row>
    <row r="12" spans="1:58" ht="15" thickBot="1" x14ac:dyDescent="0.4">
      <c r="A12" s="177" t="s">
        <v>86</v>
      </c>
      <c r="B12" s="165">
        <v>12210.47</v>
      </c>
      <c r="C12" s="165">
        <v>13409.43</v>
      </c>
      <c r="D12" s="165">
        <v>14027.51</v>
      </c>
      <c r="E12" s="165">
        <v>14703.42</v>
      </c>
      <c r="F12" s="178">
        <v>16698.75</v>
      </c>
      <c r="H12" s="10" t="s">
        <v>143</v>
      </c>
      <c r="I12" s="191">
        <f>B46/B26</f>
        <v>1.5519302240567834</v>
      </c>
      <c r="J12" s="191">
        <f t="shared" ref="J12:M12" si="7">C46/C26</f>
        <v>1.4264831135236289</v>
      </c>
      <c r="K12" s="191">
        <f t="shared" si="7"/>
        <v>1.4644739698105289</v>
      </c>
      <c r="L12" s="191">
        <f t="shared" si="7"/>
        <v>1.2332602210445986</v>
      </c>
      <c r="M12" s="191">
        <f t="shared" si="7"/>
        <v>1.3682890987454004</v>
      </c>
      <c r="N12" s="11"/>
      <c r="O12" s="196" t="s">
        <v>144</v>
      </c>
      <c r="S12" s="177" t="s">
        <v>86</v>
      </c>
      <c r="T12" s="165">
        <v>9872.81</v>
      </c>
      <c r="U12" s="165">
        <v>11379.62</v>
      </c>
      <c r="V12" s="165">
        <v>11688.62</v>
      </c>
      <c r="W12" s="165">
        <v>12814.27</v>
      </c>
      <c r="X12" s="178">
        <v>13838.68</v>
      </c>
      <c r="Z12" s="10" t="s">
        <v>143</v>
      </c>
      <c r="AA12" s="191">
        <f>T46/T26</f>
        <v>0.95940267054991468</v>
      </c>
      <c r="AB12" s="191">
        <f t="shared" ref="AB12:AE12" si="8">U46/U26</f>
        <v>1.1423188810606983</v>
      </c>
      <c r="AC12" s="191">
        <f t="shared" si="8"/>
        <v>1.0530858765005446</v>
      </c>
      <c r="AD12" s="191">
        <f t="shared" si="8"/>
        <v>1.1059024591811384</v>
      </c>
      <c r="AE12" s="191">
        <f t="shared" si="8"/>
        <v>1.2816497298340956</v>
      </c>
      <c r="AF12" s="11"/>
      <c r="AG12" s="196" t="s">
        <v>144</v>
      </c>
      <c r="AK12" s="29" t="s">
        <v>86</v>
      </c>
      <c r="AL12" s="29">
        <v>2867.47</v>
      </c>
      <c r="AM12" s="29">
        <v>3275.84</v>
      </c>
      <c r="AN12" s="29">
        <v>3232.36</v>
      </c>
      <c r="AO12" s="29">
        <v>3399.19</v>
      </c>
      <c r="AP12" s="29">
        <v>4002.16</v>
      </c>
      <c r="AQ12" s="171"/>
      <c r="AS12" s="10" t="s">
        <v>143</v>
      </c>
      <c r="AT12" s="191">
        <f>AL46/AL26</f>
        <v>0.79486132173444513</v>
      </c>
      <c r="AU12" s="191">
        <f t="shared" ref="AU12:AX12" si="9">AM46/AM26</f>
        <v>0.73546694855161909</v>
      </c>
      <c r="AV12" s="191">
        <f t="shared" si="9"/>
        <v>0.72110849056603765</v>
      </c>
      <c r="AW12" s="191">
        <f t="shared" si="9"/>
        <v>0.648734925514306</v>
      </c>
      <c r="AX12" s="191">
        <f t="shared" si="9"/>
        <v>0.63204451254973282</v>
      </c>
      <c r="AY12" s="11"/>
      <c r="AZ12" s="196" t="s">
        <v>144</v>
      </c>
      <c r="BA12" s="206"/>
    </row>
    <row r="13" spans="1:58" ht="15" thickBot="1" x14ac:dyDescent="0.4">
      <c r="A13" s="177" t="s">
        <v>87</v>
      </c>
      <c r="B13" s="165">
        <v>12214.71</v>
      </c>
      <c r="C13" s="165">
        <v>13413.67</v>
      </c>
      <c r="D13" s="165">
        <v>14031.75</v>
      </c>
      <c r="E13" s="165">
        <v>14707.66</v>
      </c>
      <c r="F13" s="178">
        <v>16702.990000000002</v>
      </c>
      <c r="H13" s="10" t="s">
        <v>145</v>
      </c>
      <c r="I13" s="191">
        <f>(B46-B41)/B26</f>
        <v>0.99879860783208696</v>
      </c>
      <c r="J13" s="191">
        <f t="shared" ref="J13:M13" si="10">(C46-C41)/C26</f>
        <v>1.0221144386424774</v>
      </c>
      <c r="K13" s="191">
        <f t="shared" si="10"/>
        <v>0.87085167887786374</v>
      </c>
      <c r="L13" s="191">
        <f t="shared" si="10"/>
        <v>0.6807754705602963</v>
      </c>
      <c r="M13" s="191">
        <f t="shared" si="10"/>
        <v>0.78870899335022038</v>
      </c>
      <c r="N13" s="11"/>
      <c r="O13" s="196" t="s">
        <v>146</v>
      </c>
      <c r="S13" s="177" t="s">
        <v>87</v>
      </c>
      <c r="T13" s="165">
        <v>9930.01</v>
      </c>
      <c r="U13" s="165">
        <v>11443.13</v>
      </c>
      <c r="V13" s="165">
        <v>11752.13</v>
      </c>
      <c r="W13" s="165">
        <v>12877.78</v>
      </c>
      <c r="X13" s="178">
        <v>13902.19</v>
      </c>
      <c r="Z13" s="10" t="s">
        <v>145</v>
      </c>
      <c r="AA13" s="191">
        <f>(T46-T41)/T26</f>
        <v>0.39810761661558808</v>
      </c>
      <c r="AB13" s="191">
        <f t="shared" ref="AB13:AE13" si="11">(U46-U41)/U26</f>
        <v>0.64927213675924811</v>
      </c>
      <c r="AC13" s="191">
        <f t="shared" si="11"/>
        <v>0.49561172853087482</v>
      </c>
      <c r="AD13" s="191">
        <f t="shared" si="11"/>
        <v>0.55306295948137341</v>
      </c>
      <c r="AE13" s="191">
        <f t="shared" si="11"/>
        <v>0.678890147675551</v>
      </c>
      <c r="AF13" s="11"/>
      <c r="AG13" s="196" t="s">
        <v>146</v>
      </c>
      <c r="AK13" s="32" t="s">
        <v>87</v>
      </c>
      <c r="AL13" s="32">
        <v>2907.92</v>
      </c>
      <c r="AM13" s="32">
        <v>3316.29</v>
      </c>
      <c r="AN13" s="32">
        <v>3272.81</v>
      </c>
      <c r="AO13" s="32">
        <v>3439.64</v>
      </c>
      <c r="AP13" s="32">
        <v>4042.61</v>
      </c>
      <c r="AQ13" s="172"/>
      <c r="AS13" s="10" t="s">
        <v>145</v>
      </c>
      <c r="AT13" s="191">
        <f>(AL46-AL41)/AL26</f>
        <v>0.392627000438869</v>
      </c>
      <c r="AU13" s="191">
        <f t="shared" ref="AU13:AX13" si="12">(AM46-AM41)/AM26</f>
        <v>0.3645376473986921</v>
      </c>
      <c r="AV13" s="191">
        <f t="shared" si="12"/>
        <v>0.36363338574423476</v>
      </c>
      <c r="AW13" s="191">
        <f t="shared" si="12"/>
        <v>0.37420193899266968</v>
      </c>
      <c r="AX13" s="191">
        <f t="shared" si="12"/>
        <v>0.36653619990953484</v>
      </c>
      <c r="AY13" s="11"/>
      <c r="AZ13" s="196" t="s">
        <v>146</v>
      </c>
      <c r="BB13" s="124"/>
      <c r="BC13" s="124"/>
      <c r="BD13" s="124"/>
      <c r="BE13" s="124"/>
      <c r="BF13" s="124"/>
    </row>
    <row r="14" spans="1:58" x14ac:dyDescent="0.35">
      <c r="A14" s="35" t="s">
        <v>30</v>
      </c>
      <c r="B14" s="43">
        <v>0.13</v>
      </c>
      <c r="C14" s="43">
        <v>0.14000000000000001</v>
      </c>
      <c r="D14" s="43">
        <v>0.15</v>
      </c>
      <c r="E14" s="43">
        <v>0.16</v>
      </c>
      <c r="F14" s="44">
        <v>0.17</v>
      </c>
      <c r="H14" s="10" t="s">
        <v>147</v>
      </c>
      <c r="I14" s="15">
        <f>B46-B26</f>
        <v>2898.87</v>
      </c>
      <c r="J14" s="15">
        <f t="shared" ref="J14:M14" si="13">C46-C26</f>
        <v>3099.5300000000007</v>
      </c>
      <c r="K14" s="15">
        <f t="shared" si="13"/>
        <v>3231.2200000000012</v>
      </c>
      <c r="L14" s="15">
        <f t="shared" si="13"/>
        <v>1748.3600000000006</v>
      </c>
      <c r="M14" s="15">
        <f t="shared" si="13"/>
        <v>2839.5199999999995</v>
      </c>
      <c r="N14" s="11"/>
      <c r="O14" s="196" t="s">
        <v>148</v>
      </c>
      <c r="S14" s="35" t="s">
        <v>30</v>
      </c>
      <c r="T14" s="43">
        <v>0</v>
      </c>
      <c r="U14" s="43">
        <v>0</v>
      </c>
      <c r="V14" s="43">
        <v>0</v>
      </c>
      <c r="W14" s="43">
        <v>0</v>
      </c>
      <c r="X14" s="44">
        <v>0</v>
      </c>
      <c r="Z14" s="10" t="s">
        <v>147</v>
      </c>
      <c r="AA14" s="15">
        <f>T46-T26</f>
        <v>-231.95000000000073</v>
      </c>
      <c r="AB14" s="15">
        <f t="shared" ref="AB14:AE14" si="14">U46-U26</f>
        <v>957.90000000000055</v>
      </c>
      <c r="AC14" s="15">
        <f t="shared" si="14"/>
        <v>395.69999999999982</v>
      </c>
      <c r="AD14" s="15">
        <f t="shared" si="14"/>
        <v>848.3199999999988</v>
      </c>
      <c r="AE14" s="15">
        <f t="shared" si="14"/>
        <v>1983.8899999999994</v>
      </c>
      <c r="AF14" s="11"/>
      <c r="AG14" s="196" t="s">
        <v>148</v>
      </c>
      <c r="AK14" s="176" t="s">
        <v>30</v>
      </c>
      <c r="AL14" s="176">
        <v>23.65</v>
      </c>
      <c r="AM14" s="176">
        <v>23.24</v>
      </c>
      <c r="AN14" s="176">
        <v>23.54</v>
      </c>
      <c r="AO14" s="176">
        <v>17.39</v>
      </c>
      <c r="AP14" s="176">
        <v>9.74</v>
      </c>
      <c r="AQ14" s="172"/>
      <c r="AS14" s="10" t="s">
        <v>147</v>
      </c>
      <c r="AT14" s="15">
        <f>AL46-AL26</f>
        <v>-472.09999999999991</v>
      </c>
      <c r="AU14" s="15">
        <f t="shared" ref="AU14:AX14" si="15">AM46-AM26</f>
        <v>-805.81</v>
      </c>
      <c r="AV14" s="15">
        <f t="shared" si="15"/>
        <v>-1021.6800000000003</v>
      </c>
      <c r="AW14" s="15">
        <f t="shared" si="15"/>
        <v>-1455.79</v>
      </c>
      <c r="AX14" s="15">
        <f t="shared" si="15"/>
        <v>-1594.4099999999999</v>
      </c>
      <c r="AY14" s="11"/>
      <c r="AZ14" s="196" t="s">
        <v>148</v>
      </c>
      <c r="BB14" s="124"/>
      <c r="BC14" s="124"/>
      <c r="BD14" s="124"/>
      <c r="BE14" s="124"/>
      <c r="BF14" s="124"/>
    </row>
    <row r="15" spans="1:58" ht="15" thickBot="1" x14ac:dyDescent="0.4">
      <c r="A15" s="62" t="s">
        <v>88</v>
      </c>
      <c r="B15" s="63"/>
      <c r="C15" s="63"/>
      <c r="D15" s="63"/>
      <c r="E15" s="63"/>
      <c r="F15" s="64"/>
      <c r="H15" s="10" t="s">
        <v>149</v>
      </c>
      <c r="I15" s="191">
        <f>(B42/'ANALYSIS INCOME STATEMENT'!B3)*360</f>
        <v>51.217443223828518</v>
      </c>
      <c r="J15" s="191">
        <f>(C42/'ANALYSIS INCOME STATEMENT'!C3)*360</f>
        <v>50.478961128144078</v>
      </c>
      <c r="K15" s="191">
        <f>(D42/'ANALYSIS INCOME STATEMENT'!D3)*360</f>
        <v>43.47346754521471</v>
      </c>
      <c r="L15" s="191">
        <f>(E42/'ANALYSIS INCOME STATEMENT'!E3)*360</f>
        <v>39.437860603853906</v>
      </c>
      <c r="M15" s="191">
        <f>(F42/'ANALYSIS INCOME STATEMENT'!F3)*360</f>
        <v>41.914100343011683</v>
      </c>
      <c r="N15" s="11"/>
      <c r="O15" s="196" t="s">
        <v>150</v>
      </c>
      <c r="S15" s="62" t="s">
        <v>88</v>
      </c>
      <c r="T15" s="63"/>
      <c r="U15" s="63"/>
      <c r="V15" s="63"/>
      <c r="W15" s="63"/>
      <c r="X15" s="64"/>
      <c r="Z15" s="10" t="s">
        <v>149</v>
      </c>
      <c r="AA15" s="191">
        <f>(T42/'ANALYSIS INCOME STATEMENT'!L3)*360</f>
        <v>21.02053304788808</v>
      </c>
      <c r="AB15" s="191">
        <f>(U42/'ANALYSIS INCOME STATEMENT'!M3)*360</f>
        <v>29.319176318417231</v>
      </c>
      <c r="AC15" s="191">
        <f>(V42/'ANALYSIS INCOME STATEMENT'!N3)*360</f>
        <v>28.170028293347055</v>
      </c>
      <c r="AD15" s="191">
        <f>(W42/'ANALYSIS INCOME STATEMENT'!O3)*360</f>
        <v>37.138666595916149</v>
      </c>
      <c r="AE15" s="191">
        <f>(X42/'ANALYSIS INCOME STATEMENT'!P3)*360</f>
        <v>38.342469892519532</v>
      </c>
      <c r="AF15" s="11"/>
      <c r="AG15" s="196" t="s">
        <v>150</v>
      </c>
      <c r="AK15" s="29" t="s">
        <v>88</v>
      </c>
      <c r="AL15" s="29"/>
      <c r="AM15" s="29"/>
      <c r="AN15" s="29"/>
      <c r="AO15" s="29"/>
      <c r="AP15" s="29"/>
      <c r="AQ15" s="171"/>
      <c r="AS15" s="10" t="s">
        <v>149</v>
      </c>
      <c r="AT15" s="191">
        <f>(AL42/'ANALYSIS INCOME STATEMENT'!V3)*360</f>
        <v>36.146009832853409</v>
      </c>
      <c r="AU15" s="191">
        <f>(AM42/'ANALYSIS INCOME STATEMENT'!W3)*360</f>
        <v>43.776684040377383</v>
      </c>
      <c r="AV15" s="191">
        <f>(AN42/'ANALYSIS INCOME STATEMENT'!X3)*360</f>
        <v>45.183335163622402</v>
      </c>
      <c r="AW15" s="191">
        <f>(AO42/'ANALYSIS INCOME STATEMENT'!Y3)*360</f>
        <v>42.203667577058134</v>
      </c>
      <c r="AX15" s="191">
        <f>(AP42/'ANALYSIS INCOME STATEMENT'!Z3)*360</f>
        <v>39.20986002880737</v>
      </c>
      <c r="AY15" s="11"/>
      <c r="AZ15" s="196" t="s">
        <v>150</v>
      </c>
      <c r="BB15" s="209"/>
      <c r="BC15" s="209"/>
      <c r="BD15" s="209"/>
      <c r="BE15" s="209"/>
      <c r="BF15" s="209"/>
    </row>
    <row r="16" spans="1:58" ht="15" thickBot="1" x14ac:dyDescent="0.4">
      <c r="A16" s="35" t="s">
        <v>89</v>
      </c>
      <c r="B16" s="43">
        <v>779.03</v>
      </c>
      <c r="C16" s="43">
        <v>811.76</v>
      </c>
      <c r="D16" s="43">
        <v>817.21</v>
      </c>
      <c r="E16" s="43">
        <v>823.58</v>
      </c>
      <c r="F16" s="44">
        <v>724.11</v>
      </c>
      <c r="H16" s="10" t="s">
        <v>151</v>
      </c>
      <c r="I16" s="191">
        <f>(B23/'ANALYSIS INCOME STATEMENT'!B6)*360</f>
        <v>2045.2096129763254</v>
      </c>
      <c r="J16" s="191">
        <f>(C23/'ANALYSIS INCOME STATEMENT'!C6)*360</f>
        <v>5901.2975135753077</v>
      </c>
      <c r="K16" s="191">
        <f>(D23/'ANALYSIS INCOME STATEMENT'!D6)*360</f>
        <v>2335.8490804126313</v>
      </c>
      <c r="L16" s="191">
        <f>(E23/'ANALYSIS INCOME STATEMENT'!E6)*360</f>
        <v>3470.4444532394032</v>
      </c>
      <c r="M16" s="191">
        <f>(F23/'ANALYSIS INCOME STATEMENT'!F6)*360</f>
        <v>3014.1421537684637</v>
      </c>
      <c r="N16" s="11"/>
      <c r="O16" s="196" t="s">
        <v>152</v>
      </c>
      <c r="S16" s="35" t="s">
        <v>89</v>
      </c>
      <c r="T16" s="43">
        <v>5147.88</v>
      </c>
      <c r="U16" s="43">
        <v>4808.18</v>
      </c>
      <c r="V16" s="43">
        <v>4408.47</v>
      </c>
      <c r="W16" s="43">
        <v>3789.84</v>
      </c>
      <c r="X16" s="44">
        <v>2672.75</v>
      </c>
      <c r="Z16" s="10" t="s">
        <v>151</v>
      </c>
      <c r="AA16" s="191">
        <f>(T23/'ANALYSIS INCOME STATEMENT'!L6)*360</f>
        <v>91.592722897354335</v>
      </c>
      <c r="AB16" s="191">
        <f>(U23/'ANALYSIS INCOME STATEMENT'!M6)*360</f>
        <v>107.55345409180467</v>
      </c>
      <c r="AC16" s="191">
        <f>(V23/'ANALYSIS INCOME STATEMENT'!N6)*360</f>
        <v>104.83817367082474</v>
      </c>
      <c r="AD16" s="191">
        <f>(W23/'ANALYSIS INCOME STATEMENT'!O6)*360</f>
        <v>82.488342937955395</v>
      </c>
      <c r="AE16" s="191">
        <f>(X23/'ANALYSIS INCOME STATEMENT'!P6)*360</f>
        <v>78.48248201359867</v>
      </c>
      <c r="AF16" s="11"/>
      <c r="AG16" s="196" t="s">
        <v>152</v>
      </c>
      <c r="AK16" s="32" t="s">
        <v>89</v>
      </c>
      <c r="AL16" s="32">
        <v>1640.78</v>
      </c>
      <c r="AM16" s="32">
        <v>1341.04</v>
      </c>
      <c r="AN16" s="32">
        <v>1719.16</v>
      </c>
      <c r="AO16" s="32">
        <v>1440.56</v>
      </c>
      <c r="AP16" s="32">
        <v>956.6</v>
      </c>
      <c r="AQ16" s="172"/>
      <c r="AS16" s="10"/>
      <c r="AT16" s="191"/>
      <c r="AU16" s="191"/>
      <c r="AV16" s="191"/>
      <c r="AW16" s="191"/>
      <c r="AX16" s="191"/>
      <c r="AY16" s="11"/>
      <c r="AZ16" s="196"/>
      <c r="BB16" s="124"/>
      <c r="BC16" s="124"/>
      <c r="BD16" s="124"/>
      <c r="BE16" s="124"/>
      <c r="BF16" s="124"/>
    </row>
    <row r="17" spans="1:58" x14ac:dyDescent="0.35">
      <c r="A17" s="35" t="s">
        <v>90</v>
      </c>
      <c r="B17" s="43">
        <v>428.86</v>
      </c>
      <c r="C17" s="43">
        <v>380.24</v>
      </c>
      <c r="D17" s="43">
        <v>395.49</v>
      </c>
      <c r="E17" s="43">
        <v>384.63</v>
      </c>
      <c r="F17" s="44">
        <v>461.97</v>
      </c>
      <c r="H17" s="192" t="s">
        <v>153</v>
      </c>
      <c r="I17" s="193"/>
      <c r="J17" s="193"/>
      <c r="K17" s="193"/>
      <c r="L17" s="193"/>
      <c r="M17" s="193"/>
      <c r="N17" s="194"/>
      <c r="O17" s="196"/>
      <c r="S17" s="35" t="s">
        <v>90</v>
      </c>
      <c r="T17" s="43">
        <v>747.69</v>
      </c>
      <c r="U17" s="43">
        <v>920.88</v>
      </c>
      <c r="V17" s="43">
        <v>901.36</v>
      </c>
      <c r="W17" s="43">
        <v>959.4</v>
      </c>
      <c r="X17" s="44">
        <v>1652.97</v>
      </c>
      <c r="Z17" s="192" t="s">
        <v>153</v>
      </c>
      <c r="AA17" s="193"/>
      <c r="AB17" s="193"/>
      <c r="AC17" s="193"/>
      <c r="AD17" s="193"/>
      <c r="AE17" s="193"/>
      <c r="AF17" s="194"/>
      <c r="AG17" s="196"/>
      <c r="AK17" s="176" t="s">
        <v>90</v>
      </c>
      <c r="AL17" s="176">
        <v>274.39</v>
      </c>
      <c r="AM17" s="176">
        <v>280</v>
      </c>
      <c r="AN17" s="176">
        <v>317.69</v>
      </c>
      <c r="AO17" s="176">
        <v>388.58</v>
      </c>
      <c r="AP17" s="176">
        <v>450.92</v>
      </c>
      <c r="AQ17" s="171"/>
      <c r="AS17" s="192" t="s">
        <v>153</v>
      </c>
      <c r="AT17" s="193"/>
      <c r="AU17" s="193"/>
      <c r="AV17" s="193"/>
      <c r="AW17" s="193"/>
      <c r="AX17" s="193"/>
      <c r="AY17" s="194"/>
      <c r="AZ17" s="196"/>
      <c r="BB17" s="124"/>
      <c r="BC17" s="124"/>
      <c r="BD17" s="124"/>
      <c r="BE17" s="124"/>
      <c r="BF17" s="124"/>
    </row>
    <row r="18" spans="1:58" ht="15" thickBot="1" x14ac:dyDescent="0.4">
      <c r="A18" s="35" t="s">
        <v>91</v>
      </c>
      <c r="B18" s="43">
        <v>577.65</v>
      </c>
      <c r="C18" s="43">
        <v>496.85</v>
      </c>
      <c r="D18" s="43">
        <v>639.5</v>
      </c>
      <c r="E18" s="43">
        <v>742.81</v>
      </c>
      <c r="F18" s="44">
        <v>990.47</v>
      </c>
      <c r="H18" s="10" t="s">
        <v>154</v>
      </c>
      <c r="I18" s="191">
        <f>'ANALYSIS INCOME STATEMENT'!B3/'BALANCE SHEET'!B45</f>
        <v>64.973467336683413</v>
      </c>
      <c r="J18" s="191">
        <f>'ANALYSIS INCOME STATEMENT'!C3/'BALANCE SHEET'!C45</f>
        <v>63.368821442648802</v>
      </c>
      <c r="K18" s="191">
        <f>'ANALYSIS INCOME STATEMENT'!D3/'BALANCE SHEET'!D45</f>
        <v>18.927754642104748</v>
      </c>
      <c r="L18" s="191">
        <f>'ANALYSIS INCOME STATEMENT'!E3/'BALANCE SHEET'!E45</f>
        <v>62.938797994821797</v>
      </c>
      <c r="M18" s="191">
        <f>'ANALYSIS INCOME STATEMENT'!F3/'BALANCE SHEET'!F45</f>
        <v>44.998038933467669</v>
      </c>
      <c r="N18" s="11"/>
      <c r="O18" s="196" t="s">
        <v>155</v>
      </c>
      <c r="S18" s="35" t="s">
        <v>91</v>
      </c>
      <c r="T18" s="43">
        <v>1543.26</v>
      </c>
      <c r="U18" s="43">
        <v>2004.73</v>
      </c>
      <c r="V18" s="43">
        <v>2041.08</v>
      </c>
      <c r="W18" s="43">
        <v>1587.07</v>
      </c>
      <c r="X18" s="44">
        <v>1548.7</v>
      </c>
      <c r="Z18" s="10" t="s">
        <v>154</v>
      </c>
      <c r="AA18" s="191">
        <f>'ANALYSIS INCOME STATEMENT'!L3/'BALANCE SHEET'!T45</f>
        <v>27.511135039053819</v>
      </c>
      <c r="AB18" s="191">
        <f>'ANALYSIS INCOME STATEMENT'!M3/'BALANCE SHEET'!U45</f>
        <v>22.505322820431136</v>
      </c>
      <c r="AC18" s="191">
        <f>'ANALYSIS INCOME STATEMENT'!N3/'BALANCE SHEET'!V45</f>
        <v>37.245615940061889</v>
      </c>
      <c r="AD18" s="191">
        <f>'ANALYSIS INCOME STATEMENT'!O3/'BALANCE SHEET'!W45</f>
        <v>34.769408169736806</v>
      </c>
      <c r="AE18" s="191">
        <f>'ANALYSIS INCOME STATEMENT'!P3/'BALANCE SHEET'!X45</f>
        <v>35.663891898055766</v>
      </c>
      <c r="AF18" s="11"/>
      <c r="AG18" s="196" t="s">
        <v>155</v>
      </c>
      <c r="AK18" s="29" t="s">
        <v>91</v>
      </c>
      <c r="AL18" s="29">
        <v>164.47</v>
      </c>
      <c r="AM18" s="29">
        <v>79.56</v>
      </c>
      <c r="AN18" s="29">
        <v>122.1</v>
      </c>
      <c r="AO18" s="29">
        <v>149.36000000000001</v>
      </c>
      <c r="AP18" s="29">
        <v>122.87</v>
      </c>
      <c r="AQ18" s="171"/>
      <c r="AS18" s="10" t="s">
        <v>154</v>
      </c>
      <c r="AT18" s="191">
        <f>'ANALYSIS INCOME STATEMENT'!V3/'BALANCE SHEET'!AL47</f>
        <v>0.91341274838737752</v>
      </c>
      <c r="AU18" s="191">
        <f>'ANALYSIS INCOME STATEMENT'!W3/'BALANCE SHEET'!AM47</f>
        <v>0.93198369812508763</v>
      </c>
      <c r="AV18" s="191">
        <f>'ANALYSIS INCOME STATEMENT'!X3/'BALANCE SHEET'!AN47</f>
        <v>1.0040118598217971</v>
      </c>
      <c r="AW18" s="191">
        <f>'ANALYSIS INCOME STATEMENT'!Y3/'BALANCE SHEET'!AO47</f>
        <v>1.1580023743668095</v>
      </c>
      <c r="AX18" s="191">
        <f>'ANALYSIS INCOME STATEMENT'!Z3/'BALANCE SHEET'!AP47</f>
        <v>1.1788193506428535</v>
      </c>
      <c r="AY18" s="11"/>
      <c r="AZ18" s="196" t="s">
        <v>155</v>
      </c>
      <c r="BA18" s="206"/>
    </row>
    <row r="19" spans="1:58" ht="15" thickBot="1" x14ac:dyDescent="0.4">
      <c r="A19" s="177" t="s">
        <v>92</v>
      </c>
      <c r="B19" s="165">
        <v>189.72</v>
      </c>
      <c r="C19" s="165">
        <v>211.55</v>
      </c>
      <c r="D19" s="165">
        <v>218.91</v>
      </c>
      <c r="E19" s="165">
        <v>215.25</v>
      </c>
      <c r="F19" s="178">
        <v>259.69</v>
      </c>
      <c r="H19" s="10" t="s">
        <v>156</v>
      </c>
      <c r="I19" s="191">
        <f>'BALANCE SHEET'!B40</f>
        <v>1513.75</v>
      </c>
      <c r="J19" s="191">
        <f>'BALANCE SHEET'!C40</f>
        <v>4744.25</v>
      </c>
      <c r="K19" s="191">
        <f>'BALANCE SHEET'!D40</f>
        <v>2521.44</v>
      </c>
      <c r="L19" s="191">
        <f>'BALANCE SHEET'!E40</f>
        <v>1974.84</v>
      </c>
      <c r="M19" s="191">
        <f>'BALANCE SHEET'!F40</f>
        <v>2261.98</v>
      </c>
      <c r="N19" s="11"/>
      <c r="O19" s="196" t="s">
        <v>157</v>
      </c>
      <c r="S19" s="177" t="s">
        <v>92</v>
      </c>
      <c r="T19" s="165">
        <v>167.71</v>
      </c>
      <c r="U19" s="165">
        <v>155.79</v>
      </c>
      <c r="V19" s="165">
        <v>147.96</v>
      </c>
      <c r="W19" s="165">
        <v>134.72</v>
      </c>
      <c r="X19" s="178">
        <v>136.91999999999999</v>
      </c>
      <c r="Z19" s="10" t="s">
        <v>156</v>
      </c>
      <c r="AA19" s="191">
        <f>'ANALYSIS INCOME STATEMENT'!L3/T42</f>
        <v>17.1261118440652</v>
      </c>
      <c r="AB19" s="191">
        <f>'ANALYSIS INCOME STATEMENT'!M3/U42</f>
        <v>12.27865326400255</v>
      </c>
      <c r="AC19" s="191">
        <f>'ANALYSIS INCOME STATEMENT'!N3/V42</f>
        <v>12.779539880157721</v>
      </c>
      <c r="AD19" s="191">
        <f>'ANALYSIS INCOME STATEMENT'!O3/W42</f>
        <v>9.6934013252803854</v>
      </c>
      <c r="AE19" s="191">
        <f>'ANALYSIS INCOME STATEMENT'!P3/X42</f>
        <v>9.3890665105597328</v>
      </c>
      <c r="AF19" s="11"/>
      <c r="AG19" s="196" t="s">
        <v>157</v>
      </c>
      <c r="AK19" s="32" t="s">
        <v>92</v>
      </c>
      <c r="AL19" s="32">
        <v>40.35</v>
      </c>
      <c r="AM19" s="32">
        <v>45.29</v>
      </c>
      <c r="AN19" s="32">
        <v>41.68</v>
      </c>
      <c r="AO19" s="32">
        <v>47.88</v>
      </c>
      <c r="AP19" s="32">
        <v>78.599999999999994</v>
      </c>
      <c r="AQ19" s="171"/>
      <c r="AS19" s="10" t="s">
        <v>156</v>
      </c>
      <c r="AT19" s="191">
        <f>'ANALYSIS INCOME STATEMENT'!V3/AL42</f>
        <v>9.959605546081411</v>
      </c>
      <c r="AU19" s="191">
        <f>'ANALYSIS INCOME STATEMENT'!W3/AM42</f>
        <v>8.2235557098832412</v>
      </c>
      <c r="AV19" s="191">
        <f>'ANALYSIS INCOME STATEMENT'!X3/AN42</f>
        <v>7.9675393305149358</v>
      </c>
      <c r="AW19" s="191">
        <f>'ANALYSIS INCOME STATEMENT'!Y3/AO42</f>
        <v>8.530064344353228</v>
      </c>
      <c r="AX19" s="191">
        <f>'ANALYSIS INCOME STATEMENT'!Z3/AP42</f>
        <v>9.1813640685151405</v>
      </c>
      <c r="AY19" s="11"/>
      <c r="AZ19" s="196" t="s">
        <v>157</v>
      </c>
      <c r="BB19" s="124"/>
      <c r="BC19" s="124"/>
      <c r="BD19" s="124"/>
      <c r="BE19" s="124"/>
      <c r="BF19" s="124"/>
    </row>
    <row r="20" spans="1:58" x14ac:dyDescent="0.35">
      <c r="A20" s="62" t="s">
        <v>93</v>
      </c>
      <c r="B20" s="63">
        <v>1975.26</v>
      </c>
      <c r="C20" s="63">
        <v>1900.4</v>
      </c>
      <c r="D20" s="63">
        <v>2071.11</v>
      </c>
      <c r="E20" s="63">
        <v>2166.27</v>
      </c>
      <c r="F20" s="64">
        <v>2436.2399999999998</v>
      </c>
      <c r="H20" s="10" t="s">
        <v>158</v>
      </c>
      <c r="I20" s="191">
        <f>'ANALYSIS INCOME STATEMENT'!B6/'BALANCE SHEET'!B20</f>
        <v>0.16979030608628737</v>
      </c>
      <c r="J20" s="191">
        <f>'ANALYSIS INCOME STATEMENT'!C6/'BALANCE SHEET'!C20</f>
        <v>0.11047147968848663</v>
      </c>
      <c r="K20" s="191">
        <f>'ANALYSIS INCOME STATEMENT'!D6/'BALANCE SHEET'!D20</f>
        <v>0.15305319369806528</v>
      </c>
      <c r="L20" s="191">
        <f>'ANALYSIS INCOME STATEMENT'!E6/'BALANCE SHEET'!E20</f>
        <v>0.11663827685376245</v>
      </c>
      <c r="M20" s="191">
        <f>'ANALYSIS INCOME STATEMENT'!F6/'BALANCE SHEET'!F20</f>
        <v>0.13005286835451352</v>
      </c>
      <c r="N20" s="11"/>
      <c r="O20" s="196" t="s">
        <v>159</v>
      </c>
      <c r="S20" s="62" t="s">
        <v>93</v>
      </c>
      <c r="T20" s="63">
        <v>7606.54</v>
      </c>
      <c r="U20" s="63">
        <v>7889.58</v>
      </c>
      <c r="V20" s="63">
        <v>7498.87</v>
      </c>
      <c r="W20" s="63">
        <v>6471.04</v>
      </c>
      <c r="X20" s="64">
        <v>6011.34</v>
      </c>
      <c r="Z20" s="10" t="s">
        <v>158</v>
      </c>
      <c r="AA20" s="191">
        <f>'ANALYSIS INCOME STATEMENT'!L6/T23</f>
        <v>3.9304432558844544</v>
      </c>
      <c r="AB20" s="191">
        <f>'ANALYSIS INCOME STATEMENT'!M6/U23</f>
        <v>3.3471728364271209</v>
      </c>
      <c r="AC20" s="191">
        <f>'ANALYSIS INCOME STATEMENT'!N6/V23</f>
        <v>3.4338637100865848</v>
      </c>
      <c r="AD20" s="191">
        <f>'ANALYSIS INCOME STATEMENT'!O6/W23</f>
        <v>4.3642530226456158</v>
      </c>
      <c r="AE20" s="191">
        <f>'ANALYSIS INCOME STATEMENT'!P6/X23</f>
        <v>4.5870108941970358</v>
      </c>
      <c r="AF20" s="11"/>
      <c r="AG20" s="196" t="s">
        <v>159</v>
      </c>
      <c r="AK20" s="176" t="s">
        <v>93</v>
      </c>
      <c r="AL20" s="176">
        <v>2119.9899999999998</v>
      </c>
      <c r="AM20" s="176">
        <v>1745.89</v>
      </c>
      <c r="AN20" s="176">
        <v>2200.63</v>
      </c>
      <c r="AO20" s="176">
        <v>2026.38</v>
      </c>
      <c r="AP20" s="176">
        <v>1608.99</v>
      </c>
      <c r="AQ20" s="172"/>
      <c r="AS20" s="10"/>
      <c r="AT20" s="191"/>
      <c r="AU20" s="191"/>
      <c r="AV20" s="191"/>
      <c r="AW20" s="191"/>
      <c r="AX20" s="191"/>
      <c r="AY20" s="11"/>
      <c r="AZ20" s="196"/>
      <c r="BB20" s="124"/>
      <c r="BC20" s="124"/>
      <c r="BD20" s="124"/>
      <c r="BE20" s="124"/>
      <c r="BF20" s="124"/>
    </row>
    <row r="21" spans="1:58" ht="15" thickBot="1" x14ac:dyDescent="0.4">
      <c r="A21" s="35" t="s">
        <v>94</v>
      </c>
      <c r="B21" s="38"/>
      <c r="C21" s="38"/>
      <c r="D21" s="38"/>
      <c r="E21" s="38"/>
      <c r="F21" s="39"/>
      <c r="H21" s="192" t="s">
        <v>160</v>
      </c>
      <c r="I21" s="193"/>
      <c r="J21" s="193"/>
      <c r="K21" s="193"/>
      <c r="L21" s="193"/>
      <c r="M21" s="193"/>
      <c r="N21" s="194"/>
      <c r="O21" s="196"/>
      <c r="S21" s="35" t="s">
        <v>94</v>
      </c>
      <c r="T21" s="38"/>
      <c r="U21" s="38"/>
      <c r="V21" s="38"/>
      <c r="W21" s="38"/>
      <c r="X21" s="39"/>
      <c r="Z21" s="192" t="s">
        <v>160</v>
      </c>
      <c r="AA21" s="193"/>
      <c r="AB21" s="193"/>
      <c r="AC21" s="193"/>
      <c r="AD21" s="193"/>
      <c r="AE21" s="193"/>
      <c r="AF21" s="194"/>
      <c r="AG21" s="196"/>
      <c r="AK21" s="29" t="s">
        <v>94</v>
      </c>
      <c r="AL21" s="29"/>
      <c r="AM21" s="29"/>
      <c r="AN21" s="29"/>
      <c r="AO21" s="29"/>
      <c r="AP21" s="29"/>
      <c r="AQ21" s="171"/>
      <c r="AS21" s="192" t="s">
        <v>160</v>
      </c>
      <c r="AT21" s="193"/>
      <c r="AU21" s="193"/>
      <c r="AV21" s="193"/>
      <c r="AW21" s="193"/>
      <c r="AX21" s="193"/>
      <c r="AY21" s="194"/>
      <c r="AZ21" s="196"/>
      <c r="BB21" s="124"/>
      <c r="BC21" s="124"/>
      <c r="BD21" s="124"/>
      <c r="BE21" s="124"/>
      <c r="BF21" s="124"/>
    </row>
    <row r="22" spans="1:58" ht="15" thickBot="1" x14ac:dyDescent="0.4">
      <c r="A22" s="35" t="s">
        <v>95</v>
      </c>
      <c r="B22" s="38">
        <v>731.03</v>
      </c>
      <c r="C22" s="38">
        <v>915.41</v>
      </c>
      <c r="D22" s="38">
        <v>2000.79</v>
      </c>
      <c r="E22" s="38">
        <v>1605.92</v>
      </c>
      <c r="F22" s="39">
        <v>1351.01</v>
      </c>
      <c r="H22" s="10" t="s">
        <v>161</v>
      </c>
      <c r="I22" s="173">
        <f>'ANALYSIS INCOME STATEMENT'!B11/'BALANCE SHEET'!B47</f>
        <v>0.13538390954998208</v>
      </c>
      <c r="J22" s="173">
        <f>'ANALYSIS INCOME STATEMENT'!C11/'BALANCE SHEET'!C47</f>
        <v>0.13576206742934374</v>
      </c>
      <c r="K22" s="173">
        <f>'ANALYSIS INCOME STATEMENT'!D11/'BALANCE SHEET'!D47</f>
        <v>0.10263689009503156</v>
      </c>
      <c r="L22" s="173">
        <f>'ANALYSIS INCOME STATEMENT'!E11/'BALANCE SHEET'!E47</f>
        <v>0.10192491324164185</v>
      </c>
      <c r="M22" s="173">
        <f>'ANALYSIS INCOME STATEMENT'!F11/'BALANCE SHEET'!F47</f>
        <v>0.16432378638950626</v>
      </c>
      <c r="N22" s="11"/>
      <c r="O22" s="196" t="s">
        <v>162</v>
      </c>
      <c r="S22" s="35" t="s">
        <v>95</v>
      </c>
      <c r="T22" s="38">
        <v>1432</v>
      </c>
      <c r="U22" s="38">
        <v>303.33999999999997</v>
      </c>
      <c r="V22" s="38">
        <v>1709.26</v>
      </c>
      <c r="W22" s="38">
        <v>1797.81</v>
      </c>
      <c r="X22" s="39">
        <v>1269.1099999999999</v>
      </c>
      <c r="Z22" s="10" t="s">
        <v>161</v>
      </c>
      <c r="AA22" s="173">
        <f>'ANALYSIS INCOME STATEMENT'!L11/T47</f>
        <v>2.553850560795938E-2</v>
      </c>
      <c r="AB22" s="173">
        <f>'ANALYSIS INCOME STATEMENT'!M11/U47</f>
        <v>4.4871386596826719E-2</v>
      </c>
      <c r="AC22" s="173">
        <f>'ANALYSIS INCOME STATEMENT'!N11/V47</f>
        <v>3.4867680011503525E-2</v>
      </c>
      <c r="AD22" s="173">
        <f>'ANALYSIS INCOME STATEMENT'!O11/W47</f>
        <v>5.4453326685967925E-2</v>
      </c>
      <c r="AE22" s="173">
        <f>'ANALYSIS INCOME STATEMENT'!P11/X47</f>
        <v>0.1025968798861906</v>
      </c>
      <c r="AF22" s="11"/>
      <c r="AG22" s="196" t="s">
        <v>162</v>
      </c>
      <c r="AK22" s="32" t="s">
        <v>95</v>
      </c>
      <c r="AL22" s="32">
        <v>236.45</v>
      </c>
      <c r="AM22" s="32">
        <v>21</v>
      </c>
      <c r="AN22" s="32">
        <v>377.62</v>
      </c>
      <c r="AO22" s="32">
        <v>652.14</v>
      </c>
      <c r="AP22" s="32">
        <v>672.3</v>
      </c>
      <c r="AQ22" s="171"/>
      <c r="AS22" s="10" t="s">
        <v>161</v>
      </c>
      <c r="AT22" s="173">
        <f>'ANALYSIS INCOME STATEMENT'!V11/'BALANCE SHEET'!AL47</f>
        <v>5.5116803777541828E-2</v>
      </c>
      <c r="AU22" s="173">
        <f>'ANALYSIS INCOME STATEMENT'!W11/'BALANCE SHEET'!AM47</f>
        <v>7.6989957671202813E-2</v>
      </c>
      <c r="AV22" s="173">
        <f>'ANALYSIS INCOME STATEMENT'!X11/'BALANCE SHEET'!AN47</f>
        <v>1.3063925574814898E-2</v>
      </c>
      <c r="AW22" s="173">
        <f>'ANALYSIS INCOME STATEMENT'!Y11/'BALANCE SHEET'!AO47</f>
        <v>3.6935633470885972E-2</v>
      </c>
      <c r="AX22" s="173">
        <f>'ANALYSIS INCOME STATEMENT'!Z11/'BALANCE SHEET'!AP47</f>
        <v>0.10019110510780908</v>
      </c>
      <c r="AY22" s="11"/>
      <c r="AZ22" s="196" t="s">
        <v>162</v>
      </c>
      <c r="BA22" s="206"/>
    </row>
    <row r="23" spans="1:58" ht="15" thickBot="1" x14ac:dyDescent="0.4">
      <c r="A23" s="35" t="s">
        <v>96</v>
      </c>
      <c r="B23" s="43">
        <v>1905.34</v>
      </c>
      <c r="C23" s="43">
        <v>3441.44</v>
      </c>
      <c r="D23" s="43">
        <v>2056.7800000000002</v>
      </c>
      <c r="E23" s="43">
        <v>2435.77</v>
      </c>
      <c r="F23" s="44">
        <v>2652.78</v>
      </c>
      <c r="H23" s="12" t="s">
        <v>163</v>
      </c>
      <c r="I23" s="174">
        <f>'ANALYSIS INCOME STATEMENT'!B15/'BALANCE SHEET'!B13</f>
        <v>0.11109883083593458</v>
      </c>
      <c r="J23" s="174">
        <f>'ANALYSIS INCOME STATEMENT'!C15/'BALANCE SHEET'!C13</f>
        <v>0.12303269724094898</v>
      </c>
      <c r="K23" s="174">
        <f>'ANALYSIS INCOME STATEMENT'!D15/'BALANCE SHEET'!D13</f>
        <v>6.4705400252997911E-2</v>
      </c>
      <c r="L23" s="174">
        <f>'ANALYSIS INCOME STATEMENT'!E15/'BALANCE SHEET'!E13</f>
        <v>6.1994906055755944E-2</v>
      </c>
      <c r="M23" s="174">
        <f>'ANALYSIS INCOME STATEMENT'!F15/'BALANCE SHEET'!F13</f>
        <v>0.15739816643606924</v>
      </c>
      <c r="N23" s="13"/>
      <c r="O23" s="196" t="s">
        <v>164</v>
      </c>
      <c r="S23" s="35" t="s">
        <v>96</v>
      </c>
      <c r="T23" s="43">
        <v>2309.0500000000002</v>
      </c>
      <c r="U23" s="43">
        <v>2806.7</v>
      </c>
      <c r="V23" s="43">
        <v>3606.87</v>
      </c>
      <c r="W23" s="43">
        <v>3353.85</v>
      </c>
      <c r="X23" s="44">
        <v>2978.65</v>
      </c>
      <c r="Z23" s="12" t="s">
        <v>163</v>
      </c>
      <c r="AA23" s="174">
        <f>'ANALYSIS INCOME STATEMENT'!L15/'BALANCE SHEET'!T13</f>
        <v>2.4762311417611819E-2</v>
      </c>
      <c r="AB23" s="174">
        <f>'ANALYSIS INCOME STATEMENT'!M15/'BALANCE SHEET'!U13</f>
        <v>4.5051485039495451E-2</v>
      </c>
      <c r="AC23" s="174">
        <f>'ANALYSIS INCOME STATEMENT'!N15/'BALANCE SHEET'!V13</f>
        <v>2.3624653573437432E-2</v>
      </c>
      <c r="AD23" s="174">
        <f>'ANALYSIS INCOME STATEMENT'!O15/'BALANCE SHEET'!W13</f>
        <v>4.9388170942507206E-2</v>
      </c>
      <c r="AE23" s="174">
        <f>'ANALYSIS INCOME STATEMENT'!P15/'BALANCE SHEET'!X13</f>
        <v>0.10368582216183204</v>
      </c>
      <c r="AF23" s="13"/>
      <c r="AG23" s="196" t="s">
        <v>164</v>
      </c>
      <c r="AK23" s="176" t="s">
        <v>96</v>
      </c>
      <c r="AL23" s="176">
        <v>1194.76</v>
      </c>
      <c r="AM23" s="176">
        <v>1947.77</v>
      </c>
      <c r="AN23" s="176">
        <v>2157.58</v>
      </c>
      <c r="AO23" s="176">
        <v>2268.33</v>
      </c>
      <c r="AP23" s="176">
        <v>2332.11</v>
      </c>
      <c r="AQ23" s="171"/>
      <c r="AS23" s="12" t="s">
        <v>163</v>
      </c>
      <c r="AT23" s="174">
        <f>'ANALYSIS INCOME STATEMENT'!V15/'BALANCE SHEET'!AL13</f>
        <v>6.1937742441332863E-2</v>
      </c>
      <c r="AU23" s="174">
        <f>'ANALYSIS INCOME STATEMENT'!W15/'BALANCE SHEET'!AM13</f>
        <v>0.12030009438257794</v>
      </c>
      <c r="AV23" s="174">
        <f>'ANALYSIS INCOME STATEMENT'!X15/'BALANCE SHEET'!AN13</f>
        <v>-3.409302709292629E-2</v>
      </c>
      <c r="AW23" s="174">
        <f>'ANALYSIS INCOME STATEMENT'!Y15/'BALANCE SHEET'!AO13</f>
        <v>1.2140805433126746E-2</v>
      </c>
      <c r="AX23" s="174">
        <f>'ANALYSIS INCOME STATEMENT'!Z15/'BALANCE SHEET'!AP13</f>
        <v>0.12637380306287221</v>
      </c>
      <c r="AY23" s="13"/>
      <c r="AZ23" s="196" t="s">
        <v>164</v>
      </c>
      <c r="BB23" s="208"/>
      <c r="BC23" s="208"/>
      <c r="BD23" s="208"/>
      <c r="BE23" s="208"/>
      <c r="BF23" s="208"/>
    </row>
    <row r="24" spans="1:58" ht="15" thickBot="1" x14ac:dyDescent="0.4">
      <c r="A24" s="177" t="s">
        <v>97</v>
      </c>
      <c r="B24" s="165">
        <v>2462.34</v>
      </c>
      <c r="C24" s="165">
        <v>2711.07</v>
      </c>
      <c r="D24" s="165">
        <v>2718.38</v>
      </c>
      <c r="E24" s="165">
        <v>3220.1</v>
      </c>
      <c r="F24" s="178">
        <v>3259.19</v>
      </c>
      <c r="S24" s="177" t="s">
        <v>97</v>
      </c>
      <c r="T24" s="165">
        <v>1697.97</v>
      </c>
      <c r="U24" s="165">
        <v>3332.4</v>
      </c>
      <c r="V24" s="165">
        <v>1819.96</v>
      </c>
      <c r="W24" s="165">
        <v>2644.27</v>
      </c>
      <c r="X24" s="178">
        <v>2557.27</v>
      </c>
      <c r="AK24" s="29" t="s">
        <v>97</v>
      </c>
      <c r="AL24" s="29">
        <v>746.97</v>
      </c>
      <c r="AM24" s="29">
        <v>968.54</v>
      </c>
      <c r="AN24" s="29">
        <v>1001.83</v>
      </c>
      <c r="AO24" s="29">
        <v>1080.1300000000001</v>
      </c>
      <c r="AP24" s="29">
        <v>1223.33</v>
      </c>
      <c r="AQ24" s="171"/>
      <c r="BB24" s="208"/>
      <c r="BC24" s="208"/>
      <c r="BD24" s="208"/>
      <c r="BE24" s="208"/>
      <c r="BF24" s="208"/>
    </row>
    <row r="25" spans="1:58" ht="15" thickBot="1" x14ac:dyDescent="0.4">
      <c r="A25" s="187" t="s">
        <v>98</v>
      </c>
      <c r="B25" s="188">
        <v>153.53</v>
      </c>
      <c r="C25" s="188">
        <v>199.73</v>
      </c>
      <c r="D25" s="188">
        <v>180.78</v>
      </c>
      <c r="E25" s="188">
        <v>233.53</v>
      </c>
      <c r="F25" s="189">
        <v>447.05</v>
      </c>
      <c r="S25" s="187" t="s">
        <v>98</v>
      </c>
      <c r="T25" s="188">
        <v>274.41000000000003</v>
      </c>
      <c r="U25" s="188">
        <v>288.22000000000003</v>
      </c>
      <c r="V25" s="188">
        <v>317.86</v>
      </c>
      <c r="W25" s="188">
        <v>214.46</v>
      </c>
      <c r="X25" s="189">
        <v>238.8</v>
      </c>
      <c r="AK25" s="32" t="s">
        <v>98</v>
      </c>
      <c r="AL25" s="32">
        <v>123.19</v>
      </c>
      <c r="AM25" s="32">
        <v>108.85</v>
      </c>
      <c r="AN25" s="32">
        <v>126.33</v>
      </c>
      <c r="AO25" s="32">
        <v>143.82</v>
      </c>
      <c r="AP25" s="32">
        <v>105.42</v>
      </c>
      <c r="AQ25" s="172"/>
    </row>
    <row r="26" spans="1:58" x14ac:dyDescent="0.35">
      <c r="A26" s="32" t="s">
        <v>99</v>
      </c>
      <c r="B26" s="33">
        <v>5252.24</v>
      </c>
      <c r="C26" s="33">
        <v>7267.65</v>
      </c>
      <c r="D26" s="33">
        <v>6956.73</v>
      </c>
      <c r="E26" s="33">
        <v>7495.32</v>
      </c>
      <c r="F26" s="34">
        <v>7710.03</v>
      </c>
      <c r="S26" s="32" t="s">
        <v>99</v>
      </c>
      <c r="T26" s="33">
        <v>5713.43</v>
      </c>
      <c r="U26" s="33">
        <v>6730.66</v>
      </c>
      <c r="V26" s="33">
        <v>7453.96</v>
      </c>
      <c r="W26" s="33">
        <v>8010.39</v>
      </c>
      <c r="X26" s="34">
        <v>7043.82</v>
      </c>
      <c r="AK26" s="176" t="s">
        <v>99</v>
      </c>
      <c r="AL26" s="176">
        <v>2301.37</v>
      </c>
      <c r="AM26" s="176">
        <v>3046.16</v>
      </c>
      <c r="AN26" s="176">
        <v>3663.36</v>
      </c>
      <c r="AO26" s="176">
        <v>4144.42</v>
      </c>
      <c r="AP26" s="176">
        <v>4333.16</v>
      </c>
      <c r="AQ26" s="172"/>
    </row>
    <row r="27" spans="1:58" ht="15" thickBot="1" x14ac:dyDescent="0.4">
      <c r="A27" s="62" t="s">
        <v>100</v>
      </c>
      <c r="B27" s="63">
        <v>19442.34</v>
      </c>
      <c r="C27" s="63">
        <v>22581.86</v>
      </c>
      <c r="D27" s="63">
        <v>23059.74</v>
      </c>
      <c r="E27" s="63">
        <v>24369.41</v>
      </c>
      <c r="F27" s="64">
        <v>26849.43</v>
      </c>
      <c r="S27" s="62" t="s">
        <v>100</v>
      </c>
      <c r="T27" s="63">
        <v>23249.99</v>
      </c>
      <c r="U27" s="63">
        <v>26063.38</v>
      </c>
      <c r="V27" s="63">
        <v>26704.959999999999</v>
      </c>
      <c r="W27" s="63">
        <v>27359.21</v>
      </c>
      <c r="X27" s="64">
        <v>26957.35</v>
      </c>
      <c r="AK27" s="29" t="s">
        <v>100</v>
      </c>
      <c r="AL27" s="29">
        <v>7352.93</v>
      </c>
      <c r="AM27" s="29">
        <v>8131.58</v>
      </c>
      <c r="AN27" s="29">
        <v>9160.34</v>
      </c>
      <c r="AO27" s="29">
        <v>9627.83</v>
      </c>
      <c r="AP27" s="29">
        <v>9994.5</v>
      </c>
      <c r="AQ27" s="172"/>
    </row>
    <row r="28" spans="1:58" ht="15" thickBot="1" x14ac:dyDescent="0.4">
      <c r="A28" s="35" t="s">
        <v>101</v>
      </c>
      <c r="B28" s="38"/>
      <c r="C28" s="38"/>
      <c r="D28" s="38"/>
      <c r="E28" s="38"/>
      <c r="F28" s="39"/>
      <c r="S28" s="35" t="s">
        <v>101</v>
      </c>
      <c r="T28" s="38"/>
      <c r="U28" s="38"/>
      <c r="V28" s="38"/>
      <c r="W28" s="38"/>
      <c r="X28" s="39"/>
      <c r="AK28" s="32" t="s">
        <v>101</v>
      </c>
      <c r="AL28" s="32"/>
      <c r="AM28" s="32"/>
      <c r="AN28" s="32"/>
      <c r="AO28" s="32"/>
      <c r="AP28" s="32"/>
      <c r="AQ28" s="172"/>
    </row>
    <row r="29" spans="1:58" x14ac:dyDescent="0.35">
      <c r="A29" s="35" t="s">
        <v>102</v>
      </c>
      <c r="B29" s="38"/>
      <c r="C29" s="38"/>
      <c r="D29" s="38"/>
      <c r="E29" s="38"/>
      <c r="F29" s="39"/>
      <c r="S29" s="35" t="s">
        <v>102</v>
      </c>
      <c r="T29" s="38"/>
      <c r="U29" s="38"/>
      <c r="V29" s="38"/>
      <c r="W29" s="38"/>
      <c r="X29" s="39"/>
      <c r="AK29" s="176" t="s">
        <v>102</v>
      </c>
      <c r="AL29" s="176"/>
      <c r="AM29" s="176"/>
      <c r="AN29" s="176"/>
      <c r="AO29" s="176"/>
      <c r="AP29" s="176"/>
      <c r="AQ29" s="171"/>
    </row>
    <row r="30" spans="1:58" ht="15" thickBot="1" x14ac:dyDescent="0.4">
      <c r="A30" s="35" t="s">
        <v>103</v>
      </c>
      <c r="B30" s="43">
        <v>8841.2000000000007</v>
      </c>
      <c r="C30" s="43">
        <v>9416.42</v>
      </c>
      <c r="D30" s="43">
        <v>9500.59</v>
      </c>
      <c r="E30" s="43">
        <v>10092.030000000001</v>
      </c>
      <c r="F30" s="44">
        <v>12020.48</v>
      </c>
      <c r="S30" s="35" t="s">
        <v>103</v>
      </c>
      <c r="T30" s="43">
        <v>14495.67</v>
      </c>
      <c r="U30" s="43">
        <v>15434.73</v>
      </c>
      <c r="V30" s="43">
        <v>16638.240000000002</v>
      </c>
      <c r="W30" s="43">
        <v>16685.43</v>
      </c>
      <c r="X30" s="44">
        <v>16054.88</v>
      </c>
      <c r="AK30" s="29" t="s">
        <v>103</v>
      </c>
      <c r="AL30" s="29">
        <v>4059.61</v>
      </c>
      <c r="AM30" s="29">
        <v>4664.88</v>
      </c>
      <c r="AN30" s="29">
        <v>5241.08</v>
      </c>
      <c r="AO30" s="29">
        <v>6008.3</v>
      </c>
      <c r="AP30" s="29">
        <v>6173.77</v>
      </c>
      <c r="AQ30" s="171"/>
    </row>
    <row r="31" spans="1:58" ht="15" thickBot="1" x14ac:dyDescent="0.4">
      <c r="A31" s="179" t="s">
        <v>104</v>
      </c>
      <c r="B31" s="169">
        <v>28.49</v>
      </c>
      <c r="C31" s="169">
        <v>24.33</v>
      </c>
      <c r="D31" s="169">
        <v>21.23</v>
      </c>
      <c r="E31" s="169">
        <v>25.94</v>
      </c>
      <c r="F31" s="180">
        <v>25.74</v>
      </c>
      <c r="S31" s="179" t="s">
        <v>104</v>
      </c>
      <c r="T31" s="169">
        <v>739.28</v>
      </c>
      <c r="U31" s="169">
        <v>764.47</v>
      </c>
      <c r="V31" s="169">
        <v>737.28</v>
      </c>
      <c r="W31" s="169">
        <v>738.68</v>
      </c>
      <c r="X31" s="180">
        <v>720.45</v>
      </c>
      <c r="AK31" s="32" t="s">
        <v>104</v>
      </c>
      <c r="AL31" s="32">
        <v>100.18</v>
      </c>
      <c r="AM31" s="32">
        <v>98.55</v>
      </c>
      <c r="AN31" s="32">
        <v>88.1</v>
      </c>
      <c r="AO31" s="32">
        <v>87.81</v>
      </c>
      <c r="AP31" s="32">
        <v>74.2</v>
      </c>
      <c r="AQ31" s="171"/>
    </row>
    <row r="32" spans="1:58" x14ac:dyDescent="0.35">
      <c r="A32" s="35" t="s">
        <v>105</v>
      </c>
      <c r="B32" s="38">
        <v>1740.94</v>
      </c>
      <c r="C32" s="38">
        <v>1002.23</v>
      </c>
      <c r="D32" s="38">
        <v>1233.07</v>
      </c>
      <c r="E32" s="38">
        <v>3045.86</v>
      </c>
      <c r="F32" s="39">
        <v>2384.5300000000002</v>
      </c>
      <c r="S32" s="35" t="s">
        <v>105</v>
      </c>
      <c r="T32" s="38">
        <v>1621.9</v>
      </c>
      <c r="U32" s="38">
        <v>1106.51</v>
      </c>
      <c r="V32" s="38">
        <v>618.23</v>
      </c>
      <c r="W32" s="38">
        <v>199.36</v>
      </c>
      <c r="X32" s="39">
        <v>282.98</v>
      </c>
      <c r="AK32" s="176" t="s">
        <v>105</v>
      </c>
      <c r="AL32" s="176">
        <v>1050.73</v>
      </c>
      <c r="AM32" s="176">
        <v>767.86</v>
      </c>
      <c r="AN32" s="176">
        <v>829.27</v>
      </c>
      <c r="AO32" s="176">
        <v>568.59</v>
      </c>
      <c r="AP32" s="176">
        <v>659.11</v>
      </c>
      <c r="AQ32" s="171"/>
    </row>
    <row r="33" spans="1:43" ht="15" thickBot="1" x14ac:dyDescent="0.4">
      <c r="A33" s="35" t="s">
        <v>106</v>
      </c>
      <c r="B33" s="38">
        <v>10610.63</v>
      </c>
      <c r="C33" s="38">
        <v>10442.98</v>
      </c>
      <c r="D33" s="38">
        <v>10754.89</v>
      </c>
      <c r="E33" s="38">
        <v>13163.83</v>
      </c>
      <c r="F33" s="39">
        <v>14430.75</v>
      </c>
      <c r="S33" s="35" t="s">
        <v>106</v>
      </c>
      <c r="T33" s="38">
        <v>16876.93</v>
      </c>
      <c r="U33" s="38">
        <v>17305.72</v>
      </c>
      <c r="V33" s="38">
        <v>17993.75</v>
      </c>
      <c r="W33" s="38">
        <v>17676.68</v>
      </c>
      <c r="X33" s="39">
        <v>17123.060000000001</v>
      </c>
      <c r="AK33" s="29" t="s">
        <v>106</v>
      </c>
      <c r="AL33" s="29">
        <v>5228.33</v>
      </c>
      <c r="AM33" s="29">
        <v>5556.29</v>
      </c>
      <c r="AN33" s="29">
        <v>6205.06</v>
      </c>
      <c r="AO33" s="29">
        <v>6692.18</v>
      </c>
      <c r="AP33" s="29">
        <v>6931.5</v>
      </c>
      <c r="AQ33" s="171"/>
    </row>
    <row r="34" spans="1:43" ht="15" thickBot="1" x14ac:dyDescent="0.4">
      <c r="A34" s="35" t="s">
        <v>107</v>
      </c>
      <c r="B34" s="43">
        <v>5.58</v>
      </c>
      <c r="C34" s="43">
        <v>1129.77</v>
      </c>
      <c r="D34" s="43">
        <v>1135.02</v>
      </c>
      <c r="E34" s="43">
        <v>1110.27</v>
      </c>
      <c r="F34" s="44">
        <v>1120.99</v>
      </c>
      <c r="S34" s="35" t="s">
        <v>107</v>
      </c>
      <c r="T34" s="43">
        <v>19.420000000000002</v>
      </c>
      <c r="U34" s="43">
        <v>19.55</v>
      </c>
      <c r="V34" s="43">
        <v>39.92</v>
      </c>
      <c r="W34" s="43">
        <v>34.08</v>
      </c>
      <c r="X34" s="44">
        <v>38.200000000000003</v>
      </c>
      <c r="AK34" s="32" t="s">
        <v>107</v>
      </c>
      <c r="AL34" s="32">
        <v>183.65</v>
      </c>
      <c r="AM34" s="32">
        <v>210.09</v>
      </c>
      <c r="AN34" s="32">
        <v>179.15</v>
      </c>
      <c r="AO34" s="32">
        <v>169.57</v>
      </c>
      <c r="AP34" s="32">
        <v>182.09</v>
      </c>
      <c r="AQ34" s="171"/>
    </row>
    <row r="35" spans="1:43" x14ac:dyDescent="0.35">
      <c r="A35" s="179" t="s">
        <v>108</v>
      </c>
      <c r="B35" s="169">
        <v>0</v>
      </c>
      <c r="C35" s="169">
        <v>0</v>
      </c>
      <c r="D35" s="169">
        <v>0</v>
      </c>
      <c r="E35" s="169">
        <v>0</v>
      </c>
      <c r="F35" s="180">
        <v>0</v>
      </c>
      <c r="S35" s="179" t="s">
        <v>108</v>
      </c>
      <c r="T35" s="169">
        <v>44.5</v>
      </c>
      <c r="U35" s="169">
        <v>218.86</v>
      </c>
      <c r="V35" s="169">
        <v>104.52</v>
      </c>
      <c r="W35" s="169">
        <v>71.89</v>
      </c>
      <c r="X35" s="180">
        <v>82.47</v>
      </c>
      <c r="AK35" s="176" t="s">
        <v>108</v>
      </c>
      <c r="AL35" s="176">
        <v>0.68</v>
      </c>
      <c r="AM35" s="176">
        <v>0.69</v>
      </c>
      <c r="AN35" s="176">
        <v>0.8</v>
      </c>
      <c r="AO35" s="176">
        <v>1.27</v>
      </c>
      <c r="AP35" s="176">
        <v>0</v>
      </c>
      <c r="AQ35" s="171"/>
    </row>
    <row r="36" spans="1:43" ht="15" thickBot="1" x14ac:dyDescent="0.4">
      <c r="A36" s="177" t="s">
        <v>109</v>
      </c>
      <c r="B36" s="165">
        <v>12.25</v>
      </c>
      <c r="C36" s="165">
        <v>2.7</v>
      </c>
      <c r="D36" s="165">
        <v>0.95</v>
      </c>
      <c r="E36" s="165">
        <v>1.28</v>
      </c>
      <c r="F36" s="178">
        <v>4.17</v>
      </c>
      <c r="S36" s="177" t="s">
        <v>109</v>
      </c>
      <c r="T36" s="165">
        <v>0</v>
      </c>
      <c r="U36" s="165">
        <v>0</v>
      </c>
      <c r="V36" s="165">
        <v>0</v>
      </c>
      <c r="W36" s="165">
        <v>0</v>
      </c>
      <c r="X36" s="178">
        <v>0</v>
      </c>
      <c r="AK36" s="29" t="s">
        <v>109</v>
      </c>
      <c r="AL36" s="29">
        <v>4.7300000000000004</v>
      </c>
      <c r="AM36" s="29">
        <v>9.76</v>
      </c>
      <c r="AN36" s="29">
        <v>0</v>
      </c>
      <c r="AO36" s="29">
        <v>0</v>
      </c>
      <c r="AP36" s="29">
        <v>0</v>
      </c>
      <c r="AQ36" s="171"/>
    </row>
    <row r="37" spans="1:43" ht="15" thickBot="1" x14ac:dyDescent="0.4">
      <c r="A37" s="62" t="s">
        <v>110</v>
      </c>
      <c r="B37" s="166">
        <v>662.77</v>
      </c>
      <c r="C37" s="166">
        <v>639.23</v>
      </c>
      <c r="D37" s="166">
        <v>980.93</v>
      </c>
      <c r="E37" s="166">
        <v>850.35</v>
      </c>
      <c r="F37" s="181">
        <v>743.97</v>
      </c>
      <c r="S37" s="62" t="s">
        <v>110</v>
      </c>
      <c r="T37" s="166">
        <v>614.21</v>
      </c>
      <c r="U37" s="166">
        <v>610.32000000000005</v>
      </c>
      <c r="V37" s="166">
        <v>501.3</v>
      </c>
      <c r="W37" s="166">
        <v>489.04</v>
      </c>
      <c r="X37" s="181">
        <v>454.85</v>
      </c>
      <c r="AK37" s="32" t="s">
        <v>110</v>
      </c>
      <c r="AL37" s="32">
        <v>106.27</v>
      </c>
      <c r="AM37" s="32">
        <v>114.4</v>
      </c>
      <c r="AN37" s="32">
        <v>133.65</v>
      </c>
      <c r="AO37" s="32">
        <v>76.180000000000007</v>
      </c>
      <c r="AP37" s="32">
        <v>119.05</v>
      </c>
      <c r="AQ37" s="172"/>
    </row>
    <row r="38" spans="1:43" x14ac:dyDescent="0.35">
      <c r="A38" s="35" t="s">
        <v>111</v>
      </c>
      <c r="B38" s="43">
        <v>11291.23</v>
      </c>
      <c r="C38" s="43">
        <v>12214.68</v>
      </c>
      <c r="D38" s="43">
        <v>12871.79</v>
      </c>
      <c r="E38" s="43">
        <v>15125.73</v>
      </c>
      <c r="F38" s="44">
        <v>16299.88</v>
      </c>
      <c r="S38" s="35" t="s">
        <v>111</v>
      </c>
      <c r="T38" s="43">
        <v>17768.509999999998</v>
      </c>
      <c r="U38" s="43">
        <v>18374.810000000001</v>
      </c>
      <c r="V38" s="43">
        <v>18855.3</v>
      </c>
      <c r="W38" s="43">
        <v>18500.509999999998</v>
      </c>
      <c r="X38" s="44">
        <v>17929.64</v>
      </c>
      <c r="AK38" s="176" t="s">
        <v>111</v>
      </c>
      <c r="AL38" s="176">
        <v>5523.66</v>
      </c>
      <c r="AM38" s="176">
        <v>5891.23</v>
      </c>
      <c r="AN38" s="176">
        <v>6518.66</v>
      </c>
      <c r="AO38" s="176">
        <v>6939.2</v>
      </c>
      <c r="AP38" s="176">
        <v>7255.75</v>
      </c>
      <c r="AQ38" s="172"/>
    </row>
    <row r="39" spans="1:43" ht="15" thickBot="1" x14ac:dyDescent="0.4">
      <c r="A39" s="179" t="s">
        <v>112</v>
      </c>
      <c r="B39" s="169"/>
      <c r="C39" s="169"/>
      <c r="D39" s="169"/>
      <c r="E39" s="169"/>
      <c r="F39" s="180"/>
      <c r="S39" s="179" t="s">
        <v>112</v>
      </c>
      <c r="T39" s="169"/>
      <c r="U39" s="169"/>
      <c r="V39" s="169"/>
      <c r="W39" s="169"/>
      <c r="X39" s="180"/>
      <c r="AK39" s="29" t="s">
        <v>112</v>
      </c>
      <c r="AL39" s="29"/>
      <c r="AM39" s="29"/>
      <c r="AN39" s="29"/>
      <c r="AO39" s="29"/>
      <c r="AP39" s="29"/>
      <c r="AQ39" s="171"/>
    </row>
    <row r="40" spans="1:43" ht="15" thickBot="1" x14ac:dyDescent="0.4">
      <c r="A40" s="35" t="s">
        <v>113</v>
      </c>
      <c r="B40" s="38">
        <v>1513.75</v>
      </c>
      <c r="C40" s="38">
        <v>4744.25</v>
      </c>
      <c r="D40" s="38">
        <v>2521.44</v>
      </c>
      <c r="E40" s="38">
        <v>1974.84</v>
      </c>
      <c r="F40" s="39">
        <v>2261.98</v>
      </c>
      <c r="S40" s="35" t="s">
        <v>113</v>
      </c>
      <c r="T40" s="38">
        <v>0</v>
      </c>
      <c r="U40" s="38">
        <v>90.07</v>
      </c>
      <c r="V40" s="38">
        <v>450.61</v>
      </c>
      <c r="W40" s="38">
        <v>401.69</v>
      </c>
      <c r="X40" s="39">
        <v>493.46</v>
      </c>
      <c r="AK40" s="32" t="s">
        <v>113</v>
      </c>
      <c r="AL40" s="32">
        <v>0</v>
      </c>
      <c r="AM40" s="32">
        <v>0</v>
      </c>
      <c r="AN40" s="32">
        <v>0</v>
      </c>
      <c r="AO40" s="32">
        <v>0</v>
      </c>
      <c r="AP40" s="32">
        <v>0</v>
      </c>
      <c r="AQ40" s="171"/>
    </row>
    <row r="41" spans="1:43" x14ac:dyDescent="0.35">
      <c r="A41" s="35" t="s">
        <v>114</v>
      </c>
      <c r="B41" s="38">
        <v>2905.18</v>
      </c>
      <c r="C41" s="38">
        <v>2938.81</v>
      </c>
      <c r="D41" s="38">
        <v>4129.67</v>
      </c>
      <c r="E41" s="38">
        <v>4141.05</v>
      </c>
      <c r="F41" s="39">
        <v>4468.58</v>
      </c>
      <c r="S41" s="35" t="s">
        <v>114</v>
      </c>
      <c r="T41" s="38">
        <v>3206.92</v>
      </c>
      <c r="U41" s="38">
        <v>3318.53</v>
      </c>
      <c r="V41" s="38">
        <v>4155.3900000000003</v>
      </c>
      <c r="W41" s="38">
        <v>4428.46</v>
      </c>
      <c r="X41" s="39">
        <v>4245.7299999999996</v>
      </c>
      <c r="AK41" s="176" t="s">
        <v>114</v>
      </c>
      <c r="AL41" s="176">
        <v>925.69</v>
      </c>
      <c r="AM41" s="176">
        <v>1129.9100000000001</v>
      </c>
      <c r="AN41" s="176">
        <v>1309.56</v>
      </c>
      <c r="AO41" s="176">
        <v>1137.78</v>
      </c>
      <c r="AP41" s="176">
        <v>1150.49</v>
      </c>
      <c r="AQ41" s="171"/>
    </row>
    <row r="42" spans="1:43" ht="15" thickBot="1" x14ac:dyDescent="0.4">
      <c r="A42" s="35" t="s">
        <v>115</v>
      </c>
      <c r="B42" s="43">
        <v>2299.4</v>
      </c>
      <c r="C42" s="43">
        <v>2254.2600000000002</v>
      </c>
      <c r="D42" s="43">
        <v>2332.6799999999998</v>
      </c>
      <c r="E42" s="43">
        <v>2503.27</v>
      </c>
      <c r="F42" s="44">
        <v>2911.96</v>
      </c>
      <c r="S42" s="35" t="s">
        <v>115</v>
      </c>
      <c r="T42" s="43">
        <v>939.88</v>
      </c>
      <c r="U42" s="43">
        <v>1380.82</v>
      </c>
      <c r="V42" s="43">
        <v>1610.45</v>
      </c>
      <c r="W42" s="43">
        <v>2488.5300000000002</v>
      </c>
      <c r="X42" s="44">
        <v>2664.84</v>
      </c>
      <c r="AK42" s="29" t="s">
        <v>115</v>
      </c>
      <c r="AL42" s="29">
        <v>674.35</v>
      </c>
      <c r="AM42" s="29">
        <v>921.56</v>
      </c>
      <c r="AN42" s="29">
        <v>1154.32</v>
      </c>
      <c r="AO42" s="29">
        <v>1307.03</v>
      </c>
      <c r="AP42" s="29">
        <v>1283.22</v>
      </c>
      <c r="AQ42" s="171"/>
    </row>
    <row r="43" spans="1:43" ht="15" thickBot="1" x14ac:dyDescent="0.4">
      <c r="A43" s="179" t="s">
        <v>116</v>
      </c>
      <c r="B43" s="169">
        <v>1181.1400000000001</v>
      </c>
      <c r="C43" s="169">
        <v>169.39</v>
      </c>
      <c r="D43" s="169">
        <v>180.43</v>
      </c>
      <c r="E43" s="169">
        <v>258.49</v>
      </c>
      <c r="F43" s="180">
        <v>345.38</v>
      </c>
      <c r="S43" s="179" t="s">
        <v>116</v>
      </c>
      <c r="T43" s="169">
        <v>749.6</v>
      </c>
      <c r="U43" s="169">
        <v>2145.79</v>
      </c>
      <c r="V43" s="169">
        <v>1080.6600000000001</v>
      </c>
      <c r="W43" s="169">
        <v>846.23</v>
      </c>
      <c r="X43" s="180">
        <v>922.13</v>
      </c>
      <c r="AK43" s="32" t="s">
        <v>116</v>
      </c>
      <c r="AL43" s="32">
        <v>34.21</v>
      </c>
      <c r="AM43" s="32">
        <v>43.12</v>
      </c>
      <c r="AN43" s="32">
        <v>36.31</v>
      </c>
      <c r="AO43" s="32">
        <v>71.88</v>
      </c>
      <c r="AP43" s="32">
        <v>59.08</v>
      </c>
      <c r="AQ43" s="171"/>
    </row>
    <row r="44" spans="1:43" x14ac:dyDescent="0.35">
      <c r="A44" s="177" t="s">
        <v>117</v>
      </c>
      <c r="B44" s="165">
        <v>2.89</v>
      </c>
      <c r="C44" s="165">
        <v>6.77</v>
      </c>
      <c r="D44" s="165">
        <v>3.18</v>
      </c>
      <c r="E44" s="165">
        <v>2.97</v>
      </c>
      <c r="F44" s="178">
        <v>5.83</v>
      </c>
      <c r="S44" s="177" t="s">
        <v>117</v>
      </c>
      <c r="T44" s="165">
        <v>0</v>
      </c>
      <c r="U44" s="165">
        <v>0</v>
      </c>
      <c r="V44" s="165">
        <v>0</v>
      </c>
      <c r="W44" s="165">
        <v>0</v>
      </c>
      <c r="X44" s="178">
        <v>0</v>
      </c>
      <c r="AK44" s="176" t="s">
        <v>117</v>
      </c>
      <c r="AL44" s="176">
        <v>0.95</v>
      </c>
      <c r="AM44" s="176">
        <v>0.37</v>
      </c>
      <c r="AN44" s="176">
        <v>0</v>
      </c>
      <c r="AO44" s="176">
        <v>0</v>
      </c>
      <c r="AP44" s="176">
        <v>0</v>
      </c>
      <c r="AQ44" s="171"/>
    </row>
    <row r="45" spans="1:43" ht="15" thickBot="1" x14ac:dyDescent="0.4">
      <c r="A45" s="187" t="s">
        <v>118</v>
      </c>
      <c r="B45" s="188">
        <v>248.75</v>
      </c>
      <c r="C45" s="188">
        <v>253.7</v>
      </c>
      <c r="D45" s="188">
        <v>1020.55</v>
      </c>
      <c r="E45" s="188">
        <v>363.06</v>
      </c>
      <c r="F45" s="189">
        <v>555.82000000000005</v>
      </c>
      <c r="S45" s="187" t="s">
        <v>118</v>
      </c>
      <c r="T45" s="188">
        <v>585.09</v>
      </c>
      <c r="U45" s="188">
        <v>753.36</v>
      </c>
      <c r="V45" s="188">
        <v>552.57000000000005</v>
      </c>
      <c r="W45" s="188">
        <v>693.78</v>
      </c>
      <c r="X45" s="189">
        <v>701.56</v>
      </c>
      <c r="AK45" s="29" t="s">
        <v>118</v>
      </c>
      <c r="AL45" s="29">
        <v>194.07</v>
      </c>
      <c r="AM45" s="29">
        <v>145.38999999999999</v>
      </c>
      <c r="AN45" s="29">
        <v>141.49</v>
      </c>
      <c r="AO45" s="29">
        <v>171.94</v>
      </c>
      <c r="AP45" s="29">
        <v>245.96</v>
      </c>
      <c r="AQ45" s="172"/>
    </row>
    <row r="46" spans="1:43" ht="15" thickBot="1" x14ac:dyDescent="0.4">
      <c r="A46" s="32" t="s">
        <v>119</v>
      </c>
      <c r="B46" s="33">
        <v>8151.11</v>
      </c>
      <c r="C46" s="33">
        <v>10367.18</v>
      </c>
      <c r="D46" s="33">
        <v>10187.950000000001</v>
      </c>
      <c r="E46" s="33">
        <v>9243.68</v>
      </c>
      <c r="F46" s="34">
        <v>10549.55</v>
      </c>
      <c r="S46" s="32" t="s">
        <v>119</v>
      </c>
      <c r="T46" s="33">
        <v>5481.48</v>
      </c>
      <c r="U46" s="33">
        <v>7688.56</v>
      </c>
      <c r="V46" s="33">
        <v>7849.66</v>
      </c>
      <c r="W46" s="33">
        <v>8858.7099999999991</v>
      </c>
      <c r="X46" s="34">
        <v>9027.7099999999991</v>
      </c>
      <c r="AK46" s="32" t="s">
        <v>119</v>
      </c>
      <c r="AL46" s="32">
        <v>1829.27</v>
      </c>
      <c r="AM46" s="32">
        <v>2240.35</v>
      </c>
      <c r="AN46" s="32">
        <v>2641.68</v>
      </c>
      <c r="AO46" s="32">
        <v>2688.63</v>
      </c>
      <c r="AP46" s="32">
        <v>2738.75</v>
      </c>
      <c r="AQ46" s="172"/>
    </row>
    <row r="47" spans="1:43" x14ac:dyDescent="0.35">
      <c r="A47" s="62" t="s">
        <v>120</v>
      </c>
      <c r="B47" s="166">
        <v>19442.34</v>
      </c>
      <c r="C47" s="166">
        <v>22581.86</v>
      </c>
      <c r="D47" s="166">
        <v>23059.74</v>
      </c>
      <c r="E47" s="166">
        <v>24369.41</v>
      </c>
      <c r="F47" s="181">
        <v>26849.43</v>
      </c>
      <c r="S47" s="62" t="s">
        <v>120</v>
      </c>
      <c r="T47" s="166">
        <v>23249.99</v>
      </c>
      <c r="U47" s="166">
        <v>26063.38</v>
      </c>
      <c r="V47" s="166">
        <v>26704.959999999999</v>
      </c>
      <c r="W47" s="166">
        <v>27359.21</v>
      </c>
      <c r="X47" s="181">
        <v>26957.35</v>
      </c>
      <c r="AK47" s="176" t="s">
        <v>120</v>
      </c>
      <c r="AL47" s="176">
        <v>7352.93</v>
      </c>
      <c r="AM47" s="176">
        <v>8131.58</v>
      </c>
      <c r="AN47" s="176">
        <v>9160.34</v>
      </c>
      <c r="AO47" s="176">
        <v>9627.83</v>
      </c>
      <c r="AP47" s="176">
        <v>9994.5</v>
      </c>
      <c r="AQ47" s="172"/>
    </row>
    <row r="48" spans="1:43" ht="15" thickBot="1" x14ac:dyDescent="0.4">
      <c r="A48" s="35" t="s">
        <v>32</v>
      </c>
      <c r="B48" s="38"/>
      <c r="C48" s="38"/>
      <c r="D48" s="38"/>
      <c r="E48" s="38"/>
      <c r="F48" s="39"/>
      <c r="S48" s="35" t="s">
        <v>32</v>
      </c>
      <c r="T48" s="38"/>
      <c r="U48" s="38"/>
      <c r="V48" s="38"/>
      <c r="W48" s="38"/>
      <c r="X48" s="39"/>
      <c r="AK48" s="29" t="s">
        <v>32</v>
      </c>
      <c r="AL48" s="29"/>
      <c r="AM48" s="29"/>
      <c r="AN48" s="29"/>
      <c r="AO48" s="29"/>
      <c r="AP48" s="29"/>
      <c r="AQ48" s="172"/>
    </row>
    <row r="49" spans="1:43" ht="15" thickBot="1" x14ac:dyDescent="0.4">
      <c r="A49" s="62" t="s">
        <v>121</v>
      </c>
      <c r="B49" s="167"/>
      <c r="C49" s="167"/>
      <c r="D49" s="167"/>
      <c r="E49" s="167"/>
      <c r="F49" s="182"/>
      <c r="S49" s="62" t="s">
        <v>121</v>
      </c>
      <c r="T49" s="167"/>
      <c r="U49" s="167"/>
      <c r="V49" s="167"/>
      <c r="W49" s="167"/>
      <c r="X49" s="182"/>
      <c r="AK49" s="32" t="s">
        <v>121</v>
      </c>
      <c r="AL49" s="32"/>
      <c r="AM49" s="32"/>
      <c r="AN49" s="32"/>
      <c r="AO49" s="32"/>
      <c r="AP49" s="32"/>
      <c r="AQ49" s="171"/>
    </row>
    <row r="50" spans="1:43" x14ac:dyDescent="0.35">
      <c r="A50" s="35" t="s">
        <v>122</v>
      </c>
      <c r="B50" s="43">
        <v>2206.41</v>
      </c>
      <c r="C50" s="43">
        <v>2132.39</v>
      </c>
      <c r="D50" s="43">
        <v>3956.14</v>
      </c>
      <c r="E50" s="43">
        <v>3669.21</v>
      </c>
      <c r="F50" s="44">
        <v>3184.87</v>
      </c>
      <c r="S50" s="35" t="s">
        <v>122</v>
      </c>
      <c r="T50" s="43">
        <v>2193.66</v>
      </c>
      <c r="U50" s="43">
        <v>940.2</v>
      </c>
      <c r="V50" s="43">
        <v>759.59</v>
      </c>
      <c r="W50" s="43">
        <v>414.38</v>
      </c>
      <c r="X50" s="44">
        <v>1273.1400000000001</v>
      </c>
      <c r="AK50" s="176" t="s">
        <v>122</v>
      </c>
      <c r="AL50" s="176">
        <v>940.14</v>
      </c>
      <c r="AM50" s="176">
        <v>941.88</v>
      </c>
      <c r="AN50" s="176">
        <v>1464.63</v>
      </c>
      <c r="AO50" s="176">
        <v>1039.76</v>
      </c>
      <c r="AP50" s="176">
        <v>1330.26</v>
      </c>
      <c r="AQ50" s="172"/>
    </row>
    <row r="51" spans="1:43" ht="15" thickBot="1" x14ac:dyDescent="0.4">
      <c r="A51" s="62" t="s">
        <v>123</v>
      </c>
      <c r="B51" s="166"/>
      <c r="C51" s="166"/>
      <c r="D51" s="166"/>
      <c r="E51" s="166"/>
      <c r="F51" s="181"/>
      <c r="S51" s="62" t="s">
        <v>123</v>
      </c>
      <c r="T51" s="166"/>
      <c r="U51" s="166"/>
      <c r="V51" s="166"/>
      <c r="W51" s="166"/>
      <c r="X51" s="181"/>
      <c r="AK51" s="29" t="s">
        <v>123</v>
      </c>
      <c r="AL51" s="29"/>
      <c r="AM51" s="29"/>
      <c r="AN51" s="29"/>
      <c r="AO51" s="29"/>
      <c r="AP51" s="29"/>
      <c r="AQ51" s="171"/>
    </row>
    <row r="52" spans="1:43" ht="15" thickBot="1" x14ac:dyDescent="0.4">
      <c r="A52" s="35" t="s">
        <v>124</v>
      </c>
      <c r="B52" s="38">
        <v>1.78</v>
      </c>
      <c r="C52" s="38">
        <v>1.78</v>
      </c>
      <c r="D52" s="38">
        <v>1.78</v>
      </c>
      <c r="E52" s="38">
        <v>1.78</v>
      </c>
      <c r="F52" s="39">
        <v>1.78</v>
      </c>
      <c r="S52" s="35" t="s">
        <v>124</v>
      </c>
      <c r="T52" s="38">
        <v>0</v>
      </c>
      <c r="U52" s="38">
        <v>6.31</v>
      </c>
      <c r="V52" s="38">
        <v>6.31</v>
      </c>
      <c r="W52" s="38">
        <v>6.31</v>
      </c>
      <c r="X52" s="39">
        <v>6.31</v>
      </c>
      <c r="AK52" s="32" t="s">
        <v>124</v>
      </c>
      <c r="AL52" s="32">
        <v>4.04</v>
      </c>
      <c r="AM52" s="32">
        <v>4.04</v>
      </c>
      <c r="AN52" s="32">
        <v>4.04</v>
      </c>
      <c r="AO52" s="32">
        <v>4.04</v>
      </c>
      <c r="AP52" s="32">
        <v>4.04</v>
      </c>
      <c r="AQ52" s="172"/>
    </row>
    <row r="53" spans="1:43" x14ac:dyDescent="0.35">
      <c r="A53" s="35" t="s">
        <v>125</v>
      </c>
      <c r="B53" s="38"/>
      <c r="C53" s="38"/>
      <c r="D53" s="38"/>
      <c r="E53" s="38"/>
      <c r="F53" s="39"/>
      <c r="S53" s="35" t="s">
        <v>125</v>
      </c>
      <c r="T53" s="38"/>
      <c r="U53" s="38"/>
      <c r="V53" s="38"/>
      <c r="W53" s="38"/>
      <c r="X53" s="39"/>
      <c r="AK53" s="176" t="s">
        <v>125</v>
      </c>
      <c r="AL53" s="176"/>
      <c r="AM53" s="176"/>
      <c r="AN53" s="176"/>
      <c r="AO53" s="176"/>
      <c r="AP53" s="176"/>
      <c r="AQ53" s="171"/>
    </row>
    <row r="54" spans="1:43" ht="15" thickBot="1" x14ac:dyDescent="0.4">
      <c r="A54" s="62" t="s">
        <v>126</v>
      </c>
      <c r="B54" s="168">
        <v>4.82</v>
      </c>
      <c r="C54" s="168">
        <v>1129.7</v>
      </c>
      <c r="D54" s="168">
        <v>1134.95</v>
      </c>
      <c r="E54" s="168">
        <v>1110.2</v>
      </c>
      <c r="F54" s="183">
        <v>1120.92</v>
      </c>
      <c r="S54" s="62" t="s">
        <v>126</v>
      </c>
      <c r="T54" s="168">
        <v>0.04</v>
      </c>
      <c r="U54" s="168">
        <v>0.12</v>
      </c>
      <c r="V54" s="168">
        <v>0.24</v>
      </c>
      <c r="W54" s="168">
        <v>0.21</v>
      </c>
      <c r="X54" s="183">
        <v>0.25</v>
      </c>
      <c r="AK54" s="29" t="s">
        <v>126</v>
      </c>
      <c r="AL54" s="29">
        <v>0</v>
      </c>
      <c r="AM54" s="29">
        <v>0</v>
      </c>
      <c r="AN54" s="29">
        <v>0</v>
      </c>
      <c r="AO54" s="29">
        <v>0</v>
      </c>
      <c r="AP54" s="29">
        <v>0</v>
      </c>
      <c r="AQ54" s="171"/>
    </row>
    <row r="55" spans="1:43" ht="15" thickBot="1" x14ac:dyDescent="0.4">
      <c r="A55" s="179" t="s">
        <v>127</v>
      </c>
      <c r="B55" s="169">
        <v>0.76</v>
      </c>
      <c r="C55" s="169">
        <v>7.0000000000000007E-2</v>
      </c>
      <c r="D55" s="169">
        <v>7.0000000000000007E-2</v>
      </c>
      <c r="E55" s="169">
        <v>7.0000000000000007E-2</v>
      </c>
      <c r="F55" s="180">
        <v>7.0000000000000007E-2</v>
      </c>
      <c r="S55" s="179" t="s">
        <v>127</v>
      </c>
      <c r="T55" s="169">
        <v>14.76</v>
      </c>
      <c r="U55" s="169">
        <v>14.78</v>
      </c>
      <c r="V55" s="169">
        <v>25.62</v>
      </c>
      <c r="W55" s="169">
        <v>28.89</v>
      </c>
      <c r="X55" s="180">
        <v>32.6</v>
      </c>
      <c r="AK55" s="32" t="s">
        <v>127</v>
      </c>
      <c r="AL55" s="32">
        <v>4.24</v>
      </c>
      <c r="AM55" s="32">
        <v>4.0199999999999996</v>
      </c>
      <c r="AN55" s="32">
        <v>8.1300000000000008</v>
      </c>
      <c r="AO55" s="32">
        <v>16.670000000000002</v>
      </c>
      <c r="AP55" s="32">
        <v>16.329999999999998</v>
      </c>
      <c r="AQ55" s="172"/>
    </row>
    <row r="56" spans="1:43" ht="15" thickBot="1" x14ac:dyDescent="0.4">
      <c r="A56" s="65" t="s">
        <v>128</v>
      </c>
      <c r="B56" s="66"/>
      <c r="C56" s="66"/>
      <c r="D56" s="66"/>
      <c r="E56" s="66"/>
      <c r="F56" s="184"/>
      <c r="S56" s="65" t="s">
        <v>128</v>
      </c>
      <c r="T56" s="66"/>
      <c r="U56" s="66"/>
      <c r="V56" s="66"/>
      <c r="W56" s="66"/>
      <c r="X56" s="184"/>
      <c r="AK56" s="176" t="s">
        <v>128</v>
      </c>
      <c r="AL56" s="176"/>
      <c r="AM56" s="176"/>
      <c r="AN56" s="176"/>
      <c r="AO56" s="176"/>
      <c r="AP56" s="176"/>
      <c r="AQ56" s="171"/>
    </row>
    <row r="57" spans="1:43" ht="15" thickBot="1" x14ac:dyDescent="0.4">
      <c r="A57" s="176" t="s">
        <v>129</v>
      </c>
      <c r="B57" s="27">
        <v>0</v>
      </c>
      <c r="C57" s="27">
        <v>0</v>
      </c>
      <c r="D57" s="27">
        <v>0</v>
      </c>
      <c r="E57" s="27">
        <v>0</v>
      </c>
      <c r="F57" s="28">
        <v>0</v>
      </c>
      <c r="S57" s="176" t="s">
        <v>129</v>
      </c>
      <c r="T57" s="27">
        <v>0</v>
      </c>
      <c r="U57" s="27">
        <v>0</v>
      </c>
      <c r="V57" s="27">
        <v>450.61</v>
      </c>
      <c r="W57" s="27">
        <v>401.69</v>
      </c>
      <c r="X57" s="28">
        <v>493.46</v>
      </c>
      <c r="AK57" s="29" t="s">
        <v>129</v>
      </c>
      <c r="AL57" s="29">
        <v>0</v>
      </c>
      <c r="AM57" s="29">
        <v>0</v>
      </c>
      <c r="AN57" s="29">
        <v>0</v>
      </c>
      <c r="AO57" s="29">
        <v>0</v>
      </c>
      <c r="AP57" s="29">
        <v>0</v>
      </c>
      <c r="AQ57" s="171"/>
    </row>
    <row r="58" spans="1:43" ht="15" thickBot="1" x14ac:dyDescent="0.4">
      <c r="A58" s="29" t="s">
        <v>130</v>
      </c>
      <c r="B58" s="185">
        <v>1513.75</v>
      </c>
      <c r="C58" s="185">
        <v>4744.25</v>
      </c>
      <c r="D58" s="185">
        <v>2521.44</v>
      </c>
      <c r="E58" s="185">
        <v>1974.84</v>
      </c>
      <c r="F58" s="186">
        <v>2261.98</v>
      </c>
      <c r="S58" s="29" t="s">
        <v>130</v>
      </c>
      <c r="T58" s="185">
        <v>0</v>
      </c>
      <c r="U58" s="185">
        <v>0</v>
      </c>
      <c r="V58" s="185">
        <v>0</v>
      </c>
      <c r="W58" s="185">
        <v>0</v>
      </c>
      <c r="X58" s="186">
        <v>0</v>
      </c>
      <c r="AK58" s="29" t="s">
        <v>130</v>
      </c>
      <c r="AL58" s="32">
        <v>0</v>
      </c>
      <c r="AM58" s="32">
        <v>0</v>
      </c>
      <c r="AN58" s="32">
        <v>0</v>
      </c>
      <c r="AO58" s="32">
        <v>0</v>
      </c>
      <c r="AP58" s="32">
        <v>0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F93CB1FA-13DF-4A91-A0B0-053EF0D262D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'BALANCE SHEET'!I7:M7</xm:f>
              <xm:sqref>N7</xm:sqref>
            </x14:sparkline>
            <x14:sparkline>
              <xm:f>'BALANCE SHEET'!I8:M8</xm:f>
              <xm:sqref>N8</xm:sqref>
            </x14:sparkline>
            <x14:sparkline>
              <xm:f>'BALANCE SHEET'!I9:M9</xm:f>
              <xm:sqref>N9</xm:sqref>
            </x14:sparkline>
            <x14:sparkline>
              <xm:f>'BALANCE SHEET'!I10:M10</xm:f>
              <xm:sqref>N10</xm:sqref>
            </x14:sparkline>
            <x14:sparkline>
              <xm:f>'BALANCE SHEET'!I11:M11</xm:f>
              <xm:sqref>N11</xm:sqref>
            </x14:sparkline>
            <x14:sparkline>
              <xm:f>'BALANCE SHEET'!I12:M12</xm:f>
              <xm:sqref>N12</xm:sqref>
            </x14:sparkline>
            <x14:sparkline>
              <xm:f>'BALANCE SHEET'!I13:M13</xm:f>
              <xm:sqref>N13</xm:sqref>
            </x14:sparkline>
            <x14:sparkline>
              <xm:f>'BALANCE SHEET'!I14:M14</xm:f>
              <xm:sqref>N14</xm:sqref>
            </x14:sparkline>
            <x14:sparkline>
              <xm:f>'BALANCE SHEET'!I15:M15</xm:f>
              <xm:sqref>N15</xm:sqref>
            </x14:sparkline>
            <x14:sparkline>
              <xm:f>'BALANCE SHEET'!I16:M16</xm:f>
              <xm:sqref>N16</xm:sqref>
            </x14:sparkline>
            <x14:sparkline>
              <xm:f>'BALANCE SHEET'!I17:M17</xm:f>
              <xm:sqref>N17</xm:sqref>
            </x14:sparkline>
            <x14:sparkline>
              <xm:f>'BALANCE SHEET'!I18:M18</xm:f>
              <xm:sqref>N18</xm:sqref>
            </x14:sparkline>
            <x14:sparkline>
              <xm:f>'BALANCE SHEET'!I19:M19</xm:f>
              <xm:sqref>N19</xm:sqref>
            </x14:sparkline>
            <x14:sparkline>
              <xm:f>'BALANCE SHEET'!I20:M20</xm:f>
              <xm:sqref>N20</xm:sqref>
            </x14:sparkline>
            <x14:sparkline>
              <xm:f>'BALANCE SHEET'!I21:M21</xm:f>
              <xm:sqref>N21</xm:sqref>
            </x14:sparkline>
            <x14:sparkline>
              <xm:f>'BALANCE SHEET'!I22:M22</xm:f>
              <xm:sqref>N22</xm:sqref>
            </x14:sparkline>
            <x14:sparkline>
              <xm:f>'BALANCE SHEET'!I23:M23</xm:f>
              <xm:sqref>N23</xm:sqref>
            </x14:sparkline>
          </x14:sparklines>
        </x14:sparklineGroup>
        <x14:sparklineGroup type="column" displayEmptyCellsAs="gap" xr2:uid="{05225D53-AA52-4ABA-9DC6-72A1CB01AF5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'BALANCE SHEET'!AA7:AE7</xm:f>
              <xm:sqref>AF7</xm:sqref>
            </x14:sparkline>
            <x14:sparkline>
              <xm:f>'BALANCE SHEET'!AA8:AE8</xm:f>
              <xm:sqref>AF8</xm:sqref>
            </x14:sparkline>
            <x14:sparkline>
              <xm:f>'BALANCE SHEET'!AA9:AE9</xm:f>
              <xm:sqref>AF9</xm:sqref>
            </x14:sparkline>
            <x14:sparkline>
              <xm:f>'BALANCE SHEET'!AA10:AE10</xm:f>
              <xm:sqref>AF10</xm:sqref>
            </x14:sparkline>
            <x14:sparkline>
              <xm:f>'BALANCE SHEET'!AA11:AE11</xm:f>
              <xm:sqref>AF11</xm:sqref>
            </x14:sparkline>
            <x14:sparkline>
              <xm:f>'BALANCE SHEET'!AA12:AE12</xm:f>
              <xm:sqref>AF12</xm:sqref>
            </x14:sparkline>
            <x14:sparkline>
              <xm:f>'BALANCE SHEET'!AA13:AE13</xm:f>
              <xm:sqref>AF13</xm:sqref>
            </x14:sparkline>
            <x14:sparkline>
              <xm:f>'BALANCE SHEET'!AA14:AE14</xm:f>
              <xm:sqref>AF14</xm:sqref>
            </x14:sparkline>
            <x14:sparkline>
              <xm:f>'BALANCE SHEET'!AA15:AE15</xm:f>
              <xm:sqref>AF15</xm:sqref>
            </x14:sparkline>
            <x14:sparkline>
              <xm:f>'BALANCE SHEET'!AA16:AE16</xm:f>
              <xm:sqref>AF16</xm:sqref>
            </x14:sparkline>
            <x14:sparkline>
              <xm:f>'BALANCE SHEET'!AA17:AE17</xm:f>
              <xm:sqref>AF17</xm:sqref>
            </x14:sparkline>
            <x14:sparkline>
              <xm:f>'BALANCE SHEET'!AA18:AE18</xm:f>
              <xm:sqref>AF18</xm:sqref>
            </x14:sparkline>
            <x14:sparkline>
              <xm:f>'BALANCE SHEET'!AA19:AE19</xm:f>
              <xm:sqref>AF19</xm:sqref>
            </x14:sparkline>
            <x14:sparkline>
              <xm:f>'BALANCE SHEET'!AA20:AE20</xm:f>
              <xm:sqref>AF20</xm:sqref>
            </x14:sparkline>
            <x14:sparkline>
              <xm:f>'BALANCE SHEET'!AA21:AE21</xm:f>
              <xm:sqref>AF21</xm:sqref>
            </x14:sparkline>
            <x14:sparkline>
              <xm:f>'BALANCE SHEET'!AA22:AE22</xm:f>
              <xm:sqref>AF22</xm:sqref>
            </x14:sparkline>
            <x14:sparkline>
              <xm:f>'BALANCE SHEET'!AA23:AE23</xm:f>
              <xm:sqref>AF23</xm:sqref>
            </x14:sparkline>
          </x14:sparklines>
        </x14:sparklineGroup>
        <x14:sparklineGroup type="column" displayEmptyCellsAs="gap" xr2:uid="{866E93D9-75F7-4F7E-8567-00BFEC32754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'BALANCE SHEET'!AT7:AX7</xm:f>
              <xm:sqref>AY7</xm:sqref>
            </x14:sparkline>
            <x14:sparkline>
              <xm:f>'BALANCE SHEET'!AT8:AX8</xm:f>
              <xm:sqref>AY8</xm:sqref>
            </x14:sparkline>
            <x14:sparkline>
              <xm:f>'BALANCE SHEET'!AT9:AX9</xm:f>
              <xm:sqref>AY9</xm:sqref>
            </x14:sparkline>
            <x14:sparkline>
              <xm:f>'BALANCE SHEET'!AT10:AX10</xm:f>
              <xm:sqref>AY10</xm:sqref>
            </x14:sparkline>
            <x14:sparkline>
              <xm:f>'BALANCE SHEET'!AT11:AX11</xm:f>
              <xm:sqref>AY11</xm:sqref>
            </x14:sparkline>
            <x14:sparkline>
              <xm:f>'BALANCE SHEET'!AT12:AX12</xm:f>
              <xm:sqref>AY12</xm:sqref>
            </x14:sparkline>
            <x14:sparkline>
              <xm:f>'BALANCE SHEET'!AT13:AX13</xm:f>
              <xm:sqref>AY13</xm:sqref>
            </x14:sparkline>
            <x14:sparkline>
              <xm:f>'BALANCE SHEET'!AT14:AX14</xm:f>
              <xm:sqref>AY14</xm:sqref>
            </x14:sparkline>
            <x14:sparkline>
              <xm:f>'BALANCE SHEET'!AT15:AX15</xm:f>
              <xm:sqref>AY15</xm:sqref>
            </x14:sparkline>
            <x14:sparkline>
              <xm:f>'BALANCE SHEET'!AT16:AX16</xm:f>
              <xm:sqref>AY16</xm:sqref>
            </x14:sparkline>
            <x14:sparkline>
              <xm:f>'BALANCE SHEET'!AT17:AX17</xm:f>
              <xm:sqref>AY17</xm:sqref>
            </x14:sparkline>
            <x14:sparkline>
              <xm:f>'BALANCE SHEET'!AT18:AX18</xm:f>
              <xm:sqref>AY18</xm:sqref>
            </x14:sparkline>
            <x14:sparkline>
              <xm:f>'BALANCE SHEET'!AT19:AX19</xm:f>
              <xm:sqref>AY19</xm:sqref>
            </x14:sparkline>
            <x14:sparkline>
              <xm:f>'BALANCE SHEET'!AT20:AX20</xm:f>
              <xm:sqref>AY20</xm:sqref>
            </x14:sparkline>
            <x14:sparkline>
              <xm:f>'BALANCE SHEET'!AT21:AX21</xm:f>
              <xm:sqref>AY21</xm:sqref>
            </x14:sparkline>
            <x14:sparkline>
              <xm:f>'BALANCE SHEET'!AT22:AX22</xm:f>
              <xm:sqref>AY22</xm:sqref>
            </x14:sparkline>
            <x14:sparkline>
              <xm:f>'BALANCE SHEET'!AT23:AX23</xm:f>
              <xm:sqref>AY23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INCOME STATEMENT HISTORICAL</vt:lpstr>
      <vt:lpstr>ANALYSIS INCOME STATEMENT</vt:lpstr>
      <vt:lpstr>BALANCE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UTKARSH ANAND</dc:creator>
  <cp:lastModifiedBy>UTKARSH ANAND</cp:lastModifiedBy>
  <dcterms:created xsi:type="dcterms:W3CDTF">2025-02-05T06:14:53Z</dcterms:created>
  <dcterms:modified xsi:type="dcterms:W3CDTF">2025-03-23T13:28:53Z</dcterms:modified>
</cp:coreProperties>
</file>