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webextensions/webextension1.xml" ContentType="application/vnd.ms-office.webextension+xml"/>
  <Override PartName="/xl/pivotTables/pivotTable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10.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1.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2.xml" ContentType="application/vnd.openxmlformats-officedocument.drawing+xml"/>
  <Override PartName="/xl/slicers/slicer3.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webextensions/webextension2.xml" ContentType="application/vnd.ms-office.webextension+xml"/>
  <Override PartName="/xl/drawings/drawing13.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14.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hidePivotFieldList="1" defaultThemeVersion="124226"/>
  <xr:revisionPtr revIDLastSave="25" documentId="11_68390FDF15C50E8D971B272D258BD66ED4BD252F" xr6:coauthVersionLast="47" xr6:coauthVersionMax="47" xr10:uidLastSave="{66151E8F-C6AD-48AE-95AB-50CD26860F20}"/>
  <bookViews>
    <workbookView minimized="1" xWindow="20" yWindow="20" windowWidth="19180" windowHeight="11260" activeTab="6" xr2:uid="{00000000-000D-0000-FFFF-FFFF00000000}"/>
  </bookViews>
  <sheets>
    <sheet name="Source_IS" sheetId="1" r:id="rId1"/>
    <sheet name="Sheet1" sheetId="27" r:id="rId2"/>
    <sheet name="Sheet3" sheetId="29" r:id="rId3"/>
    <sheet name="Sheet2" sheetId="28" r:id="rId4"/>
    <sheet name="Interpretations" sheetId="30" r:id="rId5"/>
    <sheet name="Analysis_IS" sheetId="2" r:id="rId6"/>
    <sheet name="BS" sheetId="3" r:id="rId7"/>
    <sheet name="KPIs" sheetId="4" r:id="rId8"/>
    <sheet name="Sale_EBITDA_GR" sheetId="11" state="hidden" r:id="rId9"/>
    <sheet name="Profitability Rations" sheetId="12" state="hidden" r:id="rId10"/>
    <sheet name="Performance Ratios" sheetId="13" state="hidden" r:id="rId11"/>
    <sheet name="Debt Equity Ratio" sheetId="14" state="hidden" r:id="rId12"/>
    <sheet name="Debt_Reserves GR" sheetId="15" state="hidden" r:id="rId13"/>
    <sheet name="Liquidity Ratio" sheetId="16" state="hidden" r:id="rId14"/>
    <sheet name="Days_Rec_Pay" sheetId="17" state="hidden" r:id="rId15"/>
    <sheet name="Turnover" sheetId="18" state="hidden" r:id="rId16"/>
    <sheet name="Dashboard" sheetId="19" r:id="rId17"/>
    <sheet name="Dashboard_2" sheetId="20" r:id="rId18"/>
    <sheet name="Data" sheetId="5" state="hidden" r:id="rId19"/>
    <sheet name="One pager" sheetId="21" r:id="rId20"/>
    <sheet name="Sheet4" sheetId="31" r:id="rId21"/>
    <sheet name="Sheet5" sheetId="26" r:id="rId22"/>
    <sheet name="Sheet6" sheetId="32" r:id="rId23"/>
    <sheet name="Sheet7" sheetId="33" r:id="rId24"/>
  </sheets>
  <definedNames>
    <definedName name="Slicer_Years">#N/A</definedName>
  </definedNames>
  <calcPr calcId="191029"/>
  <pivotCaches>
    <pivotCache cacheId="0" r:id="rId25"/>
  </pivotCaches>
  <extLst>
    <ext xmlns:x14="http://schemas.microsoft.com/office/spreadsheetml/2009/9/main" uri="{BBE1A952-AA13-448e-AADC-164F8A28A991}">
      <x14:slicerCaches>
        <x14:slicerCache r:id="rId2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 i="28" l="1"/>
  <c r="M4" i="28"/>
  <c r="N4" i="28"/>
  <c r="O4" i="28"/>
  <c r="L12" i="28"/>
  <c r="N16" i="28"/>
  <c r="O16" i="28"/>
  <c r="L17" i="28"/>
  <c r="L11" i="28"/>
  <c r="M11" i="28"/>
  <c r="N11" i="28"/>
  <c r="O11" i="28"/>
  <c r="K11" i="28"/>
  <c r="L10" i="28"/>
  <c r="M10" i="28"/>
  <c r="N10" i="28"/>
  <c r="O10" i="28"/>
  <c r="K10" i="28"/>
  <c r="L7" i="28"/>
  <c r="M7" i="28"/>
  <c r="N7" i="28"/>
  <c r="O7" i="28"/>
  <c r="M5" i="28"/>
  <c r="N5" i="28"/>
  <c r="O5" i="28"/>
  <c r="M6" i="28"/>
  <c r="N6" i="28"/>
  <c r="O6" i="28"/>
  <c r="K7" i="28"/>
  <c r="L6" i="28"/>
  <c r="L5" i="28"/>
  <c r="K4" i="28"/>
  <c r="C47" i="29"/>
  <c r="D47" i="29"/>
  <c r="E47" i="29"/>
  <c r="C52" i="29"/>
  <c r="C46" i="29"/>
  <c r="D36" i="29"/>
  <c r="F36" i="29"/>
  <c r="D40" i="29"/>
  <c r="C36" i="29"/>
  <c r="T20" i="29"/>
  <c r="T19" i="29"/>
  <c r="T18" i="29"/>
  <c r="S20" i="29"/>
  <c r="S19" i="29"/>
  <c r="S18" i="29"/>
  <c r="S21" i="29" s="1"/>
  <c r="K4" i="29"/>
  <c r="C4" i="29"/>
  <c r="L16" i="28" s="1"/>
  <c r="C5" i="29"/>
  <c r="D5" i="29"/>
  <c r="D32" i="29" s="1"/>
  <c r="E5" i="29"/>
  <c r="E32" i="29" s="1"/>
  <c r="F5" i="29"/>
  <c r="F32" i="29" s="1"/>
  <c r="E7" i="29"/>
  <c r="F7" i="29"/>
  <c r="C8" i="29"/>
  <c r="F9" i="29"/>
  <c r="C11" i="29"/>
  <c r="C53" i="29" s="1"/>
  <c r="D11" i="29"/>
  <c r="E11" i="29"/>
  <c r="F11" i="29"/>
  <c r="C13" i="29"/>
  <c r="C55" i="29" s="1"/>
  <c r="C15" i="29"/>
  <c r="B7" i="29"/>
  <c r="N14" i="27"/>
  <c r="F15" i="29" s="1"/>
  <c r="M14" i="27"/>
  <c r="E15" i="29" s="1"/>
  <c r="L14" i="27"/>
  <c r="D15" i="29" s="1"/>
  <c r="K14" i="27"/>
  <c r="N12" i="27"/>
  <c r="F13" i="29" s="1"/>
  <c r="F40" i="29" s="1"/>
  <c r="M12" i="27"/>
  <c r="E13" i="29" s="1"/>
  <c r="E40" i="29" s="1"/>
  <c r="L12" i="27"/>
  <c r="D13" i="29" s="1"/>
  <c r="K12" i="27"/>
  <c r="N10" i="27"/>
  <c r="M10" i="27"/>
  <c r="L10" i="27"/>
  <c r="K10" i="27"/>
  <c r="J14" i="27"/>
  <c r="B15" i="29" s="1"/>
  <c r="J12" i="27"/>
  <c r="B13" i="29" s="1"/>
  <c r="J10" i="27"/>
  <c r="B11" i="29" s="1"/>
  <c r="K8" i="27"/>
  <c r="C9" i="29" s="1"/>
  <c r="L8" i="27"/>
  <c r="D9" i="29" s="1"/>
  <c r="M8" i="27"/>
  <c r="E9" i="29" s="1"/>
  <c r="E36" i="29" s="1"/>
  <c r="N8" i="27"/>
  <c r="J8" i="27"/>
  <c r="B9" i="29" s="1"/>
  <c r="K6" i="27"/>
  <c r="C7" i="29" s="1"/>
  <c r="L6" i="27"/>
  <c r="D7" i="29" s="1"/>
  <c r="M6" i="27"/>
  <c r="N6" i="27"/>
  <c r="J6" i="27"/>
  <c r="J4" i="27"/>
  <c r="B5" i="29" s="1"/>
  <c r="K5" i="27"/>
  <c r="K7" i="27" s="1"/>
  <c r="K9" i="27" s="1"/>
  <c r="C10" i="29" s="1"/>
  <c r="L5" i="27"/>
  <c r="M5" i="27"/>
  <c r="N5" i="27"/>
  <c r="K4" i="27"/>
  <c r="L4" i="27"/>
  <c r="M4" i="27"/>
  <c r="N4" i="27"/>
  <c r="K3" i="27"/>
  <c r="L3" i="27"/>
  <c r="D4" i="29" s="1"/>
  <c r="M12" i="28" s="1"/>
  <c r="M3" i="27"/>
  <c r="E4" i="29" s="1"/>
  <c r="E31" i="29" s="1"/>
  <c r="N3" i="27"/>
  <c r="F4" i="29" s="1"/>
  <c r="F51" i="29" s="1"/>
  <c r="J3" i="27"/>
  <c r="D49" i="29" l="1"/>
  <c r="M13" i="28"/>
  <c r="M18" i="28"/>
  <c r="D34" i="29"/>
  <c r="K5" i="29"/>
  <c r="C50" i="29"/>
  <c r="J8" i="29"/>
  <c r="J5" i="27"/>
  <c r="B4" i="29"/>
  <c r="C49" i="29"/>
  <c r="L13" i="28"/>
  <c r="C34" i="29"/>
  <c r="L18" i="28"/>
  <c r="F49" i="29"/>
  <c r="O13" i="28"/>
  <c r="F34" i="29"/>
  <c r="O18" i="28"/>
  <c r="D57" i="29"/>
  <c r="D42" i="29"/>
  <c r="E42" i="29"/>
  <c r="E57" i="29"/>
  <c r="F42" i="29"/>
  <c r="F57" i="29"/>
  <c r="K18" i="28"/>
  <c r="K13" i="28"/>
  <c r="B49" i="29"/>
  <c r="C57" i="29"/>
  <c r="C42" i="29"/>
  <c r="J5" i="29"/>
  <c r="N7" i="27"/>
  <c r="F6" i="29"/>
  <c r="M5" i="29"/>
  <c r="M7" i="27"/>
  <c r="E6" i="29"/>
  <c r="B55" i="29"/>
  <c r="L7" i="27"/>
  <c r="D6" i="29"/>
  <c r="B57" i="29"/>
  <c r="F53" i="29"/>
  <c r="F38" i="29"/>
  <c r="J9" i="29"/>
  <c r="B47" i="29"/>
  <c r="E49" i="29"/>
  <c r="N13" i="28"/>
  <c r="L5" i="29"/>
  <c r="B53" i="29"/>
  <c r="C40" i="29"/>
  <c r="E51" i="29"/>
  <c r="D51" i="29"/>
  <c r="C38" i="29"/>
  <c r="C51" i="29"/>
  <c r="D55" i="29"/>
  <c r="F46" i="29"/>
  <c r="F31" i="29"/>
  <c r="E53" i="29"/>
  <c r="E38" i="29"/>
  <c r="C6" i="29"/>
  <c r="F55" i="29"/>
  <c r="O12" i="28"/>
  <c r="D53" i="29"/>
  <c r="D38" i="29"/>
  <c r="E34" i="29"/>
  <c r="E55" i="29"/>
  <c r="N12" i="28"/>
  <c r="D31" i="29"/>
  <c r="M16" i="28"/>
  <c r="N18" i="28"/>
  <c r="C32" i="29"/>
  <c r="J4" i="29"/>
  <c r="U18" i="29"/>
  <c r="O17" i="28"/>
  <c r="M4" i="29"/>
  <c r="E46" i="29"/>
  <c r="N17" i="28"/>
  <c r="L4" i="29"/>
  <c r="D46" i="29"/>
  <c r="F47" i="29"/>
  <c r="M17" i="28"/>
  <c r="K11" i="27"/>
  <c r="T21" i="29"/>
  <c r="U21" i="29" s="1"/>
  <c r="D24" i="26"/>
  <c r="D23" i="26"/>
  <c r="J7" i="27" l="1"/>
  <c r="B6" i="29"/>
  <c r="B48" i="29" s="1"/>
  <c r="C33" i="29"/>
  <c r="C48" i="29"/>
  <c r="D48" i="29"/>
  <c r="D33" i="29"/>
  <c r="L9" i="27"/>
  <c r="D8" i="29"/>
  <c r="O4" i="29"/>
  <c r="E48" i="29"/>
  <c r="E33" i="29"/>
  <c r="E8" i="29"/>
  <c r="M9" i="27"/>
  <c r="F48" i="29"/>
  <c r="F33" i="29"/>
  <c r="F8" i="29"/>
  <c r="N9" i="27"/>
  <c r="O5" i="29"/>
  <c r="K13" i="27"/>
  <c r="C12" i="29"/>
  <c r="K16" i="28"/>
  <c r="B46" i="29"/>
  <c r="K17" i="28"/>
  <c r="K12" i="28"/>
  <c r="B51" i="29"/>
  <c r="C31" i="29"/>
  <c r="D21" i="21"/>
  <c r="D22" i="21"/>
  <c r="C20" i="17"/>
  <c r="D14" i="17" s="1"/>
  <c r="C13" i="11"/>
  <c r="E4" i="20" s="1"/>
  <c r="B13" i="11"/>
  <c r="B4" i="20" s="1"/>
  <c r="K4" i="20"/>
  <c r="F10" i="29" l="1"/>
  <c r="N11" i="27"/>
  <c r="E10" i="29"/>
  <c r="M11" i="27"/>
  <c r="E50" i="29"/>
  <c r="L8" i="29"/>
  <c r="E35" i="29"/>
  <c r="D19" i="17"/>
  <c r="D18" i="17"/>
  <c r="D17" i="17"/>
  <c r="D16" i="17"/>
  <c r="K8" i="29"/>
  <c r="D35" i="29"/>
  <c r="D50" i="29"/>
  <c r="D15" i="17"/>
  <c r="D10" i="29"/>
  <c r="L11" i="27"/>
  <c r="F50" i="29"/>
  <c r="M8" i="29"/>
  <c r="F35" i="29"/>
  <c r="C54" i="29"/>
  <c r="L22" i="28"/>
  <c r="J11" i="29"/>
  <c r="K15" i="27"/>
  <c r="C16" i="29" s="1"/>
  <c r="C14" i="29"/>
  <c r="B8" i="29"/>
  <c r="J9" i="27"/>
  <c r="K8" i="3"/>
  <c r="L8" i="3"/>
  <c r="M8" i="3"/>
  <c r="N8" i="3"/>
  <c r="K9" i="3"/>
  <c r="L9" i="3"/>
  <c r="M9" i="3"/>
  <c r="N9" i="3"/>
  <c r="K10" i="3"/>
  <c r="L10" i="3"/>
  <c r="M10" i="3"/>
  <c r="N10" i="3"/>
  <c r="L13" i="27" l="1"/>
  <c r="D12" i="29"/>
  <c r="H27" i="26"/>
  <c r="H25" i="21"/>
  <c r="G27" i="26"/>
  <c r="G25" i="21"/>
  <c r="F27" i="26"/>
  <c r="F25" i="21"/>
  <c r="B10" i="29"/>
  <c r="J11" i="27"/>
  <c r="E27" i="26"/>
  <c r="E25" i="21"/>
  <c r="H26" i="26"/>
  <c r="H24" i="21"/>
  <c r="C56" i="29"/>
  <c r="G26" i="26"/>
  <c r="G24" i="21"/>
  <c r="L21" i="28"/>
  <c r="C58" i="29"/>
  <c r="J10" i="29"/>
  <c r="D52" i="29"/>
  <c r="D37" i="29"/>
  <c r="K6" i="29"/>
  <c r="K9" i="29"/>
  <c r="I8" i="29"/>
  <c r="O8" i="29" s="1"/>
  <c r="B50" i="29"/>
  <c r="C35" i="29"/>
  <c r="F26" i="26"/>
  <c r="F24" i="21"/>
  <c r="E26" i="26"/>
  <c r="E24" i="21"/>
  <c r="H25" i="26"/>
  <c r="H23" i="21"/>
  <c r="M13" i="27"/>
  <c r="E12" i="29"/>
  <c r="G25" i="26"/>
  <c r="G23" i="21"/>
  <c r="E37" i="29"/>
  <c r="L6" i="29"/>
  <c r="E52" i="29"/>
  <c r="L9" i="29"/>
  <c r="F25" i="26"/>
  <c r="F23" i="21"/>
  <c r="N13" i="27"/>
  <c r="F12" i="29"/>
  <c r="E25" i="26"/>
  <c r="E23" i="21"/>
  <c r="F52" i="29"/>
  <c r="F37" i="29"/>
  <c r="M6" i="29"/>
  <c r="M9" i="29"/>
  <c r="J10" i="3"/>
  <c r="J9" i="3"/>
  <c r="J8" i="3"/>
  <c r="K6" i="3"/>
  <c r="K5" i="3"/>
  <c r="L5" i="3"/>
  <c r="M5" i="3"/>
  <c r="N5" i="3"/>
  <c r="L6" i="3"/>
  <c r="M6" i="3"/>
  <c r="N6" i="3"/>
  <c r="K3" i="3"/>
  <c r="L3" i="3"/>
  <c r="M3" i="3"/>
  <c r="N3" i="3"/>
  <c r="K4" i="3"/>
  <c r="L4" i="3"/>
  <c r="M4" i="3"/>
  <c r="N4" i="3"/>
  <c r="J4" i="3"/>
  <c r="J3" i="3"/>
  <c r="J1" i="3"/>
  <c r="K1" i="3"/>
  <c r="L1" i="3"/>
  <c r="M1" i="3"/>
  <c r="N1" i="3"/>
  <c r="H23" i="26" l="1"/>
  <c r="H21" i="21"/>
  <c r="G23" i="26"/>
  <c r="G21" i="21"/>
  <c r="F23" i="26"/>
  <c r="F21" i="21"/>
  <c r="E23" i="26"/>
  <c r="E21" i="21"/>
  <c r="E24" i="26"/>
  <c r="E22" i="21"/>
  <c r="D25" i="26"/>
  <c r="D23" i="21"/>
  <c r="M11" i="29"/>
  <c r="F54" i="29"/>
  <c r="O22" i="28"/>
  <c r="F39" i="29"/>
  <c r="D22" i="26"/>
  <c r="D20" i="21"/>
  <c r="D26" i="26"/>
  <c r="D24" i="21"/>
  <c r="L11" i="29"/>
  <c r="E54" i="29"/>
  <c r="N22" i="28"/>
  <c r="E39" i="29"/>
  <c r="K11" i="29"/>
  <c r="D54" i="29"/>
  <c r="M22" i="28"/>
  <c r="D39" i="29"/>
  <c r="F24" i="26"/>
  <c r="F22" i="21"/>
  <c r="D21" i="26"/>
  <c r="D19" i="21"/>
  <c r="N15" i="27"/>
  <c r="F16" i="29" s="1"/>
  <c r="F14" i="29"/>
  <c r="H22" i="26"/>
  <c r="H20" i="21"/>
  <c r="D27" i="26"/>
  <c r="D25" i="21"/>
  <c r="B12" i="29"/>
  <c r="J13" i="27"/>
  <c r="G22" i="26"/>
  <c r="G20" i="21"/>
  <c r="I9" i="29"/>
  <c r="O9" i="29" s="1"/>
  <c r="B52" i="29"/>
  <c r="C37" i="29"/>
  <c r="J6" i="29"/>
  <c r="O6" i="29" s="1"/>
  <c r="F22" i="26"/>
  <c r="F20" i="21"/>
  <c r="E22" i="26"/>
  <c r="E20" i="21"/>
  <c r="H21" i="26"/>
  <c r="H19" i="21"/>
  <c r="G21" i="26"/>
  <c r="G19" i="21"/>
  <c r="F21" i="26"/>
  <c r="F19" i="21"/>
  <c r="E21" i="26"/>
  <c r="E19" i="21"/>
  <c r="H24" i="26"/>
  <c r="H22" i="21"/>
  <c r="G24" i="26"/>
  <c r="G22" i="21"/>
  <c r="M15" i="27"/>
  <c r="E16" i="29" s="1"/>
  <c r="E14" i="29"/>
  <c r="L15" i="27"/>
  <c r="D16" i="29" s="1"/>
  <c r="D14" i="29"/>
  <c r="C3" i="2"/>
  <c r="O3" i="1"/>
  <c r="G2" i="2" s="1"/>
  <c r="D5" i="2"/>
  <c r="F5" i="2"/>
  <c r="G5" i="2"/>
  <c r="D7" i="2"/>
  <c r="E7" i="2"/>
  <c r="F7" i="2"/>
  <c r="G7" i="2"/>
  <c r="D9" i="2"/>
  <c r="E9" i="2"/>
  <c r="F9" i="2"/>
  <c r="G9" i="2"/>
  <c r="C11" i="2"/>
  <c r="J20" i="3" s="1"/>
  <c r="L3" i="1"/>
  <c r="D2" i="2" s="1"/>
  <c r="M3" i="1"/>
  <c r="E2" i="2" s="1"/>
  <c r="N3" i="1"/>
  <c r="N5" i="1" s="1"/>
  <c r="K3" i="1"/>
  <c r="K5" i="1" s="1"/>
  <c r="M5" i="1"/>
  <c r="L5" i="1"/>
  <c r="L6" i="1"/>
  <c r="D3" i="2" s="1"/>
  <c r="M6" i="1"/>
  <c r="E3" i="2" s="1"/>
  <c r="N6" i="1"/>
  <c r="F3" i="2" s="1"/>
  <c r="O6" i="1"/>
  <c r="G3" i="2" s="1"/>
  <c r="L8" i="1"/>
  <c r="M8" i="1"/>
  <c r="E5" i="2" s="1"/>
  <c r="N8" i="1"/>
  <c r="O8" i="1"/>
  <c r="L10" i="1"/>
  <c r="M10" i="1"/>
  <c r="N10" i="1"/>
  <c r="O10" i="1"/>
  <c r="L12" i="1"/>
  <c r="M12" i="1"/>
  <c r="N12" i="1"/>
  <c r="O12" i="1"/>
  <c r="L14" i="1"/>
  <c r="D11" i="2" s="1"/>
  <c r="K20" i="3" s="1"/>
  <c r="M14" i="1"/>
  <c r="E11" i="2" s="1"/>
  <c r="L20" i="3" s="1"/>
  <c r="N14" i="1"/>
  <c r="F11" i="2" s="1"/>
  <c r="M20" i="3" s="1"/>
  <c r="O14" i="1"/>
  <c r="G11" i="2" s="1"/>
  <c r="N20" i="3" s="1"/>
  <c r="K14" i="1"/>
  <c r="K12" i="1"/>
  <c r="C9" i="2" s="1"/>
  <c r="K10" i="1"/>
  <c r="C7" i="2" s="1"/>
  <c r="K8" i="1"/>
  <c r="C5" i="2" s="1"/>
  <c r="K6" i="1"/>
  <c r="N16" i="3" l="1"/>
  <c r="N12" i="3"/>
  <c r="M16" i="3"/>
  <c r="M12" i="3"/>
  <c r="L16" i="3"/>
  <c r="L12" i="3"/>
  <c r="K16" i="3"/>
  <c r="K12" i="3"/>
  <c r="N15" i="3"/>
  <c r="N14" i="3"/>
  <c r="N11" i="3"/>
  <c r="E15" i="2"/>
  <c r="L15" i="3"/>
  <c r="L14" i="3"/>
  <c r="L11" i="3"/>
  <c r="D15" i="2"/>
  <c r="K15" i="3"/>
  <c r="K14" i="3"/>
  <c r="K11" i="3"/>
  <c r="J15" i="27"/>
  <c r="B16" i="29" s="1"/>
  <c r="B14" i="29"/>
  <c r="I11" i="29"/>
  <c r="O11" i="29" s="1"/>
  <c r="K22" i="28"/>
  <c r="B54" i="29"/>
  <c r="C39" i="29"/>
  <c r="L7" i="1"/>
  <c r="F56" i="29"/>
  <c r="F41" i="29"/>
  <c r="M7" i="1"/>
  <c r="F43" i="29"/>
  <c r="O21" i="28"/>
  <c r="M7" i="29"/>
  <c r="M10" i="29"/>
  <c r="F58" i="29"/>
  <c r="O5" i="1"/>
  <c r="O7" i="1" s="1"/>
  <c r="O9" i="1" s="1"/>
  <c r="O11" i="1" s="1"/>
  <c r="O13" i="1" s="1"/>
  <c r="O15" i="1" s="1"/>
  <c r="G12" i="2" s="1"/>
  <c r="G24" i="2" s="1"/>
  <c r="J16" i="3"/>
  <c r="J12" i="3"/>
  <c r="M12" i="29"/>
  <c r="N7" i="1"/>
  <c r="D56" i="29"/>
  <c r="D41" i="29"/>
  <c r="D43" i="29"/>
  <c r="M21" i="28"/>
  <c r="K7" i="29"/>
  <c r="K10" i="29"/>
  <c r="D58" i="29"/>
  <c r="E56" i="29"/>
  <c r="E41" i="29"/>
  <c r="C2" i="2"/>
  <c r="E43" i="29"/>
  <c r="N21" i="28"/>
  <c r="L7" i="29"/>
  <c r="L10" i="29"/>
  <c r="E58" i="29"/>
  <c r="F2" i="2"/>
  <c r="E46" i="2"/>
  <c r="E60" i="2"/>
  <c r="D42" i="2"/>
  <c r="D58" i="2"/>
  <c r="F34" i="2"/>
  <c r="E30" i="2"/>
  <c r="E52" i="2"/>
  <c r="C28" i="2"/>
  <c r="C51" i="2"/>
  <c r="D28" i="2"/>
  <c r="D51" i="2"/>
  <c r="C42" i="2"/>
  <c r="C58" i="2"/>
  <c r="C34" i="2"/>
  <c r="C54" i="2"/>
  <c r="D46" i="2"/>
  <c r="D60" i="2"/>
  <c r="G42" i="2"/>
  <c r="G58" i="2"/>
  <c r="F38" i="2"/>
  <c r="F39" i="2" s="1"/>
  <c r="E34" i="2"/>
  <c r="E54" i="2"/>
  <c r="D30" i="2"/>
  <c r="D52" i="2"/>
  <c r="E28" i="2"/>
  <c r="E51" i="2"/>
  <c r="G46" i="2"/>
  <c r="G60" i="2"/>
  <c r="F42" i="2"/>
  <c r="D34" i="2"/>
  <c r="D54" i="2"/>
  <c r="G30" i="2"/>
  <c r="G52" i="2"/>
  <c r="G38" i="2"/>
  <c r="G56" i="2"/>
  <c r="G28" i="2"/>
  <c r="G51" i="2"/>
  <c r="E38" i="2"/>
  <c r="E56" i="2"/>
  <c r="C46" i="2"/>
  <c r="C38" i="2"/>
  <c r="F46" i="2"/>
  <c r="F47" i="2" s="1"/>
  <c r="E42" i="2"/>
  <c r="E43" i="2" s="1"/>
  <c r="E58" i="2"/>
  <c r="D38" i="2"/>
  <c r="D56" i="2"/>
  <c r="G34" i="2"/>
  <c r="G54" i="2"/>
  <c r="F30" i="2"/>
  <c r="C30" i="2"/>
  <c r="C52" i="2"/>
  <c r="E16" i="2"/>
  <c r="D16" i="2"/>
  <c r="G16" i="2"/>
  <c r="F16" i="2"/>
  <c r="K7" i="1"/>
  <c r="N9" i="1" l="1"/>
  <c r="F4" i="2"/>
  <c r="G32" i="26"/>
  <c r="G30" i="21"/>
  <c r="K21" i="28"/>
  <c r="I10" i="29"/>
  <c r="O10" i="29" s="1"/>
  <c r="B58" i="29"/>
  <c r="C43" i="29"/>
  <c r="J7" i="29"/>
  <c r="O7" i="29" s="1"/>
  <c r="G29" i="26"/>
  <c r="G27" i="21"/>
  <c r="B56" i="29"/>
  <c r="C41" i="29"/>
  <c r="H19" i="26"/>
  <c r="H17" i="21"/>
  <c r="D35" i="2"/>
  <c r="F15" i="2"/>
  <c r="M15" i="3"/>
  <c r="M14" i="3"/>
  <c r="M11" i="3"/>
  <c r="D29" i="26"/>
  <c r="D27" i="21"/>
  <c r="E28" i="26"/>
  <c r="E26" i="21"/>
  <c r="H29" i="26"/>
  <c r="H27" i="21"/>
  <c r="H11" i="26"/>
  <c r="H9" i="21"/>
  <c r="D32" i="26"/>
  <c r="D30" i="21"/>
  <c r="E30" i="26"/>
  <c r="E28" i="21"/>
  <c r="H32" i="26"/>
  <c r="H30" i="21"/>
  <c r="E31" i="26"/>
  <c r="E29" i="21"/>
  <c r="F11" i="26"/>
  <c r="F9" i="21"/>
  <c r="E35" i="2"/>
  <c r="E10" i="26"/>
  <c r="E8" i="21"/>
  <c r="K9" i="1"/>
  <c r="C4" i="2"/>
  <c r="F60" i="2"/>
  <c r="F58" i="2"/>
  <c r="F28" i="26"/>
  <c r="F26" i="21"/>
  <c r="F30" i="26"/>
  <c r="F28" i="21"/>
  <c r="G4" i="2"/>
  <c r="G53" i="2" s="1"/>
  <c r="F56" i="2"/>
  <c r="G61" i="2"/>
  <c r="J15" i="3"/>
  <c r="J14" i="3"/>
  <c r="J11" i="3"/>
  <c r="F31" i="26"/>
  <c r="F29" i="21"/>
  <c r="G6" i="2"/>
  <c r="G55" i="2" s="1"/>
  <c r="G48" i="2"/>
  <c r="F10" i="26"/>
  <c r="F8" i="21"/>
  <c r="G8" i="2"/>
  <c r="G23" i="2" s="1"/>
  <c r="F52" i="2"/>
  <c r="C56" i="2"/>
  <c r="M9" i="1"/>
  <c r="E4" i="2"/>
  <c r="H28" i="26"/>
  <c r="H26" i="21"/>
  <c r="G10" i="2"/>
  <c r="G59" i="2" s="1"/>
  <c r="E11" i="26"/>
  <c r="E9" i="21"/>
  <c r="H30" i="26"/>
  <c r="H28" i="21"/>
  <c r="C60" i="2"/>
  <c r="F54" i="2"/>
  <c r="H31" i="26"/>
  <c r="H29" i="21"/>
  <c r="L9" i="1"/>
  <c r="D4" i="2"/>
  <c r="G15" i="2"/>
  <c r="G11" i="26"/>
  <c r="G9" i="21"/>
  <c r="F51" i="2"/>
  <c r="E29" i="26"/>
  <c r="E27" i="21"/>
  <c r="G35" i="2"/>
  <c r="F28" i="2"/>
  <c r="F29" i="2" s="1"/>
  <c r="E32" i="26"/>
  <c r="E30" i="21"/>
  <c r="F29" i="26"/>
  <c r="F27" i="21"/>
  <c r="D39" i="2"/>
  <c r="G31" i="2"/>
  <c r="E29" i="2"/>
  <c r="F32" i="26"/>
  <c r="F30" i="21"/>
  <c r="F31" i="2"/>
  <c r="E39" i="2"/>
  <c r="G39" i="2"/>
  <c r="G47" i="2"/>
  <c r="D47" i="2"/>
  <c r="D29" i="2"/>
  <c r="F35" i="2"/>
  <c r="E47" i="2"/>
  <c r="F43" i="2"/>
  <c r="D31" i="2"/>
  <c r="G43" i="2"/>
  <c r="E31" i="2"/>
  <c r="D43" i="2"/>
  <c r="H16" i="2"/>
  <c r="G32" i="2"/>
  <c r="G21" i="2"/>
  <c r="G36" i="2"/>
  <c r="G22" i="2"/>
  <c r="H18" i="26" l="1"/>
  <c r="H16" i="21"/>
  <c r="G28" i="26"/>
  <c r="G26" i="21"/>
  <c r="N11" i="1"/>
  <c r="F6" i="2"/>
  <c r="H21" i="2"/>
  <c r="H16" i="26"/>
  <c r="H14" i="21"/>
  <c r="D31" i="26"/>
  <c r="D29" i="21"/>
  <c r="G31" i="26"/>
  <c r="G29" i="21"/>
  <c r="G33" i="2"/>
  <c r="G10" i="26"/>
  <c r="G8" i="21"/>
  <c r="G29" i="2"/>
  <c r="M11" i="1"/>
  <c r="E6" i="2"/>
  <c r="G44" i="2"/>
  <c r="D21" i="2"/>
  <c r="D32" i="2"/>
  <c r="D53" i="2"/>
  <c r="C21" i="2"/>
  <c r="C32" i="2"/>
  <c r="C53" i="2"/>
  <c r="L11" i="1"/>
  <c r="D6" i="2"/>
  <c r="K11" i="1"/>
  <c r="C6" i="2"/>
  <c r="H17" i="26"/>
  <c r="H15" i="21"/>
  <c r="D28" i="26"/>
  <c r="D26" i="21"/>
  <c r="F21" i="2"/>
  <c r="F32" i="2"/>
  <c r="F53" i="2"/>
  <c r="D30" i="26"/>
  <c r="D28" i="21"/>
  <c r="G30" i="26"/>
  <c r="G28" i="21"/>
  <c r="E32" i="2"/>
  <c r="E33" i="2" s="1"/>
  <c r="E53" i="2"/>
  <c r="E21" i="2"/>
  <c r="H10" i="26"/>
  <c r="H8" i="21"/>
  <c r="G57" i="2"/>
  <c r="N19" i="3"/>
  <c r="G25" i="2"/>
  <c r="G40" i="2"/>
  <c r="H15" i="2"/>
  <c r="D16" i="26" l="1"/>
  <c r="D14" i="21"/>
  <c r="F17" i="2"/>
  <c r="F22" i="2"/>
  <c r="F36" i="2"/>
  <c r="F55" i="2"/>
  <c r="G17" i="2"/>
  <c r="N13" i="1"/>
  <c r="F8" i="2"/>
  <c r="H20" i="26"/>
  <c r="H18" i="21"/>
  <c r="H33" i="26"/>
  <c r="H31" i="21"/>
  <c r="C36" i="2"/>
  <c r="C55" i="2"/>
  <c r="C22" i="2"/>
  <c r="L13" i="1"/>
  <c r="D8" i="2"/>
  <c r="D33" i="2"/>
  <c r="E16" i="26"/>
  <c r="E14" i="21"/>
  <c r="K13" i="1"/>
  <c r="C8" i="2"/>
  <c r="D22" i="2"/>
  <c r="D17" i="2"/>
  <c r="D36" i="2"/>
  <c r="D55" i="2"/>
  <c r="F16" i="26"/>
  <c r="F14" i="21"/>
  <c r="F33" i="2"/>
  <c r="E17" i="2"/>
  <c r="E36" i="2"/>
  <c r="E37" i="2" s="1"/>
  <c r="E55" i="2"/>
  <c r="E22" i="2"/>
  <c r="G16" i="26"/>
  <c r="G14" i="21"/>
  <c r="M13" i="1"/>
  <c r="E8" i="2"/>
  <c r="E17" i="26" l="1"/>
  <c r="E15" i="21"/>
  <c r="F37" i="2"/>
  <c r="G37" i="2"/>
  <c r="F12" i="26"/>
  <c r="F10" i="21"/>
  <c r="M19" i="3"/>
  <c r="F25" i="2"/>
  <c r="F40" i="2"/>
  <c r="F57" i="2"/>
  <c r="F23" i="2"/>
  <c r="J19" i="3"/>
  <c r="C40" i="2"/>
  <c r="C57" i="2"/>
  <c r="C23" i="2"/>
  <c r="C25" i="2"/>
  <c r="L15" i="1"/>
  <c r="D12" i="2" s="1"/>
  <c r="D10" i="2"/>
  <c r="D17" i="26"/>
  <c r="D15" i="21"/>
  <c r="H22" i="2"/>
  <c r="D37" i="2"/>
  <c r="E12" i="26"/>
  <c r="E10" i="21"/>
  <c r="N15" i="1"/>
  <c r="F12" i="2" s="1"/>
  <c r="F10" i="2"/>
  <c r="H17" i="2"/>
  <c r="H12" i="26"/>
  <c r="H10" i="21"/>
  <c r="K15" i="1"/>
  <c r="C12" i="2" s="1"/>
  <c r="C10" i="2"/>
  <c r="L19" i="3"/>
  <c r="E23" i="2"/>
  <c r="E25" i="2"/>
  <c r="E40" i="2"/>
  <c r="E41" i="2" s="1"/>
  <c r="E57" i="2"/>
  <c r="E10" i="2"/>
  <c r="M15" i="1"/>
  <c r="E12" i="2" s="1"/>
  <c r="G17" i="26"/>
  <c r="G15" i="21"/>
  <c r="G12" i="26"/>
  <c r="G10" i="21"/>
  <c r="F17" i="26"/>
  <c r="F15" i="21"/>
  <c r="K19" i="3"/>
  <c r="D25" i="2"/>
  <c r="D23" i="2"/>
  <c r="D40" i="2"/>
  <c r="D41" i="2" s="1"/>
  <c r="D57" i="2"/>
  <c r="D48" i="2" l="1"/>
  <c r="D61" i="2"/>
  <c r="D18" i="2"/>
  <c r="D24" i="2"/>
  <c r="F20" i="26"/>
  <c r="F18" i="21"/>
  <c r="F18" i="26"/>
  <c r="F16" i="21"/>
  <c r="D18" i="26"/>
  <c r="D16" i="21"/>
  <c r="H23" i="2"/>
  <c r="C59" i="2"/>
  <c r="C44" i="2"/>
  <c r="C24" i="2"/>
  <c r="C48" i="2"/>
  <c r="C61" i="2"/>
  <c r="E20" i="26"/>
  <c r="E18" i="21"/>
  <c r="F44" i="2"/>
  <c r="F59" i="2"/>
  <c r="G20" i="26"/>
  <c r="G18" i="21"/>
  <c r="G33" i="26"/>
  <c r="G31" i="21"/>
  <c r="E48" i="2"/>
  <c r="E49" i="2" s="1"/>
  <c r="E61" i="2"/>
  <c r="E24" i="2"/>
  <c r="E18" i="2"/>
  <c r="D44" i="2"/>
  <c r="D59" i="2"/>
  <c r="D20" i="26"/>
  <c r="D18" i="21"/>
  <c r="H25" i="2"/>
  <c r="F33" i="26"/>
  <c r="F31" i="21"/>
  <c r="D33" i="26"/>
  <c r="D31" i="21"/>
  <c r="E18" i="26"/>
  <c r="E16" i="21"/>
  <c r="G18" i="26"/>
  <c r="G16" i="21"/>
  <c r="E33" i="26"/>
  <c r="E31" i="21"/>
  <c r="F41" i="2"/>
  <c r="G41" i="2"/>
  <c r="F24" i="2"/>
  <c r="F18" i="2"/>
  <c r="F48" i="2"/>
  <c r="F61" i="2"/>
  <c r="G18" i="2"/>
  <c r="E44" i="2"/>
  <c r="E45" i="2" s="1"/>
  <c r="E59" i="2"/>
  <c r="H13" i="26" l="1"/>
  <c r="H11" i="21"/>
  <c r="H4" i="20"/>
  <c r="F13" i="26"/>
  <c r="F11" i="21"/>
  <c r="E13" i="26"/>
  <c r="E11" i="21"/>
  <c r="H18" i="2"/>
  <c r="D19" i="26"/>
  <c r="D17" i="21"/>
  <c r="H24" i="2"/>
  <c r="G49" i="2"/>
  <c r="F49" i="2"/>
  <c r="G13" i="26"/>
  <c r="G11" i="21"/>
  <c r="D45" i="2"/>
  <c r="G19" i="26"/>
  <c r="G17" i="21"/>
  <c r="F19" i="26"/>
  <c r="F17" i="21"/>
  <c r="E19" i="26"/>
  <c r="E17" i="21"/>
  <c r="F45" i="2"/>
  <c r="G45" i="2"/>
  <c r="D49" i="2"/>
</calcChain>
</file>

<file path=xl/sharedStrings.xml><?xml version="1.0" encoding="utf-8"?>
<sst xmlns="http://schemas.openxmlformats.org/spreadsheetml/2006/main" count="724" uniqueCount="398">
  <si>
    <t>Mar 24</t>
  </si>
  <si>
    <t>INCOME</t>
  </si>
  <si>
    <t>Revenue From Operations [Gross]</t>
  </si>
  <si>
    <t>Revenue From Operations [Net]</t>
  </si>
  <si>
    <t>Other Operating Revenues</t>
  </si>
  <si>
    <t>Total Operating Revenues</t>
  </si>
  <si>
    <t>Other Income</t>
  </si>
  <si>
    <t>Total Revenue</t>
  </si>
  <si>
    <t>EXPENSES</t>
  </si>
  <si>
    <t>Cost Of Materials Consumed</t>
  </si>
  <si>
    <t>Purchase Of Stock-In Trade</t>
  </si>
  <si>
    <t>Changes In Inventories Of FG,WIP And Stock-In Trade</t>
  </si>
  <si>
    <t>Employee Benefit Expenses</t>
  </si>
  <si>
    <t>Finance Costs</t>
  </si>
  <si>
    <t>Depreciation And Amortisation Expenses</t>
  </si>
  <si>
    <t>Other Expenses</t>
  </si>
  <si>
    <t>Less: Inter Unit / Segment / Division Transfer</t>
  </si>
  <si>
    <t>Total Expenses</t>
  </si>
  <si>
    <t>Profit/Loss Before Exceptional, ExtraOrdinary Items And Tax</t>
  </si>
  <si>
    <t>Profit/Loss Before Tax</t>
  </si>
  <si>
    <t>Tax Expenses-Continued Operations</t>
  </si>
  <si>
    <t>Current Tax</t>
  </si>
  <si>
    <t>Deferred Tax</t>
  </si>
  <si>
    <t>Total Tax Expenses</t>
  </si>
  <si>
    <t>Profit/Loss After Tax And Before ExtraOrdinary Items</t>
  </si>
  <si>
    <t>Profit/Loss From Continuing Operations</t>
  </si>
  <si>
    <t>Profit/Loss For The Period</t>
  </si>
  <si>
    <t>Minority Interest</t>
  </si>
  <si>
    <t>Share Of Profit/Loss Of Associates</t>
  </si>
  <si>
    <t>Consolidated Profit/Loss After MI And Associates</t>
  </si>
  <si>
    <t>OTHER ADDITIONAL INFORMATION</t>
  </si>
  <si>
    <t>EARNINGS PER SHARE</t>
  </si>
  <si>
    <t>Basic EPS (Rs.)</t>
  </si>
  <si>
    <t>Diluted EPS (Rs.)</t>
  </si>
  <si>
    <t>DIVIDEND AND DIVIDEND PERCENTAGE</t>
  </si>
  <si>
    <t>Equity Share Dividend</t>
  </si>
  <si>
    <t>Tax On Dividend</t>
  </si>
  <si>
    <t>Analyst_IS</t>
  </si>
  <si>
    <t>Revenue from Operations</t>
  </si>
  <si>
    <t>Total Income</t>
  </si>
  <si>
    <t>COGS</t>
  </si>
  <si>
    <t>GP</t>
  </si>
  <si>
    <t>SG&amp;A</t>
  </si>
  <si>
    <t>EBITDA</t>
  </si>
  <si>
    <t>EBIT</t>
  </si>
  <si>
    <t>DA</t>
  </si>
  <si>
    <t>Int</t>
  </si>
  <si>
    <t>EBT</t>
  </si>
  <si>
    <t>Tax</t>
  </si>
  <si>
    <t>PAT</t>
  </si>
  <si>
    <t>Analyst Perspective: IS</t>
  </si>
  <si>
    <t>Growth Rates</t>
  </si>
  <si>
    <t>EBITDA_Gr</t>
  </si>
  <si>
    <t>Sales_Gr</t>
  </si>
  <si>
    <t>COGS_Gr</t>
  </si>
  <si>
    <t>PAT_Gr</t>
  </si>
  <si>
    <t>Margins</t>
  </si>
  <si>
    <t>GPM</t>
  </si>
  <si>
    <t>EBITDAM</t>
  </si>
  <si>
    <t>EBITM</t>
  </si>
  <si>
    <t>PATM</t>
  </si>
  <si>
    <t>ICR</t>
  </si>
  <si>
    <t>Average</t>
  </si>
  <si>
    <t>Trendlines</t>
  </si>
  <si>
    <t>Horizontal Analysis</t>
  </si>
  <si>
    <t>Vertical Analysis</t>
  </si>
  <si>
    <t>EQUITIES AND LIABILITIES</t>
  </si>
  <si>
    <t>SHAREHOLDER'S FUNDS</t>
  </si>
  <si>
    <t>Equity Share Capital</t>
  </si>
  <si>
    <t>Total Share Capital</t>
  </si>
  <si>
    <t>Reserves and Surplus</t>
  </si>
  <si>
    <t>Total Reserves and Surplus</t>
  </si>
  <si>
    <t>Total Shareholders Funds</t>
  </si>
  <si>
    <t>NON-CURRENT LIABILITIES</t>
  </si>
  <si>
    <t>Long Term Borrowings</t>
  </si>
  <si>
    <t>Deferred Tax Liabilities [Net]</t>
  </si>
  <si>
    <t>Other Long Term Liabilities</t>
  </si>
  <si>
    <t>Long Term Provisions</t>
  </si>
  <si>
    <t>Total Non-Current Liabilities</t>
  </si>
  <si>
    <t>CURRENT LIABILITIES</t>
  </si>
  <si>
    <t>Short Term Borrowings</t>
  </si>
  <si>
    <t>Trade Payables</t>
  </si>
  <si>
    <t>Other Current Liabilities</t>
  </si>
  <si>
    <t>Short Term Provisions</t>
  </si>
  <si>
    <t>Total Current Liabilities</t>
  </si>
  <si>
    <t>Total Capital And Liabilities</t>
  </si>
  <si>
    <t>ASSETS</t>
  </si>
  <si>
    <t>NON-CURRENT ASSETS</t>
  </si>
  <si>
    <t>Tangible Assets</t>
  </si>
  <si>
    <t>Intangible Assets</t>
  </si>
  <si>
    <t>Capital Work-In-Progress</t>
  </si>
  <si>
    <t>Intangible Assets Under Development</t>
  </si>
  <si>
    <t>Fixed Assets</t>
  </si>
  <si>
    <t>Non-Current Investments</t>
  </si>
  <si>
    <t>Deferred Tax Assets [Net]</t>
  </si>
  <si>
    <t>Long Term Loans And Advances</t>
  </si>
  <si>
    <t>Other Non-Current Assets</t>
  </si>
  <si>
    <t>Total Non-Current Assets</t>
  </si>
  <si>
    <t>CURRENT ASSETS</t>
  </si>
  <si>
    <t>Current Investments</t>
  </si>
  <si>
    <t>Inventories</t>
  </si>
  <si>
    <t>Trade Receivables</t>
  </si>
  <si>
    <t>Cash And Cash Equivalents</t>
  </si>
  <si>
    <t>Short Term Loans And Advances</t>
  </si>
  <si>
    <t>OtherCurrentAssets</t>
  </si>
  <si>
    <t>Total Current Assets</t>
  </si>
  <si>
    <t>Total Assets</t>
  </si>
  <si>
    <t>CONTINGENT LIABILITIES, COMMITMENTS</t>
  </si>
  <si>
    <t>Contingent Liabilities</t>
  </si>
  <si>
    <t>BONUS DETAILS</t>
  </si>
  <si>
    <t>NON-CURRENT INVESTMENTS</t>
  </si>
  <si>
    <t>Non-Current Investments Quoted Market Value</t>
  </si>
  <si>
    <t>Non-Current Investments Unquoted Book Value</t>
  </si>
  <si>
    <t>CURRENT INVESTMENTS</t>
  </si>
  <si>
    <t>Current Investments Unquoted Book Value</t>
  </si>
  <si>
    <t>Balance Sheet</t>
  </si>
  <si>
    <t>Debt/ Equity Ratio</t>
  </si>
  <si>
    <t>Reserves/ Debt Ratio</t>
  </si>
  <si>
    <t>Reserves Gr_YOY</t>
  </si>
  <si>
    <t xml:space="preserve">Debt Gr_YOY </t>
  </si>
  <si>
    <t>Long Term Solvency Ratios</t>
  </si>
  <si>
    <t>Current Ratio</t>
  </si>
  <si>
    <t>Quick Ratio</t>
  </si>
  <si>
    <t>Working Capital</t>
  </si>
  <si>
    <t>Days Recievables</t>
  </si>
  <si>
    <t>Days Payable</t>
  </si>
  <si>
    <t>Short Solvency/ Liquidity Ratios</t>
  </si>
  <si>
    <t>Turnover Ratios</t>
  </si>
  <si>
    <t>Asset Turnover Ratio</t>
  </si>
  <si>
    <t>Debtors Turnover Ratio</t>
  </si>
  <si>
    <t>Creditors Turnover Ratio</t>
  </si>
  <si>
    <t>Performance Ratio</t>
  </si>
  <si>
    <t>ROA</t>
  </si>
  <si>
    <t>ROE</t>
  </si>
  <si>
    <t>Key Performance Indicators</t>
  </si>
  <si>
    <t>Profitability Indicators</t>
  </si>
  <si>
    <t>NPM</t>
  </si>
  <si>
    <t>Solvency Indicators</t>
  </si>
  <si>
    <t>Reserves_Gr</t>
  </si>
  <si>
    <t>Debt_Gr</t>
  </si>
  <si>
    <t>Debt Equity Ratio</t>
  </si>
  <si>
    <t>Reserves to Equity</t>
  </si>
  <si>
    <t>Liquidity Ratios</t>
  </si>
  <si>
    <t>Days Payables</t>
  </si>
  <si>
    <t>Asset Turnover</t>
  </si>
  <si>
    <t>Debtors Turnover</t>
  </si>
  <si>
    <t>Creditors Turnover</t>
  </si>
  <si>
    <t>Years</t>
  </si>
  <si>
    <t>Row Labels</t>
  </si>
  <si>
    <t>Grand Total</t>
  </si>
  <si>
    <t>Sum of Sales_Gr</t>
  </si>
  <si>
    <t>Sum of EBITDA_Gr</t>
  </si>
  <si>
    <t>Sum of GPM</t>
  </si>
  <si>
    <t>Sum of EBITDAM</t>
  </si>
  <si>
    <t>Sum of NPM</t>
  </si>
  <si>
    <t>Sum of ROA</t>
  </si>
  <si>
    <t>Sum of ROE</t>
  </si>
  <si>
    <t>Sum of Debt/ Equity Ratio</t>
  </si>
  <si>
    <t>Sum of Reserves Gr_YOY</t>
  </si>
  <si>
    <t xml:space="preserve">Sum of Debt Gr_YOY </t>
  </si>
  <si>
    <t>Sum of Current Ratio</t>
  </si>
  <si>
    <t>Sum of Quick Ratio</t>
  </si>
  <si>
    <t>Sum of Days Recievables</t>
  </si>
  <si>
    <t>Sum of Days Payable</t>
  </si>
  <si>
    <t>Sum of Debtors Turnover Ratio</t>
  </si>
  <si>
    <t>Sum of Creditors Turnover Ratio</t>
  </si>
  <si>
    <t>Dashboard: Maruti Suzuki Pvt. Ltd</t>
  </si>
  <si>
    <t>Dashboard: Maruti Suzuki Pvt Ltd</t>
  </si>
  <si>
    <t>Average EBITDA Gr</t>
  </si>
  <si>
    <t>Average Sales Gr</t>
  </si>
  <si>
    <t>Average NPM Gr</t>
  </si>
  <si>
    <t>D/E Ratio</t>
  </si>
  <si>
    <t>India</t>
  </si>
  <si>
    <t>South Africa</t>
  </si>
  <si>
    <t>Chile</t>
  </si>
  <si>
    <t>Egypt</t>
  </si>
  <si>
    <t>Phillipiens</t>
  </si>
  <si>
    <t>Colombia</t>
  </si>
  <si>
    <t>Sales Growth on YOY basis</t>
  </si>
  <si>
    <t>COGS Growth on YOY basis</t>
  </si>
  <si>
    <t>EBITDA Growth on YOY basis</t>
  </si>
  <si>
    <t>PAT Growth on YOY basis</t>
  </si>
  <si>
    <t>Key Financial Metrics</t>
  </si>
  <si>
    <t>Price Snapshot</t>
  </si>
  <si>
    <t>Key Industry Highlights</t>
  </si>
  <si>
    <t>Gross Profit Margin</t>
  </si>
  <si>
    <t>EBITDA Margin</t>
  </si>
  <si>
    <t>EBIT Margin</t>
  </si>
  <si>
    <t>PAT Margin</t>
  </si>
  <si>
    <t>Interest Coverge Ratios</t>
  </si>
  <si>
    <t>Key Players</t>
  </si>
  <si>
    <t>Maruti Suzuki Snapshot</t>
  </si>
  <si>
    <t>Cash Flow Snapshot</t>
  </si>
  <si>
    <t>1. In India, passenger cars account for 17.6% of the automobile market, with small and midsized cars being the most popular</t>
  </si>
  <si>
    <t>2. The adoption of electric vehicles is increasing the demand for passenger cars. Lithium-ion battery prices have fallen significantly, and there are more affordable EVs available</t>
  </si>
  <si>
    <t>3. Utility vehicles have seen a significant increase in sales, and their share of the overall passenger vehicle market is expected to increase further</t>
  </si>
  <si>
    <t>4. The Indian government has announced initiatives such as the Automotive Mission Plan 2026 and the Scrappage Policy to help the country become a global leader in the automotive sector</t>
  </si>
  <si>
    <t>5. Rising prices of raw materials like steel and plastics have increased the price of passenger cars for consumers</t>
  </si>
  <si>
    <t>6. The passenger car market is dependent on the economic conditions of a country, and the industry has been affected by recessions in the past</t>
  </si>
  <si>
    <t>7. The passenger car market depends on research and development to meet customer needs and remain competitive</t>
  </si>
  <si>
    <t>Valuations Multiples</t>
  </si>
  <si>
    <t>Equity Research Report</t>
  </si>
  <si>
    <t>Normalised Financial Ratios</t>
  </si>
  <si>
    <t>Price Earning Ratio</t>
  </si>
  <si>
    <t>EV/EBITDA</t>
  </si>
  <si>
    <t>Price/BV</t>
  </si>
  <si>
    <t>Industry PE</t>
  </si>
  <si>
    <t>Industry PBV</t>
  </si>
  <si>
    <t>PEG Ratio</t>
  </si>
  <si>
    <t>Price to Cash Flow</t>
  </si>
  <si>
    <t>CMP/CF</t>
  </si>
  <si>
    <t>13.1 X</t>
  </si>
  <si>
    <t>28.6 X</t>
  </si>
  <si>
    <t>4.52 X</t>
  </si>
  <si>
    <t>15.7 X</t>
  </si>
  <si>
    <t>1.49 X</t>
  </si>
  <si>
    <t>23 X</t>
  </si>
  <si>
    <t>12.9 X</t>
  </si>
  <si>
    <t>Altman Z score</t>
  </si>
  <si>
    <t>26.3 X</t>
  </si>
  <si>
    <t>Return on Capital Employed</t>
  </si>
  <si>
    <t>Cash from Investing Activities</t>
  </si>
  <si>
    <t>Cash from Operations Activities</t>
  </si>
  <si>
    <t>Cash from Financing Activities</t>
  </si>
  <si>
    <t>Return on Assets</t>
  </si>
  <si>
    <t xml:space="preserve">Equity Research Snapshot- Maruti Suzuki Pvt. Ltd. </t>
  </si>
  <si>
    <t>Financial Sanpshot</t>
  </si>
  <si>
    <t>Key Normalised Financial Rattios</t>
  </si>
  <si>
    <t>Industry Key Players</t>
  </si>
  <si>
    <t>1. The company is growing by 18.7% on YOY basis. The EBITDA shown average growth on YOY as 36.17% and PAT is 70.54%. The growth ratios shows that the company is able to get the benefit of financial and operating leverage.</t>
  </si>
  <si>
    <t xml:space="preserve">2. The Interest coverage ratios is 68.55 which has been increased by 34% from 2020 to 24. It shows that company is maintaining 68.55 operating profits to pay a rupee. </t>
  </si>
  <si>
    <t xml:space="preserve">3. Debt Equity Ratio is hovering around 0.04 to 0.06. It iners that the company is having 4-6% of debt. </t>
  </si>
  <si>
    <t xml:space="preserve">4. Reserves to Debt ratio is varrying from 17.05 to 22.72 that is greater than DE ratio. </t>
  </si>
  <si>
    <t>5. Standalone reserves grwoth is 38.07% from previous year.</t>
  </si>
  <si>
    <t>6. Current ratio and growth ratio are in tandem it means that overall liquidity has not been impacted by inventory.</t>
  </si>
  <si>
    <t>7. The overall company is giving 11.5 normailsed ROE which is at lower side but the overall score of Altman Zscore is at a very comfortable zone i.e. 8.15</t>
  </si>
  <si>
    <t xml:space="preserve">8. Overall the company has shown operating and financial leverage with a robust growth in profitability accompanied with lower financial risk. </t>
  </si>
  <si>
    <t>9. The company has also shown lower PE and Price/BV then the industry ratios. It implies that the company is fundamentally strong and shown undervalued.</t>
  </si>
  <si>
    <t>Company Financial Analysis</t>
  </si>
  <si>
    <t>Promoters Holdings</t>
  </si>
  <si>
    <t>Community Sentiment</t>
  </si>
  <si>
    <t>Consolidated Profit &amp; Loss account</t>
  </si>
  <si>
    <t>Analyst Perspective IS</t>
  </si>
  <si>
    <t>SGA</t>
  </si>
  <si>
    <t>RM</t>
  </si>
  <si>
    <t>WIP</t>
  </si>
  <si>
    <t>FG</t>
  </si>
  <si>
    <t>SIT</t>
  </si>
  <si>
    <t>OS</t>
  </si>
  <si>
    <t>Add: Purchaes</t>
  </si>
  <si>
    <t>Less: CS</t>
  </si>
  <si>
    <t>Add: Purch</t>
  </si>
  <si>
    <t>Consume</t>
  </si>
  <si>
    <t>CS</t>
  </si>
  <si>
    <t>Purchases</t>
  </si>
  <si>
    <t>Yes</t>
  </si>
  <si>
    <t>NO</t>
  </si>
  <si>
    <t>No</t>
  </si>
  <si>
    <t>COMS</t>
  </si>
  <si>
    <t>Cost of material consumed</t>
  </si>
  <si>
    <t>Change in inventories- WIP, FG, SIT</t>
  </si>
  <si>
    <t>Purchases of SIT</t>
  </si>
  <si>
    <t>Income Statement Analysis</t>
  </si>
  <si>
    <t xml:space="preserve">Revenue YOY Growth </t>
  </si>
  <si>
    <t>COGS YOY Growth</t>
  </si>
  <si>
    <t>EBITDA YOY Growth</t>
  </si>
  <si>
    <t>PAT YOY Growth</t>
  </si>
  <si>
    <t>EBIT/ Int</t>
  </si>
  <si>
    <t>(Rt-R(t-1)/ R(t-1)</t>
  </si>
  <si>
    <t>(Ct-C(t-1)/ C(t-1)</t>
  </si>
  <si>
    <t>(Et-E(t-1)/ E(t-1)</t>
  </si>
  <si>
    <t>(Pt-P(t-1)/ P(t-1)</t>
  </si>
  <si>
    <t>GP/Revenue from Ops</t>
  </si>
  <si>
    <t>EBITDA/Revenue from Ops</t>
  </si>
  <si>
    <t>PAT/Revenue from Ops</t>
  </si>
  <si>
    <t>Formulae</t>
  </si>
  <si>
    <t>Revenue</t>
  </si>
  <si>
    <t>Operating Leverage</t>
  </si>
  <si>
    <t>Arushi</t>
  </si>
  <si>
    <t>Coaching</t>
  </si>
  <si>
    <t>Rent</t>
  </si>
  <si>
    <t>Capacity</t>
  </si>
  <si>
    <t>Per/ R</t>
  </si>
  <si>
    <t xml:space="preserve">Station </t>
  </si>
  <si>
    <t>Normal</t>
  </si>
  <si>
    <t>Rev</t>
  </si>
  <si>
    <t>Stationa</t>
  </si>
  <si>
    <t>Excellet: Operating Leverage)</t>
  </si>
  <si>
    <t>OL: Company is able to utilise its Fixed Operating Cost Effectively</t>
  </si>
  <si>
    <t>Scenario-1</t>
  </si>
  <si>
    <t>Scenario-2</t>
  </si>
  <si>
    <t>Scenario-3</t>
  </si>
  <si>
    <t>Outstanding: OL &amp; FL</t>
  </si>
  <si>
    <t>FL: The company is able to utilise its Fixed Financial Cost Effectively</t>
  </si>
  <si>
    <t>Funds</t>
  </si>
  <si>
    <t>Public</t>
  </si>
  <si>
    <t>Brrowed</t>
  </si>
  <si>
    <t>Equity</t>
  </si>
  <si>
    <t>Debt</t>
  </si>
  <si>
    <t>8%-9%</t>
  </si>
  <si>
    <t>Tax shield</t>
  </si>
  <si>
    <t>PAT&gt;EBITDA&gt;Rev</t>
  </si>
  <si>
    <t>ICR= EBIT/ Int</t>
  </si>
  <si>
    <t xml:space="preserve">Other Income should not be greater than 10% of Revenues. In Maruti it hovering around 2 to 4%. It means the company </t>
  </si>
  <si>
    <t>is generating maximum revenues from its core opeartions</t>
  </si>
  <si>
    <t xml:space="preserve">Critical line item in terms of exepnse in Maritu is COGS it means inventories i.e.  70% of revenues. </t>
  </si>
  <si>
    <t>Consolidated Balance Sheet</t>
  </si>
  <si>
    <t>Growth Numbers</t>
  </si>
  <si>
    <t>Debt/ Equity</t>
  </si>
  <si>
    <t>Reserves Growth</t>
  </si>
  <si>
    <t>Debt Growth</t>
  </si>
  <si>
    <t>Short Term Solvency</t>
  </si>
  <si>
    <t>Days Recievabled</t>
  </si>
  <si>
    <t>Long Term Solvency</t>
  </si>
  <si>
    <t>Performance Ratios</t>
  </si>
  <si>
    <t>TNCL/TSF</t>
  </si>
  <si>
    <t>(Dt-DT-1)/Dt-1</t>
  </si>
  <si>
    <t>(Rt-RT-1)/Rt-1</t>
  </si>
  <si>
    <t>Reserves/ TNCL</t>
  </si>
  <si>
    <t>Revenues/ TA</t>
  </si>
  <si>
    <t>Revenues/Debtors</t>
  </si>
  <si>
    <t>COGS/Credtors</t>
  </si>
  <si>
    <t>PAT/ Shareholders wealth</t>
  </si>
  <si>
    <t>TCA/TCL</t>
  </si>
  <si>
    <t>(TCA-Inventories)/TCL</t>
  </si>
  <si>
    <t>Debtors/ Revenues *360</t>
  </si>
  <si>
    <t>Creditors/COGS *360</t>
  </si>
  <si>
    <t>EBIT/ Total Assets</t>
  </si>
  <si>
    <t>Benjaham Grahim</t>
  </si>
  <si>
    <t>20-25%</t>
  </si>
  <si>
    <t>V. Good</t>
  </si>
  <si>
    <t>High Liquidity</t>
  </si>
  <si>
    <t>2:1. Industry</t>
  </si>
  <si>
    <t>Assets able to generate sales</t>
  </si>
  <si>
    <t>Short Term Solvent</t>
  </si>
  <si>
    <t>Low Debt Trap</t>
  </si>
  <si>
    <t>Comfortable</t>
  </si>
  <si>
    <t>Not good Sign</t>
  </si>
  <si>
    <t>Cash Flow Analsis</t>
  </si>
  <si>
    <t>CFO</t>
  </si>
  <si>
    <t>CFI</t>
  </si>
  <si>
    <t>CFF</t>
  </si>
  <si>
    <t>Positive</t>
  </si>
  <si>
    <t>Negative</t>
  </si>
  <si>
    <t>Neutral</t>
  </si>
  <si>
    <t>Cash from Operating Activity +</t>
  </si>
  <si>
    <t>Cash from Investing Activity +</t>
  </si>
  <si>
    <t>Cash from Financing Activity +</t>
  </si>
  <si>
    <t>v. Good</t>
  </si>
  <si>
    <t>Debt Free</t>
  </si>
  <si>
    <t>Good Sign</t>
  </si>
  <si>
    <t>INCOME STATEMENT</t>
  </si>
  <si>
    <t>BALANCESHEET</t>
  </si>
  <si>
    <t xml:space="preserve"> CASH FLOW STATEMENT</t>
  </si>
  <si>
    <t>PARTICULARS</t>
  </si>
  <si>
    <t>AMOUNT</t>
  </si>
  <si>
    <t>LIABILITY</t>
  </si>
  <si>
    <t>REVENUE FROM OPERATION</t>
  </si>
  <si>
    <t>CONTRIBUTED</t>
  </si>
  <si>
    <t>CA</t>
  </si>
  <si>
    <t>REVENUE RECEIVED FROM CUSTOMER</t>
  </si>
  <si>
    <t>OTHER INCOME</t>
  </si>
  <si>
    <t>OTHER EQ</t>
  </si>
  <si>
    <t>CASH</t>
  </si>
  <si>
    <t>PAID TO SUPPLIER</t>
  </si>
  <si>
    <t>TOTAL INCOME</t>
  </si>
  <si>
    <t>BANK</t>
  </si>
  <si>
    <t>PAID RENT</t>
  </si>
  <si>
    <t>BORROEWD</t>
  </si>
  <si>
    <t>INVENTORY</t>
  </si>
  <si>
    <t>PAID SALARY</t>
  </si>
  <si>
    <t>GROSS PROFIT</t>
  </si>
  <si>
    <t>DEBTORS</t>
  </si>
  <si>
    <t>RENT RECEIVED</t>
  </si>
  <si>
    <t>PAID INSURANCE</t>
  </si>
  <si>
    <t>CREDITORS</t>
  </si>
  <si>
    <t>ACCURED INC</t>
  </si>
  <si>
    <t>OUTSTANDING EXP</t>
  </si>
  <si>
    <t>PREPAID EXP</t>
  </si>
  <si>
    <t>ADVANCE INC</t>
  </si>
  <si>
    <t>INTEREST</t>
  </si>
  <si>
    <t>FIX ASSETS</t>
  </si>
  <si>
    <t>TOTAL CFO</t>
  </si>
  <si>
    <t>FURNITURE</t>
  </si>
  <si>
    <t>TAX</t>
  </si>
  <si>
    <t>COMPUTER</t>
  </si>
  <si>
    <t>DRAWING</t>
  </si>
  <si>
    <t>PURCHASE COMPUTER</t>
  </si>
  <si>
    <t>PURCHASE FURNITURE</t>
  </si>
  <si>
    <t>TANGIBLE</t>
  </si>
  <si>
    <t>TOTAL CFI</t>
  </si>
  <si>
    <t>TOTAL</t>
  </si>
  <si>
    <t>CONTRIBUTED CAPITAL</t>
  </si>
  <si>
    <t>CHECK</t>
  </si>
  <si>
    <t>TOTAL CFF</t>
  </si>
  <si>
    <t>NET CASH FLOW</t>
  </si>
  <si>
    <t>OPENING BALANCE</t>
  </si>
  <si>
    <t>CLOSING/ENDING 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</si>
</sst>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5" x14ac:knownFonts="1">
    <font>
      <sz val="11"/>
      <color theme="1"/>
      <name val="Calibri"/>
      <family val="2"/>
      <scheme val="minor"/>
    </font>
    <font>
      <sz val="11"/>
      <color theme="1"/>
      <name val="Calibri"/>
      <family val="2"/>
      <scheme val="minor"/>
    </font>
    <font>
      <i/>
      <sz val="11"/>
      <color theme="1"/>
      <name val="Calibri"/>
      <family val="2"/>
      <scheme val="minor"/>
    </font>
    <font>
      <i/>
      <sz val="11"/>
      <color theme="3"/>
      <name val="Calibri"/>
      <family val="2"/>
      <scheme val="minor"/>
    </font>
    <font>
      <b/>
      <sz val="11"/>
      <color theme="1"/>
      <name val="Calibri"/>
      <family val="2"/>
      <scheme val="minor"/>
    </font>
    <font>
      <b/>
      <i/>
      <sz val="11"/>
      <color theme="1"/>
      <name val="Calibri"/>
      <family val="2"/>
      <scheme val="minor"/>
    </font>
    <font>
      <b/>
      <sz val="11"/>
      <color theme="0"/>
      <name val="Calibri"/>
      <family val="2"/>
      <scheme val="minor"/>
    </font>
    <font>
      <sz val="11"/>
      <color theme="0"/>
      <name val="Calibri"/>
      <family val="2"/>
      <scheme val="minor"/>
    </font>
    <font>
      <sz val="14"/>
      <color theme="0"/>
      <name val="Calibri"/>
      <family val="2"/>
      <scheme val="minor"/>
    </font>
    <font>
      <sz val="11"/>
      <name val="Calibri"/>
      <family val="2"/>
      <scheme val="minor"/>
    </font>
    <font>
      <sz val="11"/>
      <color theme="3"/>
      <name val="Calibri"/>
      <family val="2"/>
      <scheme val="minor"/>
    </font>
    <font>
      <b/>
      <sz val="16"/>
      <color theme="1"/>
      <name val="Calibri"/>
      <family val="2"/>
      <scheme val="minor"/>
    </font>
    <font>
      <sz val="11"/>
      <color rgb="FF22222F"/>
      <name val="Arial"/>
      <family val="2"/>
    </font>
    <font>
      <b/>
      <sz val="12"/>
      <color theme="1"/>
      <name val="Calibri"/>
      <family val="2"/>
      <scheme val="minor"/>
    </font>
    <font>
      <b/>
      <sz val="11"/>
      <color rgb="FFFF0000"/>
      <name val="Calibri"/>
      <family val="2"/>
      <scheme val="minor"/>
    </font>
  </fonts>
  <fills count="16">
    <fill>
      <patternFill patternType="none"/>
    </fill>
    <fill>
      <patternFill patternType="gray125"/>
    </fill>
    <fill>
      <patternFill patternType="solid">
        <fgColor theme="9" tint="0.39997558519241921"/>
        <bgColor indexed="64"/>
      </patternFill>
    </fill>
    <fill>
      <patternFill patternType="solid">
        <fgColor theme="9"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theme="3"/>
        <bgColor indexed="64"/>
      </patternFill>
    </fill>
    <fill>
      <patternFill patternType="solid">
        <fgColor theme="4" tint="-0.249977111117893"/>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4" tint="0.59999389629810485"/>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diagonal/>
    </border>
  </borders>
  <cellStyleXfs count="2">
    <xf numFmtId="0" fontId="0" fillId="0" borderId="0"/>
    <xf numFmtId="9" fontId="1" fillId="0" borderId="0" applyFont="0" applyFill="0" applyBorder="0" applyAlignment="0" applyProtection="0"/>
  </cellStyleXfs>
  <cellXfs count="83">
    <xf numFmtId="0" fontId="0" fillId="0" borderId="0" xfId="0"/>
    <xf numFmtId="17" fontId="0" fillId="0" borderId="0" xfId="0" applyNumberFormat="1"/>
    <xf numFmtId="4" fontId="0" fillId="0" borderId="0" xfId="0" applyNumberFormat="1"/>
    <xf numFmtId="17" fontId="0" fillId="2" borderId="0" xfId="0" applyNumberFormat="1" applyFill="1" applyAlignment="1">
      <alignment horizontal="center"/>
    </xf>
    <xf numFmtId="0" fontId="0" fillId="2" borderId="0" xfId="0" applyFill="1" applyAlignment="1">
      <alignment horizontal="center"/>
    </xf>
    <xf numFmtId="10" fontId="3" fillId="0" borderId="0" xfId="1" applyNumberFormat="1" applyFont="1"/>
    <xf numFmtId="0" fontId="2" fillId="0" borderId="0" xfId="0" applyFont="1"/>
    <xf numFmtId="2" fontId="0" fillId="0" borderId="0" xfId="0" applyNumberFormat="1"/>
    <xf numFmtId="10" fontId="0" fillId="0" borderId="0" xfId="0" applyNumberFormat="1"/>
    <xf numFmtId="2" fontId="3" fillId="0" borderId="0" xfId="0" applyNumberFormat="1" applyFont="1"/>
    <xf numFmtId="0" fontId="4" fillId="0" borderId="0" xfId="0" applyFont="1"/>
    <xf numFmtId="0" fontId="5" fillId="0" borderId="0" xfId="0" applyFont="1"/>
    <xf numFmtId="0" fontId="3" fillId="0" borderId="0" xfId="0" applyFont="1"/>
    <xf numFmtId="4" fontId="3" fillId="0" borderId="0" xfId="0" applyNumberFormat="1" applyFont="1"/>
    <xf numFmtId="9" fontId="3" fillId="0" borderId="0" xfId="1" applyFont="1"/>
    <xf numFmtId="10" fontId="0" fillId="0" borderId="0" xfId="1" applyNumberFormat="1" applyFont="1"/>
    <xf numFmtId="9" fontId="0" fillId="0" borderId="0" xfId="1" applyFont="1"/>
    <xf numFmtId="0" fontId="0" fillId="3" borderId="0" xfId="0" applyFill="1"/>
    <xf numFmtId="0" fontId="0" fillId="0" borderId="0" xfId="0" pivotButton="1"/>
    <xf numFmtId="17" fontId="0" fillId="0" borderId="0" xfId="0" applyNumberFormat="1" applyAlignment="1">
      <alignment horizontal="left"/>
    </xf>
    <xf numFmtId="164" fontId="0" fillId="0" borderId="0" xfId="0" applyNumberFormat="1"/>
    <xf numFmtId="0" fontId="0" fillId="4" borderId="0" xfId="0" applyFill="1"/>
    <xf numFmtId="0" fontId="8" fillId="5" borderId="0" xfId="0" applyFont="1" applyFill="1"/>
    <xf numFmtId="0" fontId="0" fillId="5" borderId="0" xfId="0" applyFill="1"/>
    <xf numFmtId="3" fontId="0" fillId="0" borderId="0" xfId="0" applyNumberFormat="1"/>
    <xf numFmtId="17" fontId="7" fillId="7" borderId="0" xfId="0" applyNumberFormat="1" applyFont="1" applyFill="1" applyAlignment="1">
      <alignment horizontal="left"/>
    </xf>
    <xf numFmtId="17" fontId="6" fillId="7" borderId="0" xfId="0" applyNumberFormat="1" applyFont="1" applyFill="1" applyAlignment="1">
      <alignment horizontal="left"/>
    </xf>
    <xf numFmtId="10" fontId="10" fillId="0" borderId="0" xfId="1" applyNumberFormat="1" applyFont="1"/>
    <xf numFmtId="0" fontId="6" fillId="7" borderId="0" xfId="0" applyFont="1" applyFill="1" applyAlignment="1">
      <alignment horizontal="left"/>
    </xf>
    <xf numFmtId="0" fontId="6" fillId="6" borderId="0" xfId="0" applyFont="1" applyFill="1" applyAlignment="1">
      <alignment horizontal="left"/>
    </xf>
    <xf numFmtId="0" fontId="0" fillId="6" borderId="0" xfId="0" applyFill="1"/>
    <xf numFmtId="165" fontId="0" fillId="0" borderId="0" xfId="0" applyNumberFormat="1"/>
    <xf numFmtId="0" fontId="0" fillId="0" borderId="0" xfId="0" applyAlignment="1">
      <alignment vertical="top" wrapText="1"/>
    </xf>
    <xf numFmtId="0" fontId="0" fillId="0" borderId="0" xfId="0" applyAlignment="1">
      <alignment horizontal="left"/>
    </xf>
    <xf numFmtId="0" fontId="0" fillId="0" borderId="6" xfId="0" applyBorder="1"/>
    <xf numFmtId="17" fontId="6" fillId="6" borderId="0" xfId="0" applyNumberFormat="1" applyFont="1" applyFill="1" applyAlignment="1">
      <alignment horizontal="left"/>
    </xf>
    <xf numFmtId="17" fontId="7" fillId="6" borderId="0" xfId="0" applyNumberFormat="1" applyFont="1" applyFill="1" applyAlignment="1">
      <alignment horizontal="left"/>
    </xf>
    <xf numFmtId="3" fontId="12" fillId="0" borderId="0" xfId="0" applyNumberFormat="1" applyFont="1"/>
    <xf numFmtId="0" fontId="12" fillId="8" borderId="0" xfId="0" applyFont="1" applyFill="1" applyAlignment="1">
      <alignment horizontal="right" vertical="center" wrapText="1" indent="1"/>
    </xf>
    <xf numFmtId="3" fontId="12" fillId="8" borderId="0" xfId="0" applyNumberFormat="1" applyFont="1" applyFill="1" applyAlignment="1">
      <alignment horizontal="right" vertical="center" wrapText="1" indent="1"/>
    </xf>
    <xf numFmtId="0" fontId="4" fillId="0" borderId="0" xfId="0" applyFont="1" applyAlignment="1">
      <alignment horizontal="left"/>
    </xf>
    <xf numFmtId="0" fontId="6" fillId="6" borderId="0" xfId="0" applyFont="1" applyFill="1"/>
    <xf numFmtId="2" fontId="0" fillId="0" borderId="0" xfId="1" applyNumberFormat="1" applyFont="1"/>
    <xf numFmtId="0" fontId="0" fillId="0" borderId="0" xfId="0" applyAlignment="1">
      <alignment horizontal="left" vertical="top" wrapText="1"/>
    </xf>
    <xf numFmtId="0" fontId="0" fillId="9" borderId="0" xfId="0" applyFill="1"/>
    <xf numFmtId="0" fontId="0" fillId="10" borderId="0" xfId="0" applyFill="1"/>
    <xf numFmtId="0" fontId="0" fillId="11" borderId="0" xfId="0" applyFill="1"/>
    <xf numFmtId="9" fontId="0" fillId="0" borderId="0" xfId="0" applyNumberFormat="1"/>
    <xf numFmtId="9" fontId="2" fillId="0" borderId="0" xfId="1" applyFont="1"/>
    <xf numFmtId="0" fontId="12" fillId="8" borderId="0" xfId="0" applyFont="1" applyFill="1" applyAlignment="1">
      <alignment horizontal="left" vertical="center" indent="1"/>
    </xf>
    <xf numFmtId="0" fontId="4" fillId="12" borderId="0" xfId="0" applyFont="1" applyFill="1"/>
    <xf numFmtId="0" fontId="0" fillId="12" borderId="0" xfId="0" applyFill="1"/>
    <xf numFmtId="0" fontId="13" fillId="9" borderId="0" xfId="0" applyFont="1" applyFill="1"/>
    <xf numFmtId="0" fontId="14" fillId="12" borderId="0" xfId="0" applyFont="1" applyFill="1"/>
    <xf numFmtId="0" fontId="4" fillId="13" borderId="0" xfId="0" applyFont="1" applyFill="1"/>
    <xf numFmtId="0" fontId="4" fillId="14" borderId="0" xfId="0" applyFont="1" applyFill="1"/>
    <xf numFmtId="0" fontId="4" fillId="2" borderId="0" xfId="0" applyFont="1" applyFill="1"/>
    <xf numFmtId="0" fontId="2" fillId="12" borderId="0" xfId="0" applyFont="1" applyFill="1"/>
    <xf numFmtId="0" fontId="2" fillId="15" borderId="0" xfId="0" applyFont="1" applyFill="1"/>
    <xf numFmtId="0" fontId="2" fillId="2" borderId="0" xfId="0" applyFont="1" applyFill="1"/>
    <xf numFmtId="0" fontId="7" fillId="6" borderId="1" xfId="0" applyFont="1" applyFill="1" applyBorder="1" applyAlignment="1">
      <alignment horizontal="center"/>
    </xf>
    <xf numFmtId="0" fontId="7" fillId="6" borderId="2" xfId="0" applyFont="1" applyFill="1" applyBorder="1" applyAlignment="1">
      <alignment horizontal="center"/>
    </xf>
    <xf numFmtId="9" fontId="7" fillId="6" borderId="3" xfId="0" applyNumberFormat="1" applyFont="1" applyFill="1" applyBorder="1" applyAlignment="1">
      <alignment horizontal="center"/>
    </xf>
    <xf numFmtId="0" fontId="7" fillId="6" borderId="4" xfId="0" applyFont="1" applyFill="1" applyBorder="1" applyAlignment="1">
      <alignment horizontal="center"/>
    </xf>
    <xf numFmtId="9" fontId="7" fillId="6" borderId="3" xfId="1" applyFont="1" applyFill="1" applyBorder="1" applyAlignment="1">
      <alignment horizontal="center"/>
    </xf>
    <xf numFmtId="9" fontId="7" fillId="6" borderId="4" xfId="1" applyFont="1" applyFill="1" applyBorder="1" applyAlignment="1">
      <alignment horizontal="center"/>
    </xf>
    <xf numFmtId="2" fontId="7" fillId="6" borderId="3" xfId="1" applyNumberFormat="1" applyFont="1" applyFill="1" applyBorder="1" applyAlignment="1">
      <alignment horizontal="center"/>
    </xf>
    <xf numFmtId="2" fontId="7" fillId="6" borderId="4" xfId="1" applyNumberFormat="1" applyFont="1" applyFill="1" applyBorder="1" applyAlignment="1">
      <alignment horizontal="center"/>
    </xf>
    <xf numFmtId="0" fontId="0" fillId="0" borderId="0" xfId="0" applyAlignment="1">
      <alignment horizontal="right"/>
    </xf>
    <xf numFmtId="0" fontId="0" fillId="0" borderId="6" xfId="0" applyBorder="1" applyAlignment="1">
      <alignment horizontal="left" wrapText="1"/>
    </xf>
    <xf numFmtId="0" fontId="0" fillId="0" borderId="0" xfId="0" applyAlignment="1">
      <alignment horizontal="left" wrapText="1"/>
    </xf>
    <xf numFmtId="0" fontId="0" fillId="0" borderId="0" xfId="0" applyAlignment="1">
      <alignment horizontal="left" vertical="top" wrapText="1"/>
    </xf>
    <xf numFmtId="0" fontId="6" fillId="6" borderId="0" xfId="0" applyFont="1" applyFill="1" applyAlignment="1">
      <alignment horizontal="left"/>
    </xf>
    <xf numFmtId="0" fontId="6" fillId="7" borderId="0" xfId="0" applyFont="1" applyFill="1" applyAlignment="1">
      <alignment horizontal="left"/>
    </xf>
    <xf numFmtId="0" fontId="9" fillId="0" borderId="6" xfId="0" applyFont="1" applyBorder="1" applyAlignment="1">
      <alignment vertical="top" wrapText="1"/>
    </xf>
    <xf numFmtId="0" fontId="9" fillId="0" borderId="0" xfId="0" applyFont="1" applyAlignment="1">
      <alignment vertical="top" wrapText="1"/>
    </xf>
    <xf numFmtId="0" fontId="0" fillId="0" borderId="0" xfId="0" applyAlignment="1">
      <alignment vertical="top" wrapText="1"/>
    </xf>
    <xf numFmtId="0" fontId="0" fillId="0" borderId="5" xfId="0" applyBorder="1" applyAlignment="1">
      <alignment vertical="top" wrapText="1"/>
    </xf>
    <xf numFmtId="0" fontId="11" fillId="0" borderId="0" xfId="0" applyFont="1" applyAlignment="1">
      <alignment horizontal="left" wrapText="1"/>
    </xf>
    <xf numFmtId="0" fontId="11" fillId="0" borderId="5" xfId="0" applyFont="1" applyBorder="1" applyAlignment="1">
      <alignment horizontal="left" wrapText="1"/>
    </xf>
    <xf numFmtId="0" fontId="0" fillId="0" borderId="0" xfId="0" applyAlignment="1">
      <alignment horizontal="left"/>
    </xf>
    <xf numFmtId="17" fontId="6" fillId="6" borderId="0" xfId="0" applyNumberFormat="1" applyFont="1" applyFill="1" applyAlignment="1">
      <alignment horizontal="center"/>
    </xf>
    <xf numFmtId="0" fontId="0" fillId="0" borderId="0" xfId="0" applyAlignment="1">
      <alignment horizontal="center"/>
    </xf>
  </cellXfs>
  <cellStyles count="2">
    <cellStyle name="Normal" xfId="0" builtinId="0"/>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[FSA_A.xlsx]Sale_EBITDA_GR!PivotTable2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EBITDA</a:t>
            </a:r>
            <a:r>
              <a:rPr lang="en-IN" baseline="0"/>
              <a:t> and Sales Growth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Sale_EBITDA_GR!$B$3</c:f>
              <c:strCache>
                <c:ptCount val="1"/>
                <c:pt idx="0">
                  <c:v>Sum of Sales_Gr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Sale_EBITDA_GR!$A$4:$A$9</c:f>
              <c:strCache>
                <c:ptCount val="5"/>
                <c:pt idx="0">
                  <c:v>Mar-20</c:v>
                </c:pt>
                <c:pt idx="1">
                  <c:v>Mar-21</c:v>
                </c:pt>
                <c:pt idx="2">
                  <c:v>Mar-22</c:v>
                </c:pt>
                <c:pt idx="3">
                  <c:v>Mar-23</c:v>
                </c:pt>
                <c:pt idx="4">
                  <c:v>Mar-24</c:v>
                </c:pt>
              </c:strCache>
            </c:strRef>
          </c:cat>
          <c:val>
            <c:numRef>
              <c:f>Sale_EBITDA_GR!$B$4:$B$9</c:f>
              <c:numCache>
                <c:formatCode>General</c:formatCode>
                <c:ptCount val="5"/>
                <c:pt idx="1">
                  <c:v>-6.9891620407084298E-2</c:v>
                </c:pt>
                <c:pt idx="2">
                  <c:v>0.25518387995225389</c:v>
                </c:pt>
                <c:pt idx="3">
                  <c:v>0.3310490910202446</c:v>
                </c:pt>
                <c:pt idx="4">
                  <c:v>0.20657167182807368</c:v>
                </c:pt>
              </c:numCache>
            </c:numRef>
          </c:val>
          <c:smooth val="0"/>
          <c:extLst>
            <c:ext xmlns:c16="http://schemas.microsoft.com/office/drawing/2014/chart" uri="{C3380CC4-5D6E-409C-BE32-E72D297353CC}">
              <c16:uniqueId val="{00000000-A568-465C-9D8F-3F2946DAA175}"/>
            </c:ext>
          </c:extLst>
        </c:ser>
        <c:ser>
          <c:idx val="1"/>
          <c:order val="1"/>
          <c:tx>
            <c:strRef>
              <c:f>Sale_EBITDA_GR!$C$3</c:f>
              <c:strCache>
                <c:ptCount val="1"/>
                <c:pt idx="0">
                  <c:v>Sum of EBITDA_Gr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Sale_EBITDA_GR!$A$4:$A$9</c:f>
              <c:strCache>
                <c:ptCount val="5"/>
                <c:pt idx="0">
                  <c:v>Mar-20</c:v>
                </c:pt>
                <c:pt idx="1">
                  <c:v>Mar-21</c:v>
                </c:pt>
                <c:pt idx="2">
                  <c:v>Mar-22</c:v>
                </c:pt>
                <c:pt idx="3">
                  <c:v>Mar-23</c:v>
                </c:pt>
                <c:pt idx="4">
                  <c:v>Mar-24</c:v>
                </c:pt>
              </c:strCache>
            </c:strRef>
          </c:cat>
          <c:val>
            <c:numRef>
              <c:f>Sale_EBITDA_GR!$C$4:$C$9</c:f>
              <c:numCache>
                <c:formatCode>General</c:formatCode>
                <c:ptCount val="5"/>
                <c:pt idx="1">
                  <c:v>-0.26590551947600405</c:v>
                </c:pt>
                <c:pt idx="2">
                  <c:v>5.3591725392134526E-2</c:v>
                </c:pt>
                <c:pt idx="3">
                  <c:v>0.95630832299476776</c:v>
                </c:pt>
                <c:pt idx="4">
                  <c:v>0.70272232638506082</c:v>
                </c:pt>
              </c:numCache>
            </c:numRef>
          </c:val>
          <c:smooth val="0"/>
          <c:extLst>
            <c:ext xmlns:c16="http://schemas.microsoft.com/office/drawing/2014/chart" uri="{C3380CC4-5D6E-409C-BE32-E72D297353CC}">
              <c16:uniqueId val="{00000001-A568-465C-9D8F-3F2946DAA175}"/>
            </c:ext>
          </c:extLst>
        </c:ser>
        <c:dLbls>
          <c:showLegendKey val="0"/>
          <c:showVal val="0"/>
          <c:showCatName val="0"/>
          <c:showSerName val="0"/>
          <c:showPercent val="0"/>
          <c:showBubbleSize val="0"/>
        </c:dLbls>
        <c:upDownBars>
          <c:gapWidth val="150"/>
          <c:upBars>
            <c:spPr>
              <a:solidFill>
                <a:schemeClr val="accent3"/>
              </a:solidFill>
              <a:ln w="9525">
                <a:solidFill>
                  <a:srgbClr val="FF0000"/>
                </a:solidFill>
              </a:ln>
              <a:effectLst/>
            </c:spPr>
          </c:upBars>
          <c:downBars>
            <c:spPr>
              <a:solidFill>
                <a:srgbClr val="FF0000"/>
              </a:solidFill>
              <a:ln w="9525">
                <a:solidFill>
                  <a:schemeClr val="tx1">
                    <a:lumMod val="65000"/>
                    <a:lumOff val="35000"/>
                  </a:schemeClr>
                </a:solidFill>
              </a:ln>
              <a:effectLst/>
            </c:spPr>
          </c:downBars>
        </c:upDownBars>
        <c:marker val="1"/>
        <c:smooth val="0"/>
        <c:axId val="642802296"/>
        <c:axId val="642801904"/>
      </c:lineChart>
      <c:catAx>
        <c:axId val="6428022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801904"/>
        <c:crosses val="autoZero"/>
        <c:auto val="1"/>
        <c:lblAlgn val="ctr"/>
        <c:lblOffset val="100"/>
        <c:noMultiLvlLbl val="0"/>
      </c:catAx>
      <c:valAx>
        <c:axId val="64280190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802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[FSA_A.xlsx]Profitability Rations!PivotTable3</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'Profitability Rations'!$B$3</c:f>
              <c:strCache>
                <c:ptCount val="1"/>
                <c:pt idx="0">
                  <c:v>Sum of GPM</c:v>
                </c:pt>
              </c:strCache>
            </c:strRef>
          </c:tx>
          <c:spPr>
            <a:solidFill>
              <a:schemeClr val="accent1"/>
            </a:solidFill>
            <a:ln>
              <a:noFill/>
            </a:ln>
            <a:effectLst/>
          </c:spPr>
          <c:invertIfNegative val="0"/>
          <c:cat>
            <c:strRef>
              <c:f>'Profitability Rations'!$A$4:$A$9</c:f>
              <c:strCache>
                <c:ptCount val="5"/>
                <c:pt idx="0">
                  <c:v>Mar-20</c:v>
                </c:pt>
                <c:pt idx="1">
                  <c:v>Mar-21</c:v>
                </c:pt>
                <c:pt idx="2">
                  <c:v>Mar-22</c:v>
                </c:pt>
                <c:pt idx="3">
                  <c:v>Mar-23</c:v>
                </c:pt>
                <c:pt idx="4">
                  <c:v>Mar-24</c:v>
                </c:pt>
              </c:strCache>
            </c:strRef>
          </c:cat>
          <c:val>
            <c:numRef>
              <c:f>'Profitability Rations'!$B$4:$B$9</c:f>
              <c:numCache>
                <c:formatCode>General</c:formatCode>
                <c:ptCount val="5"/>
                <c:pt idx="0">
                  <c:v>0.29733941316415541</c:v>
                </c:pt>
                <c:pt idx="1">
                  <c:v>0.27777951457966238</c:v>
                </c:pt>
                <c:pt idx="2">
                  <c:v>0.25230216755840046</c:v>
                </c:pt>
                <c:pt idx="3">
                  <c:v>0.26639579557255894</c:v>
                </c:pt>
                <c:pt idx="4">
                  <c:v>0.29689718324354891</c:v>
                </c:pt>
              </c:numCache>
            </c:numRef>
          </c:val>
          <c:extLst>
            <c:ext xmlns:c16="http://schemas.microsoft.com/office/drawing/2014/chart" uri="{C3380CC4-5D6E-409C-BE32-E72D297353CC}">
              <c16:uniqueId val="{00000000-6BCF-4671-9865-7F3A59DDFD7C}"/>
            </c:ext>
          </c:extLst>
        </c:ser>
        <c:ser>
          <c:idx val="1"/>
          <c:order val="1"/>
          <c:tx>
            <c:strRef>
              <c:f>'Profitability Rations'!$C$3</c:f>
              <c:strCache>
                <c:ptCount val="1"/>
                <c:pt idx="0">
                  <c:v>Sum of EBITDAM</c:v>
                </c:pt>
              </c:strCache>
            </c:strRef>
          </c:tx>
          <c:spPr>
            <a:solidFill>
              <a:schemeClr val="accent2"/>
            </a:solidFill>
            <a:ln>
              <a:noFill/>
            </a:ln>
            <a:effectLst/>
          </c:spPr>
          <c:invertIfNegative val="0"/>
          <c:cat>
            <c:strRef>
              <c:f>'Profitability Rations'!$A$4:$A$9</c:f>
              <c:strCache>
                <c:ptCount val="5"/>
                <c:pt idx="0">
                  <c:v>Mar-20</c:v>
                </c:pt>
                <c:pt idx="1">
                  <c:v>Mar-21</c:v>
                </c:pt>
                <c:pt idx="2">
                  <c:v>Mar-22</c:v>
                </c:pt>
                <c:pt idx="3">
                  <c:v>Mar-23</c:v>
                </c:pt>
                <c:pt idx="4">
                  <c:v>Mar-24</c:v>
                </c:pt>
              </c:strCache>
            </c:strRef>
          </c:cat>
          <c:val>
            <c:numRef>
              <c:f>'Profitability Rations'!$C$4:$C$9</c:f>
              <c:numCache>
                <c:formatCode>General</c:formatCode>
                <c:ptCount val="5"/>
                <c:pt idx="0">
                  <c:v>9.5042294475284131E-2</c:v>
                </c:pt>
                <c:pt idx="1">
                  <c:v>7.5012789177513806E-2</c:v>
                </c:pt>
                <c:pt idx="2">
                  <c:v>6.2965160115838609E-2</c:v>
                </c:pt>
                <c:pt idx="3">
                  <c:v>9.2542993060381246E-2</c:v>
                </c:pt>
                <c:pt idx="4">
                  <c:v>0.13059731478335421</c:v>
                </c:pt>
              </c:numCache>
            </c:numRef>
          </c:val>
          <c:extLst>
            <c:ext xmlns:c16="http://schemas.microsoft.com/office/drawing/2014/chart" uri="{C3380CC4-5D6E-409C-BE32-E72D297353CC}">
              <c16:uniqueId val="{00000001-6BCF-4671-9865-7F3A59DDFD7C}"/>
            </c:ext>
          </c:extLst>
        </c:ser>
        <c:ser>
          <c:idx val="2"/>
          <c:order val="2"/>
          <c:tx>
            <c:strRef>
              <c:f>'Profitability Rations'!$D$3</c:f>
              <c:strCache>
                <c:ptCount val="1"/>
                <c:pt idx="0">
                  <c:v>Sum of NPM</c:v>
                </c:pt>
              </c:strCache>
            </c:strRef>
          </c:tx>
          <c:spPr>
            <a:solidFill>
              <a:schemeClr val="accent3"/>
            </a:solidFill>
            <a:ln>
              <a:noFill/>
            </a:ln>
            <a:effectLst/>
          </c:spPr>
          <c:invertIfNegative val="0"/>
          <c:cat>
            <c:strRef>
              <c:f>'Profitability Rations'!$A$4:$A$9</c:f>
              <c:strCache>
                <c:ptCount val="5"/>
                <c:pt idx="0">
                  <c:v>Mar-20</c:v>
                </c:pt>
                <c:pt idx="1">
                  <c:v>Mar-21</c:v>
                </c:pt>
                <c:pt idx="2">
                  <c:v>Mar-22</c:v>
                </c:pt>
                <c:pt idx="3">
                  <c:v>Mar-23</c:v>
                </c:pt>
                <c:pt idx="4">
                  <c:v>Mar-24</c:v>
                </c:pt>
              </c:strCache>
            </c:strRef>
          </c:cat>
          <c:val>
            <c:numRef>
              <c:f>'Profitability Rations'!$D$4:$D$9</c:f>
              <c:numCache>
                <c:formatCode>General</c:formatCode>
                <c:ptCount val="5"/>
                <c:pt idx="0">
                  <c:v>2.7796722178165447E-2</c:v>
                </c:pt>
                <c:pt idx="1">
                  <c:v>1.7208548854658116E-2</c:v>
                </c:pt>
                <c:pt idx="2">
                  <c:v>2.0699695912364806E-2</c:v>
                </c:pt>
                <c:pt idx="3">
                  <c:v>4.8954124008155069E-2</c:v>
                </c:pt>
                <c:pt idx="4">
                  <c:v>6.4434766548567626E-2</c:v>
                </c:pt>
              </c:numCache>
            </c:numRef>
          </c:val>
          <c:extLst>
            <c:ext xmlns:c16="http://schemas.microsoft.com/office/drawing/2014/chart" uri="{C3380CC4-5D6E-409C-BE32-E72D297353CC}">
              <c16:uniqueId val="{00000002-6BCF-4671-9865-7F3A59DDFD7C}"/>
            </c:ext>
          </c:extLst>
        </c:ser>
        <c:dLbls>
          <c:showLegendKey val="0"/>
          <c:showVal val="0"/>
          <c:showCatName val="0"/>
          <c:showSerName val="0"/>
          <c:showPercent val="0"/>
          <c:showBubbleSize val="0"/>
        </c:dLbls>
        <c:gapWidth val="219"/>
        <c:overlap val="-27"/>
        <c:axId val="531242656"/>
        <c:axId val="531243048"/>
      </c:barChart>
      <c:catAx>
        <c:axId val="53124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243048"/>
        <c:crosses val="autoZero"/>
        <c:auto val="1"/>
        <c:lblAlgn val="ctr"/>
        <c:lblOffset val="100"/>
        <c:noMultiLvlLbl val="0"/>
      </c:catAx>
      <c:valAx>
        <c:axId val="531243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24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[FSA_A.xlsx]Performance Ratios!PivotTable4</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'Performance Ratios'!$B$3</c:f>
              <c:strCache>
                <c:ptCount val="1"/>
                <c:pt idx="0">
                  <c:v>Sum of ROA</c:v>
                </c:pt>
              </c:strCache>
            </c:strRef>
          </c:tx>
          <c:spPr>
            <a:solidFill>
              <a:schemeClr val="accent1"/>
            </a:solidFill>
            <a:ln>
              <a:noFill/>
            </a:ln>
            <a:effectLst/>
          </c:spPr>
          <c:cat>
            <c:strRef>
              <c:f>'Performance Ratios'!$A$4:$A$9</c:f>
              <c:strCache>
                <c:ptCount val="5"/>
                <c:pt idx="0">
                  <c:v>Mar-20</c:v>
                </c:pt>
                <c:pt idx="1">
                  <c:v>Mar-21</c:v>
                </c:pt>
                <c:pt idx="2">
                  <c:v>Mar-22</c:v>
                </c:pt>
                <c:pt idx="3">
                  <c:v>Mar-23</c:v>
                </c:pt>
                <c:pt idx="4">
                  <c:v>Mar-24</c:v>
                </c:pt>
              </c:strCache>
            </c:strRef>
          </c:cat>
          <c:val>
            <c:numRef>
              <c:f>'Performance Ratios'!$B$4:$B$9</c:f>
              <c:numCache>
                <c:formatCode>General</c:formatCode>
                <c:ptCount val="5"/>
                <c:pt idx="0">
                  <c:v>5.7561408003118104E-2</c:v>
                </c:pt>
                <c:pt idx="1">
                  <c:v>3.1490109100805685E-2</c:v>
                </c:pt>
                <c:pt idx="2">
                  <c:v>3.7139929409085747E-2</c:v>
                </c:pt>
                <c:pt idx="3">
                  <c:v>9.5212708739918397E-2</c:v>
                </c:pt>
                <c:pt idx="4">
                  <c:v>0.11504471577136888</c:v>
                </c:pt>
              </c:numCache>
            </c:numRef>
          </c:val>
          <c:extLst>
            <c:ext xmlns:c16="http://schemas.microsoft.com/office/drawing/2014/chart" uri="{C3380CC4-5D6E-409C-BE32-E72D297353CC}">
              <c16:uniqueId val="{00000000-4E5B-4DB1-AF1A-DE13FBB993C1}"/>
            </c:ext>
          </c:extLst>
        </c:ser>
        <c:ser>
          <c:idx val="1"/>
          <c:order val="1"/>
          <c:tx>
            <c:strRef>
              <c:f>'Performance Ratios'!$C$3</c:f>
              <c:strCache>
                <c:ptCount val="1"/>
                <c:pt idx="0">
                  <c:v>Sum of ROE</c:v>
                </c:pt>
              </c:strCache>
            </c:strRef>
          </c:tx>
          <c:spPr>
            <a:solidFill>
              <a:schemeClr val="accent2"/>
            </a:solidFill>
            <a:ln>
              <a:noFill/>
            </a:ln>
            <a:effectLst/>
          </c:spPr>
          <c:cat>
            <c:strRef>
              <c:f>'Performance Ratios'!$A$4:$A$9</c:f>
              <c:strCache>
                <c:ptCount val="5"/>
                <c:pt idx="0">
                  <c:v>Mar-20</c:v>
                </c:pt>
                <c:pt idx="1">
                  <c:v>Mar-21</c:v>
                </c:pt>
                <c:pt idx="2">
                  <c:v>Mar-22</c:v>
                </c:pt>
                <c:pt idx="3">
                  <c:v>Mar-23</c:v>
                </c:pt>
                <c:pt idx="4">
                  <c:v>Mar-24</c:v>
                </c:pt>
              </c:strCache>
            </c:strRef>
          </c:cat>
          <c:val>
            <c:numRef>
              <c:f>'Performance Ratios'!$C$4:$C$9</c:f>
              <c:numCache>
                <c:formatCode>General</c:formatCode>
                <c:ptCount val="5"/>
                <c:pt idx="0">
                  <c:v>2.8842612268026632E-2</c:v>
                </c:pt>
                <c:pt idx="1">
                  <c:v>1.7750273330209562E-2</c:v>
                </c:pt>
                <c:pt idx="2">
                  <c:v>1.4777666332330325E-2</c:v>
                </c:pt>
                <c:pt idx="3">
                  <c:v>3.418118731925044E-2</c:v>
                </c:pt>
                <c:pt idx="4">
                  <c:v>4.59654818067168E-2</c:v>
                </c:pt>
              </c:numCache>
            </c:numRef>
          </c:val>
          <c:extLst>
            <c:ext xmlns:c16="http://schemas.microsoft.com/office/drawing/2014/chart" uri="{C3380CC4-5D6E-409C-BE32-E72D297353CC}">
              <c16:uniqueId val="{00000001-4E5B-4DB1-AF1A-DE13FBB993C1}"/>
            </c:ext>
          </c:extLst>
        </c:ser>
        <c:dLbls>
          <c:showLegendKey val="0"/>
          <c:showVal val="0"/>
          <c:showCatName val="0"/>
          <c:showSerName val="0"/>
          <c:showPercent val="0"/>
          <c:showBubbleSize val="0"/>
        </c:dLbls>
        <c:axId val="540010464"/>
        <c:axId val="540011640"/>
      </c:areaChart>
      <c:catAx>
        <c:axId val="54001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011640"/>
        <c:crosses val="autoZero"/>
        <c:auto val="1"/>
        <c:lblAlgn val="ctr"/>
        <c:lblOffset val="100"/>
        <c:noMultiLvlLbl val="0"/>
      </c:catAx>
      <c:valAx>
        <c:axId val="540011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010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[FSA_A.xlsx]Debt Equity Ratio!PivotTable5</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'Debt Equity Ratio'!$B$3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'Debt Equity Ratio'!$A$4:$A$9</c:f>
              <c:strCache>
                <c:ptCount val="5"/>
                <c:pt idx="0">
                  <c:v>Mar-20</c:v>
                </c:pt>
                <c:pt idx="1">
                  <c:v>Mar-21</c:v>
                </c:pt>
                <c:pt idx="2">
                  <c:v>Mar-22</c:v>
                </c:pt>
                <c:pt idx="3">
                  <c:v>Mar-23</c:v>
                </c:pt>
                <c:pt idx="4">
                  <c:v>Mar-24</c:v>
                </c:pt>
              </c:strCache>
            </c:strRef>
          </c:cat>
          <c:val>
            <c:numRef>
              <c:f>'Debt Equity Ratio'!$B$4:$B$9</c:f>
              <c:numCache>
                <c:formatCode>General</c:formatCode>
                <c:ptCount val="5"/>
                <c:pt idx="0">
                  <c:v>5.8488656831198263E-2</c:v>
                </c:pt>
                <c:pt idx="1">
                  <c:v>5.0696563467846081E-2</c:v>
                </c:pt>
                <c:pt idx="2">
                  <c:v>4.153903150894124E-2</c:v>
                </c:pt>
                <c:pt idx="3">
                  <c:v>4.3667959728958608E-2</c:v>
                </c:pt>
                <c:pt idx="4">
                  <c:v>4.3941800177495445E-2</c:v>
                </c:pt>
              </c:numCache>
            </c:numRef>
          </c:val>
          <c:smooth val="0"/>
          <c:extLst>
            <c:ext xmlns:c16="http://schemas.microsoft.com/office/drawing/2014/chart" uri="{C3380CC4-5D6E-409C-BE32-E72D297353CC}">
              <c16:uniqueId val="{00000000-101B-4907-9559-A0857F6B0DEF}"/>
            </c:ext>
          </c:extLst>
        </c:ser>
        <c:dLbls>
          <c:showLegendKey val="0"/>
          <c:showVal val="0"/>
          <c:showCatName val="0"/>
          <c:showSerName val="0"/>
          <c:showPercent val="0"/>
          <c:showBubbleSize val="0"/>
        </c:dLbls>
        <c:marker val="1"/>
        <c:smooth val="0"/>
        <c:axId val="357342480"/>
        <c:axId val="357343264"/>
      </c:lineChart>
      <c:catAx>
        <c:axId val="35734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343264"/>
        <c:crosses val="autoZero"/>
        <c:auto val="1"/>
        <c:lblAlgn val="ctr"/>
        <c:lblOffset val="100"/>
        <c:noMultiLvlLbl val="0"/>
      </c:catAx>
      <c:valAx>
        <c:axId val="35734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342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[FSA_A.xlsx]Debt_Reserves GR!PivotTable6</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93706955037932"/>
          <c:y val="0.18825399118688146"/>
          <c:w val="0.60015268326446125"/>
          <c:h val="0.62349201762623707"/>
        </c:manualLayout>
      </c:layout>
      <c:barChart>
        <c:barDir val="col"/>
        <c:grouping val="clustered"/>
        <c:varyColors val="0"/>
        <c:ser>
          <c:idx val="0"/>
          <c:order val="0"/>
          <c:tx>
            <c:strRef>
              <c:f>'Debt_Reserves GR'!$B$3</c:f>
              <c:strCache>
                <c:ptCount val="1"/>
                <c:pt idx="0">
                  <c:v>Sum of Reserves Gr_YOY</c:v>
                </c:pt>
              </c:strCache>
            </c:strRef>
          </c:tx>
          <c:spPr>
            <a:solidFill>
              <a:schemeClr val="accent1"/>
            </a:solidFill>
            <a:ln>
              <a:noFill/>
            </a:ln>
            <a:effectLst/>
          </c:spPr>
          <c:invertIfNegative val="0"/>
          <c:cat>
            <c:strRef>
              <c:f>'Debt_Reserves GR'!$A$4:$A$9</c:f>
              <c:strCache>
                <c:ptCount val="5"/>
                <c:pt idx="0">
                  <c:v>Mar-20</c:v>
                </c:pt>
                <c:pt idx="1">
                  <c:v>Mar-21</c:v>
                </c:pt>
                <c:pt idx="2">
                  <c:v>Mar-22</c:v>
                </c:pt>
                <c:pt idx="3">
                  <c:v>Mar-23</c:v>
                </c:pt>
                <c:pt idx="4">
                  <c:v>Mar-24</c:v>
                </c:pt>
              </c:strCache>
            </c:strRef>
          </c:cat>
          <c:val>
            <c:numRef>
              <c:f>'Debt_Reserves GR'!$B$4:$B$9</c:f>
              <c:numCache>
                <c:formatCode>General</c:formatCode>
                <c:ptCount val="5"/>
                <c:pt idx="1">
                  <c:v>6.2677114205675677E-2</c:v>
                </c:pt>
                <c:pt idx="2">
                  <c:v>5.4115026666870403E-2</c:v>
                </c:pt>
                <c:pt idx="3">
                  <c:v>0.1170262311421193</c:v>
                </c:pt>
                <c:pt idx="4">
                  <c:v>0.38673562588111987</c:v>
                </c:pt>
              </c:numCache>
            </c:numRef>
          </c:val>
          <c:extLst>
            <c:ext xmlns:c16="http://schemas.microsoft.com/office/drawing/2014/chart" uri="{C3380CC4-5D6E-409C-BE32-E72D297353CC}">
              <c16:uniqueId val="{00000000-CC00-474D-AA94-767E08B15AD8}"/>
            </c:ext>
          </c:extLst>
        </c:ser>
        <c:ser>
          <c:idx val="1"/>
          <c:order val="1"/>
          <c:tx>
            <c:strRef>
              <c:f>'Debt_Reserves GR'!$C$3</c:f>
              <c:strCache>
                <c:ptCount val="1"/>
                <c:pt idx="0">
                  <c:v>Sum of Debt Gr_YOY </c:v>
                </c:pt>
              </c:strCache>
            </c:strRef>
          </c:tx>
          <c:spPr>
            <a:solidFill>
              <a:schemeClr val="accent2"/>
            </a:solidFill>
            <a:ln>
              <a:noFill/>
            </a:ln>
            <a:effectLst/>
          </c:spPr>
          <c:invertIfNegative val="0"/>
          <c:cat>
            <c:strRef>
              <c:f>'Debt_Reserves GR'!$A$4:$A$9</c:f>
              <c:strCache>
                <c:ptCount val="5"/>
                <c:pt idx="0">
                  <c:v>Mar-20</c:v>
                </c:pt>
                <c:pt idx="1">
                  <c:v>Mar-21</c:v>
                </c:pt>
                <c:pt idx="2">
                  <c:v>Mar-22</c:v>
                </c:pt>
                <c:pt idx="3">
                  <c:v>Mar-23</c:v>
                </c:pt>
                <c:pt idx="4">
                  <c:v>Mar-24</c:v>
                </c:pt>
              </c:strCache>
            </c:strRef>
          </c:cat>
          <c:val>
            <c:numRef>
              <c:f>'Debt_Reserves GR'!$C$4:$C$9</c:f>
              <c:numCache>
                <c:formatCode>General</c:formatCode>
                <c:ptCount val="5"/>
                <c:pt idx="1">
                  <c:v>-7.9063008200408347E-2</c:v>
                </c:pt>
                <c:pt idx="2">
                  <c:v>-0.13642170123234143</c:v>
                </c:pt>
                <c:pt idx="3">
                  <c:v>0.17393952577768124</c:v>
                </c:pt>
                <c:pt idx="4">
                  <c:v>0.39458177370937242</c:v>
                </c:pt>
              </c:numCache>
            </c:numRef>
          </c:val>
          <c:extLst>
            <c:ext xmlns:c16="http://schemas.microsoft.com/office/drawing/2014/chart" uri="{C3380CC4-5D6E-409C-BE32-E72D297353CC}">
              <c16:uniqueId val="{00000001-CC00-474D-AA94-767E08B15AD8}"/>
            </c:ext>
          </c:extLst>
        </c:ser>
        <c:dLbls>
          <c:showLegendKey val="0"/>
          <c:showVal val="0"/>
          <c:showCatName val="0"/>
          <c:showSerName val="0"/>
          <c:showPercent val="0"/>
          <c:showBubbleSize val="0"/>
        </c:dLbls>
        <c:gapWidth val="219"/>
        <c:overlap val="-27"/>
        <c:axId val="357341304"/>
        <c:axId val="357340128"/>
      </c:barChart>
      <c:catAx>
        <c:axId val="357341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340128"/>
        <c:crosses val="autoZero"/>
        <c:auto val="1"/>
        <c:lblAlgn val="ctr"/>
        <c:lblOffset val="100"/>
        <c:noMultiLvlLbl val="0"/>
      </c:catAx>
      <c:valAx>
        <c:axId val="35734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341304"/>
        <c:crosses val="autoZero"/>
        <c:crossBetween val="between"/>
      </c:valAx>
      <c:spPr>
        <a:noFill/>
        <a:ln>
          <a:noFill/>
        </a:ln>
        <a:effectLst/>
      </c:spPr>
    </c:plotArea>
    <c:legend>
      <c:legendPos val="r"/>
      <c:layout>
        <c:manualLayout>
          <c:xMode val="edge"/>
          <c:yMode val="edge"/>
          <c:x val="0.70108975281484065"/>
          <c:y val="0.28584073779768354"/>
          <c:w val="0.27802251872562928"/>
          <c:h val="0.428318042813455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[FSA_A.xlsx]Liquidity Ratio!PivotTable7</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300570919201132E-2"/>
          <c:y val="0.18321147356580428"/>
          <c:w val="0.58314776690649528"/>
          <c:h val="0.56096831646044243"/>
        </c:manualLayout>
      </c:layout>
      <c:barChart>
        <c:barDir val="col"/>
        <c:grouping val="clustered"/>
        <c:varyColors val="0"/>
        <c:ser>
          <c:idx val="0"/>
          <c:order val="0"/>
          <c:tx>
            <c:strRef>
              <c:f>'Liquidity Ratio'!$B$3</c:f>
              <c:strCache>
                <c:ptCount val="1"/>
                <c:pt idx="0">
                  <c:v>Sum of Current Ratio</c:v>
                </c:pt>
              </c:strCache>
            </c:strRef>
          </c:tx>
          <c:spPr>
            <a:solidFill>
              <a:schemeClr val="accent1"/>
            </a:solidFill>
            <a:ln>
              <a:noFill/>
            </a:ln>
            <a:effectLst/>
          </c:spPr>
          <c:invertIfNegative val="0"/>
          <c:cat>
            <c:strRef>
              <c:f>'Liquidity Ratio'!$A$4:$A$9</c:f>
              <c:strCache>
                <c:ptCount val="5"/>
                <c:pt idx="0">
                  <c:v>Mar-20</c:v>
                </c:pt>
                <c:pt idx="1">
                  <c:v>Mar-21</c:v>
                </c:pt>
                <c:pt idx="2">
                  <c:v>Mar-22</c:v>
                </c:pt>
                <c:pt idx="3">
                  <c:v>Mar-23</c:v>
                </c:pt>
                <c:pt idx="4">
                  <c:v>Mar-24</c:v>
                </c:pt>
              </c:strCache>
            </c:strRef>
          </c:cat>
          <c:val>
            <c:numRef>
              <c:f>'Liquidity Ratio'!$B$4:$B$9</c:f>
              <c:numCache>
                <c:formatCode>General</c:formatCode>
                <c:ptCount val="5"/>
                <c:pt idx="0">
                  <c:v>0.74659897040352408</c:v>
                </c:pt>
                <c:pt idx="1">
                  <c:v>1.1503551378679322</c:v>
                </c:pt>
                <c:pt idx="2">
                  <c:v>0.986483390607102</c:v>
                </c:pt>
                <c:pt idx="3">
                  <c:v>0.57768074281479864</c:v>
                </c:pt>
                <c:pt idx="4">
                  <c:v>0.87214759669849495</c:v>
                </c:pt>
              </c:numCache>
            </c:numRef>
          </c:val>
          <c:extLst>
            <c:ext xmlns:c16="http://schemas.microsoft.com/office/drawing/2014/chart" uri="{C3380CC4-5D6E-409C-BE32-E72D297353CC}">
              <c16:uniqueId val="{00000000-2490-416B-A6B7-01747BF46703}"/>
            </c:ext>
          </c:extLst>
        </c:ser>
        <c:ser>
          <c:idx val="1"/>
          <c:order val="1"/>
          <c:tx>
            <c:strRef>
              <c:f>'Liquidity Ratio'!$C$3</c:f>
              <c:strCache>
                <c:ptCount val="1"/>
                <c:pt idx="0">
                  <c:v>Sum of Quick Ratio</c:v>
                </c:pt>
              </c:strCache>
            </c:strRef>
          </c:tx>
          <c:spPr>
            <a:solidFill>
              <a:schemeClr val="accent2"/>
            </a:solidFill>
            <a:ln>
              <a:noFill/>
            </a:ln>
            <a:effectLst/>
          </c:spPr>
          <c:invertIfNegative val="0"/>
          <c:cat>
            <c:strRef>
              <c:f>'Liquidity Ratio'!$A$4:$A$9</c:f>
              <c:strCache>
                <c:ptCount val="5"/>
                <c:pt idx="0">
                  <c:v>Mar-20</c:v>
                </c:pt>
                <c:pt idx="1">
                  <c:v>Mar-21</c:v>
                </c:pt>
                <c:pt idx="2">
                  <c:v>Mar-22</c:v>
                </c:pt>
                <c:pt idx="3">
                  <c:v>Mar-23</c:v>
                </c:pt>
                <c:pt idx="4">
                  <c:v>Mar-24</c:v>
                </c:pt>
              </c:strCache>
            </c:strRef>
          </c:cat>
          <c:val>
            <c:numRef>
              <c:f>'Liquidity Ratio'!$C$4:$C$9</c:f>
              <c:numCache>
                <c:formatCode>General</c:formatCode>
                <c:ptCount val="5"/>
                <c:pt idx="0">
                  <c:v>0.46231889185698877</c:v>
                </c:pt>
                <c:pt idx="1">
                  <c:v>0.96121708383734994</c:v>
                </c:pt>
                <c:pt idx="2">
                  <c:v>0.77898786970951928</c:v>
                </c:pt>
                <c:pt idx="3">
                  <c:v>0.36464865993942502</c:v>
                </c:pt>
                <c:pt idx="4">
                  <c:v>0.66722539477030485</c:v>
                </c:pt>
              </c:numCache>
            </c:numRef>
          </c:val>
          <c:extLst>
            <c:ext xmlns:c16="http://schemas.microsoft.com/office/drawing/2014/chart" uri="{C3380CC4-5D6E-409C-BE32-E72D297353CC}">
              <c16:uniqueId val="{00000001-2490-416B-A6B7-01747BF46703}"/>
            </c:ext>
          </c:extLst>
        </c:ser>
        <c:dLbls>
          <c:showLegendKey val="0"/>
          <c:showVal val="0"/>
          <c:showCatName val="0"/>
          <c:showSerName val="0"/>
          <c:showPercent val="0"/>
          <c:showBubbleSize val="0"/>
        </c:dLbls>
        <c:gapWidth val="219"/>
        <c:overlap val="-27"/>
        <c:axId val="357340912"/>
        <c:axId val="357342872"/>
      </c:barChart>
      <c:catAx>
        <c:axId val="35734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342872"/>
        <c:crosses val="autoZero"/>
        <c:auto val="1"/>
        <c:lblAlgn val="ctr"/>
        <c:lblOffset val="100"/>
        <c:noMultiLvlLbl val="0"/>
      </c:catAx>
      <c:valAx>
        <c:axId val="357342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340912"/>
        <c:crosses val="autoZero"/>
        <c:crossBetween val="between"/>
      </c:valAx>
      <c:spPr>
        <a:noFill/>
        <a:ln>
          <a:noFill/>
        </a:ln>
        <a:effectLst/>
      </c:spPr>
    </c:plotArea>
    <c:legend>
      <c:legendPos val="r"/>
      <c:layout>
        <c:manualLayout>
          <c:xMode val="edge"/>
          <c:yMode val="edge"/>
          <c:x val="0.69541778975741242"/>
          <c:y val="0.35630999250093737"/>
          <c:w val="0.28301886792452829"/>
          <c:h val="0.44809383202099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[FSA_A.xlsx]Days_Rec_Pay!PivotTable8</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Days_Rec_Pay!$B$3</c:f>
              <c:strCache>
                <c:ptCount val="1"/>
                <c:pt idx="0">
                  <c:v>Sum of Days Recievables</c:v>
                </c:pt>
              </c:strCache>
            </c:strRef>
          </c:tx>
          <c:spPr>
            <a:solidFill>
              <a:schemeClr val="accent1"/>
            </a:solidFill>
            <a:ln>
              <a:noFill/>
            </a:ln>
            <a:effectLst/>
          </c:spPr>
          <c:invertIfNegative val="0"/>
          <c:cat>
            <c:strRef>
              <c:f>Days_Rec_Pay!$A$4:$A$9</c:f>
              <c:strCache>
                <c:ptCount val="5"/>
                <c:pt idx="0">
                  <c:v>Mar-20</c:v>
                </c:pt>
                <c:pt idx="1">
                  <c:v>Mar-21</c:v>
                </c:pt>
                <c:pt idx="2">
                  <c:v>Mar-22</c:v>
                </c:pt>
                <c:pt idx="3">
                  <c:v>Mar-23</c:v>
                </c:pt>
                <c:pt idx="4">
                  <c:v>Mar-24</c:v>
                </c:pt>
              </c:strCache>
            </c:strRef>
          </c:cat>
          <c:val>
            <c:numRef>
              <c:f>Days_Rec_Pay!$B$4:$B$9</c:f>
              <c:numCache>
                <c:formatCode>General</c:formatCode>
                <c:ptCount val="5"/>
                <c:pt idx="0">
                  <c:v>9.4101506740682002</c:v>
                </c:pt>
                <c:pt idx="1">
                  <c:v>6.5475473199568013</c:v>
                </c:pt>
                <c:pt idx="2">
                  <c:v>8.2918788449651188</c:v>
                </c:pt>
                <c:pt idx="3">
                  <c:v>10.108793557611424</c:v>
                </c:pt>
                <c:pt idx="4">
                  <c:v>11.665508232869161</c:v>
                </c:pt>
              </c:numCache>
            </c:numRef>
          </c:val>
          <c:extLst>
            <c:ext xmlns:c16="http://schemas.microsoft.com/office/drawing/2014/chart" uri="{C3380CC4-5D6E-409C-BE32-E72D297353CC}">
              <c16:uniqueId val="{00000000-AD98-424B-BD37-DBA32CB8F24F}"/>
            </c:ext>
          </c:extLst>
        </c:ser>
        <c:ser>
          <c:idx val="1"/>
          <c:order val="1"/>
          <c:tx>
            <c:strRef>
              <c:f>Days_Rec_Pay!$C$3</c:f>
              <c:strCache>
                <c:ptCount val="1"/>
                <c:pt idx="0">
                  <c:v>Sum of Days Payable</c:v>
                </c:pt>
              </c:strCache>
            </c:strRef>
          </c:tx>
          <c:spPr>
            <a:solidFill>
              <a:schemeClr val="accent2"/>
            </a:solidFill>
            <a:ln>
              <a:noFill/>
            </a:ln>
            <a:effectLst/>
          </c:spPr>
          <c:invertIfNegative val="0"/>
          <c:cat>
            <c:strRef>
              <c:f>Days_Rec_Pay!$A$4:$A$9</c:f>
              <c:strCache>
                <c:ptCount val="5"/>
                <c:pt idx="0">
                  <c:v>Mar-20</c:v>
                </c:pt>
                <c:pt idx="1">
                  <c:v>Mar-21</c:v>
                </c:pt>
                <c:pt idx="2">
                  <c:v>Mar-22</c:v>
                </c:pt>
                <c:pt idx="3">
                  <c:v>Mar-23</c:v>
                </c:pt>
                <c:pt idx="4">
                  <c:v>Mar-24</c:v>
                </c:pt>
              </c:strCache>
            </c:strRef>
          </c:cat>
          <c:val>
            <c:numRef>
              <c:f>Days_Rec_Pay!$C$4:$C$9</c:f>
              <c:numCache>
                <c:formatCode>General</c:formatCode>
                <c:ptCount val="5"/>
                <c:pt idx="0">
                  <c:v>50.778789127085787</c:v>
                </c:pt>
                <c:pt idx="1">
                  <c:v>72.023233072499082</c:v>
                </c:pt>
                <c:pt idx="2">
                  <c:v>53.229241111985949</c:v>
                </c:pt>
                <c:pt idx="3">
                  <c:v>49.191195907748103</c:v>
                </c:pt>
                <c:pt idx="4">
                  <c:v>61.317112638847263</c:v>
                </c:pt>
              </c:numCache>
            </c:numRef>
          </c:val>
          <c:extLst>
            <c:ext xmlns:c16="http://schemas.microsoft.com/office/drawing/2014/chart" uri="{C3380CC4-5D6E-409C-BE32-E72D297353CC}">
              <c16:uniqueId val="{00000001-AD98-424B-BD37-DBA32CB8F24F}"/>
            </c:ext>
          </c:extLst>
        </c:ser>
        <c:dLbls>
          <c:showLegendKey val="0"/>
          <c:showVal val="0"/>
          <c:showCatName val="0"/>
          <c:showSerName val="0"/>
          <c:showPercent val="0"/>
          <c:showBubbleSize val="0"/>
        </c:dLbls>
        <c:gapWidth val="219"/>
        <c:overlap val="-27"/>
        <c:axId val="357342088"/>
        <c:axId val="357211896"/>
      </c:barChart>
      <c:catAx>
        <c:axId val="357342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211896"/>
        <c:crosses val="autoZero"/>
        <c:auto val="1"/>
        <c:lblAlgn val="ctr"/>
        <c:lblOffset val="100"/>
        <c:noMultiLvlLbl val="0"/>
      </c:catAx>
      <c:valAx>
        <c:axId val="357211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342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[FSA_A.xlsx]Turnover!PivotTable9</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Turnover!$B$3</c:f>
              <c:strCache>
                <c:ptCount val="1"/>
                <c:pt idx="0">
                  <c:v>Sum of Debtors Turnover Ratio</c:v>
                </c:pt>
              </c:strCache>
            </c:strRef>
          </c:tx>
          <c:spPr>
            <a:solidFill>
              <a:schemeClr val="accent1"/>
            </a:solidFill>
            <a:ln>
              <a:noFill/>
            </a:ln>
            <a:effectLst/>
          </c:spPr>
          <c:invertIfNegative val="0"/>
          <c:cat>
            <c:strRef>
              <c:f>Turnover!$A$4:$A$9</c:f>
              <c:strCache>
                <c:ptCount val="5"/>
                <c:pt idx="0">
                  <c:v>Mar-20</c:v>
                </c:pt>
                <c:pt idx="1">
                  <c:v>Mar-21</c:v>
                </c:pt>
                <c:pt idx="2">
                  <c:v>Mar-22</c:v>
                </c:pt>
                <c:pt idx="3">
                  <c:v>Mar-23</c:v>
                </c:pt>
                <c:pt idx="4">
                  <c:v>Mar-24</c:v>
                </c:pt>
              </c:strCache>
            </c:strRef>
          </c:cat>
          <c:val>
            <c:numRef>
              <c:f>Turnover!$B$4:$B$9</c:f>
              <c:numCache>
                <c:formatCode>General</c:formatCode>
                <c:ptCount val="5"/>
                <c:pt idx="0">
                  <c:v>38.256560651261566</c:v>
                </c:pt>
                <c:pt idx="1">
                  <c:v>54.98242050160168</c:v>
                </c:pt>
                <c:pt idx="2">
                  <c:v>43.415974440894573</c:v>
                </c:pt>
                <c:pt idx="3">
                  <c:v>35.612558308596356</c:v>
                </c:pt>
                <c:pt idx="4">
                  <c:v>30.860207100591719</c:v>
                </c:pt>
              </c:numCache>
            </c:numRef>
          </c:val>
          <c:extLst>
            <c:ext xmlns:c16="http://schemas.microsoft.com/office/drawing/2014/chart" uri="{C3380CC4-5D6E-409C-BE32-E72D297353CC}">
              <c16:uniqueId val="{00000000-3F08-41B6-B1A0-62535EC5D236}"/>
            </c:ext>
          </c:extLst>
        </c:ser>
        <c:ser>
          <c:idx val="1"/>
          <c:order val="1"/>
          <c:tx>
            <c:strRef>
              <c:f>Turnover!$C$3</c:f>
              <c:strCache>
                <c:ptCount val="1"/>
                <c:pt idx="0">
                  <c:v>Sum of Creditors Turnover Ratio</c:v>
                </c:pt>
              </c:strCache>
            </c:strRef>
          </c:tx>
          <c:spPr>
            <a:solidFill>
              <a:schemeClr val="accent2"/>
            </a:solidFill>
            <a:ln>
              <a:noFill/>
            </a:ln>
            <a:effectLst/>
          </c:spPr>
          <c:invertIfNegative val="0"/>
          <c:cat>
            <c:strRef>
              <c:f>Turnover!$A$4:$A$9</c:f>
              <c:strCache>
                <c:ptCount val="5"/>
                <c:pt idx="0">
                  <c:v>Mar-20</c:v>
                </c:pt>
                <c:pt idx="1">
                  <c:v>Mar-21</c:v>
                </c:pt>
                <c:pt idx="2">
                  <c:v>Mar-22</c:v>
                </c:pt>
                <c:pt idx="3">
                  <c:v>Mar-23</c:v>
                </c:pt>
                <c:pt idx="4">
                  <c:v>Mar-24</c:v>
                </c:pt>
              </c:strCache>
            </c:strRef>
          </c:cat>
          <c:val>
            <c:numRef>
              <c:f>Turnover!$C$4:$C$9</c:f>
              <c:numCache>
                <c:formatCode>General</c:formatCode>
                <c:ptCount val="5"/>
                <c:pt idx="0">
                  <c:v>7.089574331893103</c:v>
                </c:pt>
                <c:pt idx="1">
                  <c:v>4.9983871126365784</c:v>
                </c:pt>
                <c:pt idx="2">
                  <c:v>6.7631999344611469</c:v>
                </c:pt>
                <c:pt idx="3">
                  <c:v>7.3183827584743968</c:v>
                </c:pt>
                <c:pt idx="4">
                  <c:v>5.871117939299757</c:v>
                </c:pt>
              </c:numCache>
            </c:numRef>
          </c:val>
          <c:extLst>
            <c:ext xmlns:c16="http://schemas.microsoft.com/office/drawing/2014/chart" uri="{C3380CC4-5D6E-409C-BE32-E72D297353CC}">
              <c16:uniqueId val="{00000001-3F08-41B6-B1A0-62535EC5D236}"/>
            </c:ext>
          </c:extLst>
        </c:ser>
        <c:dLbls>
          <c:showLegendKey val="0"/>
          <c:showVal val="0"/>
          <c:showCatName val="0"/>
          <c:showSerName val="0"/>
          <c:showPercent val="0"/>
          <c:showBubbleSize val="0"/>
        </c:dLbls>
        <c:gapWidth val="219"/>
        <c:overlap val="-27"/>
        <c:axId val="357211504"/>
        <c:axId val="357213072"/>
      </c:barChart>
      <c:catAx>
        <c:axId val="35721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213072"/>
        <c:crosses val="autoZero"/>
        <c:auto val="1"/>
        <c:lblAlgn val="ctr"/>
        <c:lblOffset val="100"/>
        <c:noMultiLvlLbl val="0"/>
      </c:catAx>
      <c:valAx>
        <c:axId val="357213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21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[FSA_A.xlsx]Sale_EBITDA_GR!PivotTable2</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EBITDA and Sales Growth</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Sale_EBITDA_GR!$B$3</c:f>
              <c:strCache>
                <c:ptCount val="1"/>
                <c:pt idx="0">
                  <c:v>Sum of Sales_Gr</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Sale_EBITDA_GR!$A$4:$A$9</c:f>
              <c:strCache>
                <c:ptCount val="5"/>
                <c:pt idx="0">
                  <c:v>Mar-20</c:v>
                </c:pt>
                <c:pt idx="1">
                  <c:v>Mar-21</c:v>
                </c:pt>
                <c:pt idx="2">
                  <c:v>Mar-22</c:v>
                </c:pt>
                <c:pt idx="3">
                  <c:v>Mar-23</c:v>
                </c:pt>
                <c:pt idx="4">
                  <c:v>Mar-24</c:v>
                </c:pt>
              </c:strCache>
            </c:strRef>
          </c:cat>
          <c:val>
            <c:numRef>
              <c:f>Sale_EBITDA_GR!$B$4:$B$9</c:f>
              <c:numCache>
                <c:formatCode>General</c:formatCode>
                <c:ptCount val="5"/>
                <c:pt idx="1">
                  <c:v>-6.9891620407084298E-2</c:v>
                </c:pt>
                <c:pt idx="2">
                  <c:v>0.25518387995225389</c:v>
                </c:pt>
                <c:pt idx="3">
                  <c:v>0.3310490910202446</c:v>
                </c:pt>
                <c:pt idx="4">
                  <c:v>0.20657167182807368</c:v>
                </c:pt>
              </c:numCache>
            </c:numRef>
          </c:val>
          <c:smooth val="0"/>
          <c:extLst>
            <c:ext xmlns:c16="http://schemas.microsoft.com/office/drawing/2014/chart" uri="{C3380CC4-5D6E-409C-BE32-E72D297353CC}">
              <c16:uniqueId val="{00000000-7AB0-4A2B-AA1A-182E6A390003}"/>
            </c:ext>
          </c:extLst>
        </c:ser>
        <c:ser>
          <c:idx val="1"/>
          <c:order val="1"/>
          <c:tx>
            <c:strRef>
              <c:f>Sale_EBITDA_GR!$C$3</c:f>
              <c:strCache>
                <c:ptCount val="1"/>
                <c:pt idx="0">
                  <c:v>Sum of EBITDA_Gr</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Sale_EBITDA_GR!$A$4:$A$9</c:f>
              <c:strCache>
                <c:ptCount val="5"/>
                <c:pt idx="0">
                  <c:v>Mar-20</c:v>
                </c:pt>
                <c:pt idx="1">
                  <c:v>Mar-21</c:v>
                </c:pt>
                <c:pt idx="2">
                  <c:v>Mar-22</c:v>
                </c:pt>
                <c:pt idx="3">
                  <c:v>Mar-23</c:v>
                </c:pt>
                <c:pt idx="4">
                  <c:v>Mar-24</c:v>
                </c:pt>
              </c:strCache>
            </c:strRef>
          </c:cat>
          <c:val>
            <c:numRef>
              <c:f>Sale_EBITDA_GR!$C$4:$C$9</c:f>
              <c:numCache>
                <c:formatCode>General</c:formatCode>
                <c:ptCount val="5"/>
                <c:pt idx="1">
                  <c:v>-0.26590551947600405</c:v>
                </c:pt>
                <c:pt idx="2">
                  <c:v>5.3591725392134526E-2</c:v>
                </c:pt>
                <c:pt idx="3">
                  <c:v>0.95630832299476776</c:v>
                </c:pt>
                <c:pt idx="4">
                  <c:v>0.70272232638506082</c:v>
                </c:pt>
              </c:numCache>
            </c:numRef>
          </c:val>
          <c:smooth val="0"/>
          <c:extLst>
            <c:ext xmlns:c16="http://schemas.microsoft.com/office/drawing/2014/chart" uri="{C3380CC4-5D6E-409C-BE32-E72D297353CC}">
              <c16:uniqueId val="{00000001-7AB0-4A2B-AA1A-182E6A390003}"/>
            </c:ext>
          </c:extLst>
        </c:ser>
        <c:dLbls>
          <c:showLegendKey val="0"/>
          <c:showVal val="0"/>
          <c:showCatName val="0"/>
          <c:showSerName val="0"/>
          <c:showPercent val="0"/>
          <c:showBubbleSize val="0"/>
        </c:dLbls>
        <c:upDownBars>
          <c:gapWidth val="315"/>
          <c:upBars>
            <c:spPr>
              <a:solidFill>
                <a:schemeClr val="lt1">
                  <a:lumMod val="85000"/>
                </a:schemeClr>
              </a:solidFill>
              <a:ln w="9525">
                <a:solidFill>
                  <a:schemeClr val="dk1">
                    <a:lumMod val="50000"/>
                  </a:schemeClr>
                </a:solidFill>
                <a:round/>
              </a:ln>
              <a:effectLst/>
            </c:spPr>
          </c:upBars>
          <c:downBars>
            <c:spPr>
              <a:solidFill>
                <a:schemeClr val="dk1">
                  <a:lumMod val="50000"/>
                  <a:lumOff val="50000"/>
                </a:schemeClr>
              </a:solidFill>
              <a:ln w="9525">
                <a:solidFill>
                  <a:schemeClr val="dk1">
                    <a:lumMod val="75000"/>
                  </a:schemeClr>
                </a:solidFill>
                <a:round/>
              </a:ln>
              <a:effectLst/>
            </c:spPr>
          </c:downBars>
        </c:upDownBars>
        <c:marker val="1"/>
        <c:smooth val="0"/>
        <c:axId val="357214248"/>
        <c:axId val="357212680"/>
      </c:lineChart>
      <c:catAx>
        <c:axId val="3572142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7212680"/>
        <c:crosses val="autoZero"/>
        <c:auto val="1"/>
        <c:lblAlgn val="ctr"/>
        <c:lblOffset val="100"/>
        <c:noMultiLvlLbl val="0"/>
      </c:catAx>
      <c:valAx>
        <c:axId val="3572126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7214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[FSA_A.xlsx]Profitability Rations!PivotTable3</c:name>
    <c:fmtId val="9"/>
  </c:pivotSource>
  <c:chart>
    <c:autoTitleDeleted val="0"/>
    <c:pivotFmts>
      <c:pivotFmt>
        <c:idx val="0"/>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'Profitability Rations'!$B$3</c:f>
              <c:strCache>
                <c:ptCount val="1"/>
                <c:pt idx="0">
                  <c:v>Sum of GPM</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'Profitability Rations'!$A$4:$A$9</c:f>
              <c:strCache>
                <c:ptCount val="5"/>
                <c:pt idx="0">
                  <c:v>Mar-20</c:v>
                </c:pt>
                <c:pt idx="1">
                  <c:v>Mar-21</c:v>
                </c:pt>
                <c:pt idx="2">
                  <c:v>Mar-22</c:v>
                </c:pt>
                <c:pt idx="3">
                  <c:v>Mar-23</c:v>
                </c:pt>
                <c:pt idx="4">
                  <c:v>Mar-24</c:v>
                </c:pt>
              </c:strCache>
            </c:strRef>
          </c:cat>
          <c:val>
            <c:numRef>
              <c:f>'Profitability Rations'!$B$4:$B$9</c:f>
              <c:numCache>
                <c:formatCode>General</c:formatCode>
                <c:ptCount val="5"/>
                <c:pt idx="0">
                  <c:v>0.29733941316415541</c:v>
                </c:pt>
                <c:pt idx="1">
                  <c:v>0.27777951457966238</c:v>
                </c:pt>
                <c:pt idx="2">
                  <c:v>0.25230216755840046</c:v>
                </c:pt>
                <c:pt idx="3">
                  <c:v>0.26639579557255894</c:v>
                </c:pt>
                <c:pt idx="4">
                  <c:v>0.29689718324354891</c:v>
                </c:pt>
              </c:numCache>
            </c:numRef>
          </c:val>
          <c:extLst>
            <c:ext xmlns:c16="http://schemas.microsoft.com/office/drawing/2014/chart" uri="{C3380CC4-5D6E-409C-BE32-E72D297353CC}">
              <c16:uniqueId val="{00000000-9A6F-4617-8B97-182E0E62918A}"/>
            </c:ext>
          </c:extLst>
        </c:ser>
        <c:ser>
          <c:idx val="1"/>
          <c:order val="1"/>
          <c:tx>
            <c:strRef>
              <c:f>'Profitability Rations'!$C$3</c:f>
              <c:strCache>
                <c:ptCount val="1"/>
                <c:pt idx="0">
                  <c:v>Sum of EBITDAM</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'Profitability Rations'!$A$4:$A$9</c:f>
              <c:strCache>
                <c:ptCount val="5"/>
                <c:pt idx="0">
                  <c:v>Mar-20</c:v>
                </c:pt>
                <c:pt idx="1">
                  <c:v>Mar-21</c:v>
                </c:pt>
                <c:pt idx="2">
                  <c:v>Mar-22</c:v>
                </c:pt>
                <c:pt idx="3">
                  <c:v>Mar-23</c:v>
                </c:pt>
                <c:pt idx="4">
                  <c:v>Mar-24</c:v>
                </c:pt>
              </c:strCache>
            </c:strRef>
          </c:cat>
          <c:val>
            <c:numRef>
              <c:f>'Profitability Rations'!$C$4:$C$9</c:f>
              <c:numCache>
                <c:formatCode>General</c:formatCode>
                <c:ptCount val="5"/>
                <c:pt idx="0">
                  <c:v>9.5042294475284131E-2</c:v>
                </c:pt>
                <c:pt idx="1">
                  <c:v>7.5012789177513806E-2</c:v>
                </c:pt>
                <c:pt idx="2">
                  <c:v>6.2965160115838609E-2</c:v>
                </c:pt>
                <c:pt idx="3">
                  <c:v>9.2542993060381246E-2</c:v>
                </c:pt>
                <c:pt idx="4">
                  <c:v>0.13059731478335421</c:v>
                </c:pt>
              </c:numCache>
            </c:numRef>
          </c:val>
          <c:extLst>
            <c:ext xmlns:c16="http://schemas.microsoft.com/office/drawing/2014/chart" uri="{C3380CC4-5D6E-409C-BE32-E72D297353CC}">
              <c16:uniqueId val="{00000001-9A6F-4617-8B97-182E0E62918A}"/>
            </c:ext>
          </c:extLst>
        </c:ser>
        <c:ser>
          <c:idx val="2"/>
          <c:order val="2"/>
          <c:tx>
            <c:strRef>
              <c:f>'Profitability Rations'!$D$3</c:f>
              <c:strCache>
                <c:ptCount val="1"/>
                <c:pt idx="0">
                  <c:v>Sum of NPM</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'Profitability Rations'!$A$4:$A$9</c:f>
              <c:strCache>
                <c:ptCount val="5"/>
                <c:pt idx="0">
                  <c:v>Mar-20</c:v>
                </c:pt>
                <c:pt idx="1">
                  <c:v>Mar-21</c:v>
                </c:pt>
                <c:pt idx="2">
                  <c:v>Mar-22</c:v>
                </c:pt>
                <c:pt idx="3">
                  <c:v>Mar-23</c:v>
                </c:pt>
                <c:pt idx="4">
                  <c:v>Mar-24</c:v>
                </c:pt>
              </c:strCache>
            </c:strRef>
          </c:cat>
          <c:val>
            <c:numRef>
              <c:f>'Profitability Rations'!$D$4:$D$9</c:f>
              <c:numCache>
                <c:formatCode>General</c:formatCode>
                <c:ptCount val="5"/>
                <c:pt idx="0">
                  <c:v>2.7796722178165447E-2</c:v>
                </c:pt>
                <c:pt idx="1">
                  <c:v>1.7208548854658116E-2</c:v>
                </c:pt>
                <c:pt idx="2">
                  <c:v>2.0699695912364806E-2</c:v>
                </c:pt>
                <c:pt idx="3">
                  <c:v>4.8954124008155069E-2</c:v>
                </c:pt>
                <c:pt idx="4">
                  <c:v>6.4434766548567626E-2</c:v>
                </c:pt>
              </c:numCache>
            </c:numRef>
          </c:val>
          <c:extLst>
            <c:ext xmlns:c16="http://schemas.microsoft.com/office/drawing/2014/chart" uri="{C3380CC4-5D6E-409C-BE32-E72D297353CC}">
              <c16:uniqueId val="{00000002-9A6F-4617-8B97-182E0E62918A}"/>
            </c:ext>
          </c:extLst>
        </c:ser>
        <c:dLbls>
          <c:showLegendKey val="0"/>
          <c:showVal val="0"/>
          <c:showCatName val="0"/>
          <c:showSerName val="0"/>
          <c:showPercent val="0"/>
          <c:showBubbleSize val="0"/>
        </c:dLbls>
        <c:gapWidth val="315"/>
        <c:overlap val="-40"/>
        <c:axId val="357213856"/>
        <c:axId val="357211112"/>
      </c:barChart>
      <c:catAx>
        <c:axId val="3572138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7211112"/>
        <c:crosses val="autoZero"/>
        <c:auto val="1"/>
        <c:lblAlgn val="ctr"/>
        <c:lblOffset val="100"/>
        <c:noMultiLvlLbl val="0"/>
      </c:catAx>
      <c:valAx>
        <c:axId val="3572111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721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[FSA_A.xlsx]Performance Ratios!PivotTable4</c:name>
    <c:fmtId val="4"/>
  </c:pivotSource>
  <c:chart>
    <c:autoTitleDeleted val="0"/>
    <c:pivotFmts>
      <c:pivotFmt>
        <c:idx val="0"/>
      </c:pivotFmt>
      <c:pivotFmt>
        <c:idx val="1"/>
      </c:pivotFmt>
      <c:pivotFmt>
        <c:idx val="2"/>
      </c:pivotFmt>
      <c:pivotFmt>
        <c:idx val="3"/>
      </c:pivotFmt>
      <c:pivotFmt>
        <c:idx val="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'Performance Ratios'!$B$3</c:f>
              <c:strCache>
                <c:ptCount val="1"/>
                <c:pt idx="0">
                  <c:v>Sum of ROA</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'Performance Ratios'!$A$4:$A$9</c:f>
              <c:strCache>
                <c:ptCount val="5"/>
                <c:pt idx="0">
                  <c:v>Mar-20</c:v>
                </c:pt>
                <c:pt idx="1">
                  <c:v>Mar-21</c:v>
                </c:pt>
                <c:pt idx="2">
                  <c:v>Mar-22</c:v>
                </c:pt>
                <c:pt idx="3">
                  <c:v>Mar-23</c:v>
                </c:pt>
                <c:pt idx="4">
                  <c:v>Mar-24</c:v>
                </c:pt>
              </c:strCache>
            </c:strRef>
          </c:cat>
          <c:val>
            <c:numRef>
              <c:f>'Performance Ratios'!$B$4:$B$9</c:f>
              <c:numCache>
                <c:formatCode>General</c:formatCode>
                <c:ptCount val="5"/>
                <c:pt idx="0">
                  <c:v>5.7561408003118104E-2</c:v>
                </c:pt>
                <c:pt idx="1">
                  <c:v>3.1490109100805685E-2</c:v>
                </c:pt>
                <c:pt idx="2">
                  <c:v>3.7139929409085747E-2</c:v>
                </c:pt>
                <c:pt idx="3">
                  <c:v>9.5212708739918397E-2</c:v>
                </c:pt>
                <c:pt idx="4">
                  <c:v>0.11504471577136888</c:v>
                </c:pt>
              </c:numCache>
            </c:numRef>
          </c:val>
          <c:extLst>
            <c:ext xmlns:c16="http://schemas.microsoft.com/office/drawing/2014/chart" uri="{C3380CC4-5D6E-409C-BE32-E72D297353CC}">
              <c16:uniqueId val="{00000000-3EC4-4755-AC75-3B7133BBA33A}"/>
            </c:ext>
          </c:extLst>
        </c:ser>
        <c:ser>
          <c:idx val="1"/>
          <c:order val="1"/>
          <c:tx>
            <c:strRef>
              <c:f>'Performance Ratios'!$C$3</c:f>
              <c:strCache>
                <c:ptCount val="1"/>
                <c:pt idx="0">
                  <c:v>Sum of ROE</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cat>
            <c:strRef>
              <c:f>'Performance Ratios'!$A$4:$A$9</c:f>
              <c:strCache>
                <c:ptCount val="5"/>
                <c:pt idx="0">
                  <c:v>Mar-20</c:v>
                </c:pt>
                <c:pt idx="1">
                  <c:v>Mar-21</c:v>
                </c:pt>
                <c:pt idx="2">
                  <c:v>Mar-22</c:v>
                </c:pt>
                <c:pt idx="3">
                  <c:v>Mar-23</c:v>
                </c:pt>
                <c:pt idx="4">
                  <c:v>Mar-24</c:v>
                </c:pt>
              </c:strCache>
            </c:strRef>
          </c:cat>
          <c:val>
            <c:numRef>
              <c:f>'Performance Ratios'!$C$4:$C$9</c:f>
              <c:numCache>
                <c:formatCode>General</c:formatCode>
                <c:ptCount val="5"/>
                <c:pt idx="0">
                  <c:v>2.8842612268026632E-2</c:v>
                </c:pt>
                <c:pt idx="1">
                  <c:v>1.7750273330209562E-2</c:v>
                </c:pt>
                <c:pt idx="2">
                  <c:v>1.4777666332330325E-2</c:v>
                </c:pt>
                <c:pt idx="3">
                  <c:v>3.418118731925044E-2</c:v>
                </c:pt>
                <c:pt idx="4">
                  <c:v>4.59654818067168E-2</c:v>
                </c:pt>
              </c:numCache>
            </c:numRef>
          </c:val>
          <c:extLst>
            <c:ext xmlns:c16="http://schemas.microsoft.com/office/drawing/2014/chart" uri="{C3380CC4-5D6E-409C-BE32-E72D297353CC}">
              <c16:uniqueId val="{00000001-3EC4-4755-AC75-3B7133BBA33A}"/>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430772696"/>
        <c:axId val="430773088"/>
      </c:areaChart>
      <c:catAx>
        <c:axId val="43077269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430773088"/>
        <c:crosses val="autoZero"/>
        <c:auto val="1"/>
        <c:lblAlgn val="ctr"/>
        <c:lblOffset val="100"/>
        <c:noMultiLvlLbl val="0"/>
      </c:catAx>
      <c:valAx>
        <c:axId val="43077308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077269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[FSA_A.xlsx]Profitability Rations!PivotTable3</c:name>
    <c:fmtId val="0"/>
  </c:pivotSource>
  <c:chart>
    <c:autoTitleDeleted val="0"/>
    <c:pivotFmts>
      <c:pivotFmt>
        <c:idx val="0"/>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'Profitability Rations'!$B$3</c:f>
              <c:strCache>
                <c:ptCount val="1"/>
                <c:pt idx="0">
                  <c:v>Sum of GPM</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'Profitability Rations'!$A$4:$A$9</c:f>
              <c:strCache>
                <c:ptCount val="5"/>
                <c:pt idx="0">
                  <c:v>Mar-20</c:v>
                </c:pt>
                <c:pt idx="1">
                  <c:v>Mar-21</c:v>
                </c:pt>
                <c:pt idx="2">
                  <c:v>Mar-22</c:v>
                </c:pt>
                <c:pt idx="3">
                  <c:v>Mar-23</c:v>
                </c:pt>
                <c:pt idx="4">
                  <c:v>Mar-24</c:v>
                </c:pt>
              </c:strCache>
            </c:strRef>
          </c:cat>
          <c:val>
            <c:numRef>
              <c:f>'Profitability Rations'!$B$4:$B$9</c:f>
              <c:numCache>
                <c:formatCode>General</c:formatCode>
                <c:ptCount val="5"/>
                <c:pt idx="0">
                  <c:v>0.29733941316415541</c:v>
                </c:pt>
                <c:pt idx="1">
                  <c:v>0.27777951457966238</c:v>
                </c:pt>
                <c:pt idx="2">
                  <c:v>0.25230216755840046</c:v>
                </c:pt>
                <c:pt idx="3">
                  <c:v>0.26639579557255894</c:v>
                </c:pt>
                <c:pt idx="4">
                  <c:v>0.29689718324354891</c:v>
                </c:pt>
              </c:numCache>
            </c:numRef>
          </c:val>
          <c:extLst>
            <c:ext xmlns:c16="http://schemas.microsoft.com/office/drawing/2014/chart" uri="{C3380CC4-5D6E-409C-BE32-E72D297353CC}">
              <c16:uniqueId val="{00000000-9D77-480F-A285-5B66B48142AE}"/>
            </c:ext>
          </c:extLst>
        </c:ser>
        <c:ser>
          <c:idx val="1"/>
          <c:order val="1"/>
          <c:tx>
            <c:strRef>
              <c:f>'Profitability Rations'!$C$3</c:f>
              <c:strCache>
                <c:ptCount val="1"/>
                <c:pt idx="0">
                  <c:v>Sum of EBITDAM</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'Profitability Rations'!$A$4:$A$9</c:f>
              <c:strCache>
                <c:ptCount val="5"/>
                <c:pt idx="0">
                  <c:v>Mar-20</c:v>
                </c:pt>
                <c:pt idx="1">
                  <c:v>Mar-21</c:v>
                </c:pt>
                <c:pt idx="2">
                  <c:v>Mar-22</c:v>
                </c:pt>
                <c:pt idx="3">
                  <c:v>Mar-23</c:v>
                </c:pt>
                <c:pt idx="4">
                  <c:v>Mar-24</c:v>
                </c:pt>
              </c:strCache>
            </c:strRef>
          </c:cat>
          <c:val>
            <c:numRef>
              <c:f>'Profitability Rations'!$C$4:$C$9</c:f>
              <c:numCache>
                <c:formatCode>General</c:formatCode>
                <c:ptCount val="5"/>
                <c:pt idx="0">
                  <c:v>9.5042294475284131E-2</c:v>
                </c:pt>
                <c:pt idx="1">
                  <c:v>7.5012789177513806E-2</c:v>
                </c:pt>
                <c:pt idx="2">
                  <c:v>6.2965160115838609E-2</c:v>
                </c:pt>
                <c:pt idx="3">
                  <c:v>9.2542993060381246E-2</c:v>
                </c:pt>
                <c:pt idx="4">
                  <c:v>0.13059731478335421</c:v>
                </c:pt>
              </c:numCache>
            </c:numRef>
          </c:val>
          <c:extLst>
            <c:ext xmlns:c16="http://schemas.microsoft.com/office/drawing/2014/chart" uri="{C3380CC4-5D6E-409C-BE32-E72D297353CC}">
              <c16:uniqueId val="{00000001-9D77-480F-A285-5B66B48142AE}"/>
            </c:ext>
          </c:extLst>
        </c:ser>
        <c:ser>
          <c:idx val="2"/>
          <c:order val="2"/>
          <c:tx>
            <c:strRef>
              <c:f>'Profitability Rations'!$D$3</c:f>
              <c:strCache>
                <c:ptCount val="1"/>
                <c:pt idx="0">
                  <c:v>Sum of NPM</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'Profitability Rations'!$A$4:$A$9</c:f>
              <c:strCache>
                <c:ptCount val="5"/>
                <c:pt idx="0">
                  <c:v>Mar-20</c:v>
                </c:pt>
                <c:pt idx="1">
                  <c:v>Mar-21</c:v>
                </c:pt>
                <c:pt idx="2">
                  <c:v>Mar-22</c:v>
                </c:pt>
                <c:pt idx="3">
                  <c:v>Mar-23</c:v>
                </c:pt>
                <c:pt idx="4">
                  <c:v>Mar-24</c:v>
                </c:pt>
              </c:strCache>
            </c:strRef>
          </c:cat>
          <c:val>
            <c:numRef>
              <c:f>'Profitability Rations'!$D$4:$D$9</c:f>
              <c:numCache>
                <c:formatCode>General</c:formatCode>
                <c:ptCount val="5"/>
                <c:pt idx="0">
                  <c:v>2.7796722178165447E-2</c:v>
                </c:pt>
                <c:pt idx="1">
                  <c:v>1.7208548854658116E-2</c:v>
                </c:pt>
                <c:pt idx="2">
                  <c:v>2.0699695912364806E-2</c:v>
                </c:pt>
                <c:pt idx="3">
                  <c:v>4.8954124008155069E-2</c:v>
                </c:pt>
                <c:pt idx="4">
                  <c:v>6.4434766548567626E-2</c:v>
                </c:pt>
              </c:numCache>
            </c:numRef>
          </c:val>
          <c:extLst>
            <c:ext xmlns:c16="http://schemas.microsoft.com/office/drawing/2014/chart" uri="{C3380CC4-5D6E-409C-BE32-E72D297353CC}">
              <c16:uniqueId val="{00000002-9D77-480F-A285-5B66B48142AE}"/>
            </c:ext>
          </c:extLst>
        </c:ser>
        <c:dLbls>
          <c:showLegendKey val="0"/>
          <c:showVal val="0"/>
          <c:showCatName val="0"/>
          <c:showSerName val="0"/>
          <c:showPercent val="0"/>
          <c:showBubbleSize val="0"/>
        </c:dLbls>
        <c:gapWidth val="315"/>
        <c:overlap val="-40"/>
        <c:axId val="642803472"/>
        <c:axId val="642802688"/>
      </c:barChart>
      <c:catAx>
        <c:axId val="6428034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2802688"/>
        <c:crosses val="autoZero"/>
        <c:auto val="1"/>
        <c:lblAlgn val="ctr"/>
        <c:lblOffset val="100"/>
        <c:noMultiLvlLbl val="0"/>
      </c:catAx>
      <c:valAx>
        <c:axId val="6428026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280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[FSA_A.xlsx]Debt Equity Ratio!PivotTable5</c:name>
    <c:fmtId val="4"/>
  </c:pivotSource>
  <c:chart>
    <c:autoTitleDeleted val="1"/>
    <c:pivotFmts>
      <c:pivotFmt>
        <c:idx val="0"/>
      </c:pivotFmt>
      <c:pivotFmt>
        <c:idx val="1"/>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'Debt Equity Ratio'!$B$3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'Debt Equity Ratio'!$A$4:$A$9</c:f>
              <c:strCache>
                <c:ptCount val="5"/>
                <c:pt idx="0">
                  <c:v>Mar-20</c:v>
                </c:pt>
                <c:pt idx="1">
                  <c:v>Mar-21</c:v>
                </c:pt>
                <c:pt idx="2">
                  <c:v>Mar-22</c:v>
                </c:pt>
                <c:pt idx="3">
                  <c:v>Mar-23</c:v>
                </c:pt>
                <c:pt idx="4">
                  <c:v>Mar-24</c:v>
                </c:pt>
              </c:strCache>
            </c:strRef>
          </c:cat>
          <c:val>
            <c:numRef>
              <c:f>'Debt Equity Ratio'!$B$4:$B$9</c:f>
              <c:numCache>
                <c:formatCode>General</c:formatCode>
                <c:ptCount val="5"/>
                <c:pt idx="0">
                  <c:v>5.8488656831198263E-2</c:v>
                </c:pt>
                <c:pt idx="1">
                  <c:v>5.0696563467846081E-2</c:v>
                </c:pt>
                <c:pt idx="2">
                  <c:v>4.153903150894124E-2</c:v>
                </c:pt>
                <c:pt idx="3">
                  <c:v>4.3667959728958608E-2</c:v>
                </c:pt>
                <c:pt idx="4">
                  <c:v>4.3941800177495445E-2</c:v>
                </c:pt>
              </c:numCache>
            </c:numRef>
          </c:val>
          <c:smooth val="0"/>
          <c:extLst>
            <c:ext xmlns:c16="http://schemas.microsoft.com/office/drawing/2014/chart" uri="{C3380CC4-5D6E-409C-BE32-E72D297353CC}">
              <c16:uniqueId val="{00000000-627C-4D4F-8D6C-4B82E50DF2CE}"/>
            </c:ext>
          </c:extLst>
        </c:ser>
        <c:dLbls>
          <c:showLegendKey val="0"/>
          <c:showVal val="0"/>
          <c:showCatName val="0"/>
          <c:showSerName val="0"/>
          <c:showPercent val="0"/>
          <c:showBubbleSize val="0"/>
        </c:dLbls>
        <c:marker val="1"/>
        <c:smooth val="0"/>
        <c:axId val="430774264"/>
        <c:axId val="430774656"/>
      </c:lineChart>
      <c:catAx>
        <c:axId val="4307742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0774656"/>
        <c:crosses val="autoZero"/>
        <c:auto val="1"/>
        <c:lblAlgn val="ctr"/>
        <c:lblOffset val="100"/>
        <c:noMultiLvlLbl val="0"/>
      </c:catAx>
      <c:valAx>
        <c:axId val="4307746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0774264"/>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[FSA_A.xlsx]Liquidity Ratio!PivotTable7</c:name>
    <c:fmtId val="4"/>
  </c:pivotSource>
  <c:chart>
    <c:autoTitleDeleted val="0"/>
    <c:pivotFmts>
      <c:pivotFmt>
        <c:idx val="0"/>
      </c:pivotFmt>
      <c:pivotFmt>
        <c:idx val="1"/>
      </c:pivotFmt>
      <c:pivotFmt>
        <c:idx val="2"/>
      </c:pivotFmt>
      <c:pivotFmt>
        <c:idx val="3"/>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'Liquidity Ratio'!$B$3</c:f>
              <c:strCache>
                <c:ptCount val="1"/>
                <c:pt idx="0">
                  <c:v>Sum of Current Ratio</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'Liquidity Ratio'!$A$4:$A$9</c:f>
              <c:strCache>
                <c:ptCount val="5"/>
                <c:pt idx="0">
                  <c:v>Mar-20</c:v>
                </c:pt>
                <c:pt idx="1">
                  <c:v>Mar-21</c:v>
                </c:pt>
                <c:pt idx="2">
                  <c:v>Mar-22</c:v>
                </c:pt>
                <c:pt idx="3">
                  <c:v>Mar-23</c:v>
                </c:pt>
                <c:pt idx="4">
                  <c:v>Mar-24</c:v>
                </c:pt>
              </c:strCache>
            </c:strRef>
          </c:cat>
          <c:val>
            <c:numRef>
              <c:f>'Liquidity Ratio'!$B$4:$B$9</c:f>
              <c:numCache>
                <c:formatCode>General</c:formatCode>
                <c:ptCount val="5"/>
                <c:pt idx="0">
                  <c:v>0.74659897040352408</c:v>
                </c:pt>
                <c:pt idx="1">
                  <c:v>1.1503551378679322</c:v>
                </c:pt>
                <c:pt idx="2">
                  <c:v>0.986483390607102</c:v>
                </c:pt>
                <c:pt idx="3">
                  <c:v>0.57768074281479864</c:v>
                </c:pt>
                <c:pt idx="4">
                  <c:v>0.87214759669849495</c:v>
                </c:pt>
              </c:numCache>
            </c:numRef>
          </c:val>
          <c:extLst>
            <c:ext xmlns:c16="http://schemas.microsoft.com/office/drawing/2014/chart" uri="{C3380CC4-5D6E-409C-BE32-E72D297353CC}">
              <c16:uniqueId val="{00000000-C5F2-49DD-8C88-F10A152EA3A1}"/>
            </c:ext>
          </c:extLst>
        </c:ser>
        <c:dLbls>
          <c:showLegendKey val="0"/>
          <c:showVal val="0"/>
          <c:showCatName val="0"/>
          <c:showSerName val="0"/>
          <c:showPercent val="0"/>
          <c:showBubbleSize val="0"/>
        </c:dLbls>
        <c:gapWidth val="100"/>
        <c:axId val="430773872"/>
        <c:axId val="430775440"/>
      </c:barChart>
      <c:lineChart>
        <c:grouping val="standard"/>
        <c:varyColors val="0"/>
        <c:ser>
          <c:idx val="1"/>
          <c:order val="1"/>
          <c:tx>
            <c:strRef>
              <c:f>'Liquidity Ratio'!$C$3</c:f>
              <c:strCache>
                <c:ptCount val="1"/>
                <c:pt idx="0">
                  <c:v>Sum of Quick Ratio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'Liquidity Ratio'!$A$4:$A$9</c:f>
              <c:strCache>
                <c:ptCount val="5"/>
                <c:pt idx="0">
                  <c:v>Mar-20</c:v>
                </c:pt>
                <c:pt idx="1">
                  <c:v>Mar-21</c:v>
                </c:pt>
                <c:pt idx="2">
                  <c:v>Mar-22</c:v>
                </c:pt>
                <c:pt idx="3">
                  <c:v>Mar-23</c:v>
                </c:pt>
                <c:pt idx="4">
                  <c:v>Mar-24</c:v>
                </c:pt>
              </c:strCache>
            </c:strRef>
          </c:cat>
          <c:val>
            <c:numRef>
              <c:f>'Liquidity Ratio'!$C$4:$C$9</c:f>
              <c:numCache>
                <c:formatCode>General</c:formatCode>
                <c:ptCount val="5"/>
                <c:pt idx="0">
                  <c:v>0.46231889185698877</c:v>
                </c:pt>
                <c:pt idx="1">
                  <c:v>0.96121708383734994</c:v>
                </c:pt>
                <c:pt idx="2">
                  <c:v>0.77898786970951928</c:v>
                </c:pt>
                <c:pt idx="3">
                  <c:v>0.36464865993942502</c:v>
                </c:pt>
                <c:pt idx="4">
                  <c:v>0.66722539477030485</c:v>
                </c:pt>
              </c:numCache>
            </c:numRef>
          </c:val>
          <c:smooth val="0"/>
          <c:extLst>
            <c:ext xmlns:c16="http://schemas.microsoft.com/office/drawing/2014/chart" uri="{C3380CC4-5D6E-409C-BE32-E72D297353CC}">
              <c16:uniqueId val="{00000001-C5F2-49DD-8C88-F10A152EA3A1}"/>
            </c:ext>
          </c:extLst>
        </c:ser>
        <c:dLbls>
          <c:showLegendKey val="0"/>
          <c:showVal val="0"/>
          <c:showCatName val="0"/>
          <c:showSerName val="0"/>
          <c:showPercent val="0"/>
          <c:showBubbleSize val="0"/>
        </c:dLbls>
        <c:marker val="1"/>
        <c:smooth val="0"/>
        <c:axId val="430773872"/>
        <c:axId val="430775440"/>
      </c:lineChart>
      <c:catAx>
        <c:axId val="4307738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0775440"/>
        <c:crosses val="autoZero"/>
        <c:auto val="1"/>
        <c:lblAlgn val="ctr"/>
        <c:lblOffset val="100"/>
        <c:noMultiLvlLbl val="0"/>
      </c:catAx>
      <c:valAx>
        <c:axId val="4307754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077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[FSA_A.xlsx]Days_Rec_Pay!PivotTable8</c:name>
    <c:fmtId val="4"/>
  </c:pivotSource>
  <c:chart>
    <c:autoTitleDeleted val="1"/>
    <c:pivotFmts>
      <c:pivotFmt>
        <c:idx val="0"/>
      </c:pivotFmt>
      <c:pivotFmt>
        <c:idx val="1"/>
      </c:pivotFmt>
      <c:pivotFmt>
        <c:idx val="2"/>
      </c:pivotFmt>
      <c:pivotFmt>
        <c:idx val="3"/>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Days_Rec_Pay!$B$3</c:f>
              <c:strCache>
                <c:ptCount val="1"/>
                <c:pt idx="0">
                  <c:v>Sum of Days Recievables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Days_Rec_Pay!$A$4:$A$9</c:f>
              <c:strCache>
                <c:ptCount val="5"/>
                <c:pt idx="0">
                  <c:v>Mar-20</c:v>
                </c:pt>
                <c:pt idx="1">
                  <c:v>Mar-21</c:v>
                </c:pt>
                <c:pt idx="2">
                  <c:v>Mar-22</c:v>
                </c:pt>
                <c:pt idx="3">
                  <c:v>Mar-23</c:v>
                </c:pt>
                <c:pt idx="4">
                  <c:v>Mar-24</c:v>
                </c:pt>
              </c:strCache>
            </c:strRef>
          </c:cat>
          <c:val>
            <c:numRef>
              <c:f>Days_Rec_Pay!$B$4:$B$9</c:f>
              <c:numCache>
                <c:formatCode>General</c:formatCode>
                <c:ptCount val="5"/>
                <c:pt idx="0">
                  <c:v>9.4101506740682002</c:v>
                </c:pt>
                <c:pt idx="1">
                  <c:v>6.5475473199568013</c:v>
                </c:pt>
                <c:pt idx="2">
                  <c:v>8.2918788449651188</c:v>
                </c:pt>
                <c:pt idx="3">
                  <c:v>10.108793557611424</c:v>
                </c:pt>
                <c:pt idx="4">
                  <c:v>11.665508232869161</c:v>
                </c:pt>
              </c:numCache>
            </c:numRef>
          </c:val>
          <c:extLst>
            <c:ext xmlns:c16="http://schemas.microsoft.com/office/drawing/2014/chart" uri="{C3380CC4-5D6E-409C-BE32-E72D297353CC}">
              <c16:uniqueId val="{00000000-9446-470C-A7BA-2859174CA69A}"/>
            </c:ext>
          </c:extLst>
        </c:ser>
        <c:ser>
          <c:idx val="1"/>
          <c:order val="1"/>
          <c:tx>
            <c:strRef>
              <c:f>Days_Rec_Pay!$C$3</c:f>
              <c:strCache>
                <c:ptCount val="1"/>
                <c:pt idx="0">
                  <c:v>Sum of Days Payable</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Days_Rec_Pay!$A$4:$A$9</c:f>
              <c:strCache>
                <c:ptCount val="5"/>
                <c:pt idx="0">
                  <c:v>Mar-20</c:v>
                </c:pt>
                <c:pt idx="1">
                  <c:v>Mar-21</c:v>
                </c:pt>
                <c:pt idx="2">
                  <c:v>Mar-22</c:v>
                </c:pt>
                <c:pt idx="3">
                  <c:v>Mar-23</c:v>
                </c:pt>
                <c:pt idx="4">
                  <c:v>Mar-24</c:v>
                </c:pt>
              </c:strCache>
            </c:strRef>
          </c:cat>
          <c:val>
            <c:numRef>
              <c:f>Days_Rec_Pay!$C$4:$C$9</c:f>
              <c:numCache>
                <c:formatCode>General</c:formatCode>
                <c:ptCount val="5"/>
                <c:pt idx="0">
                  <c:v>50.778789127085787</c:v>
                </c:pt>
                <c:pt idx="1">
                  <c:v>72.023233072499082</c:v>
                </c:pt>
                <c:pt idx="2">
                  <c:v>53.229241111985949</c:v>
                </c:pt>
                <c:pt idx="3">
                  <c:v>49.191195907748103</c:v>
                </c:pt>
                <c:pt idx="4">
                  <c:v>61.317112638847263</c:v>
                </c:pt>
              </c:numCache>
            </c:numRef>
          </c:val>
          <c:extLst>
            <c:ext xmlns:c16="http://schemas.microsoft.com/office/drawing/2014/chart" uri="{C3380CC4-5D6E-409C-BE32-E72D297353CC}">
              <c16:uniqueId val="{00000001-9446-470C-A7BA-2859174CA69A}"/>
            </c:ext>
          </c:extLst>
        </c:ser>
        <c:dLbls>
          <c:showLegendKey val="0"/>
          <c:showVal val="0"/>
          <c:showCatName val="0"/>
          <c:showSerName val="0"/>
          <c:showPercent val="0"/>
          <c:showBubbleSize val="0"/>
        </c:dLbls>
        <c:gapWidth val="115"/>
        <c:overlap val="-20"/>
        <c:axId val="360135728"/>
        <c:axId val="360134552"/>
      </c:barChart>
      <c:catAx>
        <c:axId val="3601357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0134552"/>
        <c:crosses val="autoZero"/>
        <c:auto val="1"/>
        <c:lblAlgn val="ctr"/>
        <c:lblOffset val="100"/>
        <c:noMultiLvlLbl val="0"/>
      </c:catAx>
      <c:valAx>
        <c:axId val="36013455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013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[FSA_A.xlsx]Turnover!PivotTable9</c:name>
    <c:fmtId val="5"/>
  </c:pivotSource>
  <c:chart>
    <c:autoTitleDeleted val="0"/>
    <c:pivotFmts>
      <c:pivotFmt>
        <c:idx val="0"/>
      </c:pivotFmt>
      <c:pivotFmt>
        <c:idx val="1"/>
      </c:pivotFmt>
      <c:pivotFmt>
        <c:idx val="2"/>
      </c:pivotFmt>
      <c:pivotFmt>
        <c:idx val="3"/>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Turnover!$B$3</c:f>
              <c:strCache>
                <c:ptCount val="1"/>
                <c:pt idx="0">
                  <c:v>Sum of Debtors Turnover Ratio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Turnover!$A$4:$A$9</c:f>
              <c:strCache>
                <c:ptCount val="5"/>
                <c:pt idx="0">
                  <c:v>Mar-20</c:v>
                </c:pt>
                <c:pt idx="1">
                  <c:v>Mar-21</c:v>
                </c:pt>
                <c:pt idx="2">
                  <c:v>Mar-22</c:v>
                </c:pt>
                <c:pt idx="3">
                  <c:v>Mar-23</c:v>
                </c:pt>
                <c:pt idx="4">
                  <c:v>Mar-24</c:v>
                </c:pt>
              </c:strCache>
            </c:strRef>
          </c:cat>
          <c:val>
            <c:numRef>
              <c:f>Turnover!$B$4:$B$9</c:f>
              <c:numCache>
                <c:formatCode>General</c:formatCode>
                <c:ptCount val="5"/>
                <c:pt idx="0">
                  <c:v>38.256560651261566</c:v>
                </c:pt>
                <c:pt idx="1">
                  <c:v>54.98242050160168</c:v>
                </c:pt>
                <c:pt idx="2">
                  <c:v>43.415974440894573</c:v>
                </c:pt>
                <c:pt idx="3">
                  <c:v>35.612558308596356</c:v>
                </c:pt>
                <c:pt idx="4">
                  <c:v>30.860207100591719</c:v>
                </c:pt>
              </c:numCache>
            </c:numRef>
          </c:val>
          <c:extLst>
            <c:ext xmlns:c16="http://schemas.microsoft.com/office/drawing/2014/chart" uri="{C3380CC4-5D6E-409C-BE32-E72D297353CC}">
              <c16:uniqueId val="{00000000-5352-489C-9B69-6A729834E2B8}"/>
            </c:ext>
          </c:extLst>
        </c:ser>
        <c:ser>
          <c:idx val="1"/>
          <c:order val="1"/>
          <c:tx>
            <c:strRef>
              <c:f>Turnover!$C$3</c:f>
              <c:strCache>
                <c:ptCount val="1"/>
                <c:pt idx="0">
                  <c:v>Sum of Creditors Turnover Ratio</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Turnover!$A$4:$A$9</c:f>
              <c:strCache>
                <c:ptCount val="5"/>
                <c:pt idx="0">
                  <c:v>Mar-20</c:v>
                </c:pt>
                <c:pt idx="1">
                  <c:v>Mar-21</c:v>
                </c:pt>
                <c:pt idx="2">
                  <c:v>Mar-22</c:v>
                </c:pt>
                <c:pt idx="3">
                  <c:v>Mar-23</c:v>
                </c:pt>
                <c:pt idx="4">
                  <c:v>Mar-24</c:v>
                </c:pt>
              </c:strCache>
            </c:strRef>
          </c:cat>
          <c:val>
            <c:numRef>
              <c:f>Turnover!$C$4:$C$9</c:f>
              <c:numCache>
                <c:formatCode>General</c:formatCode>
                <c:ptCount val="5"/>
                <c:pt idx="0">
                  <c:v>7.089574331893103</c:v>
                </c:pt>
                <c:pt idx="1">
                  <c:v>4.9983871126365784</c:v>
                </c:pt>
                <c:pt idx="2">
                  <c:v>6.7631999344611469</c:v>
                </c:pt>
                <c:pt idx="3">
                  <c:v>7.3183827584743968</c:v>
                </c:pt>
                <c:pt idx="4">
                  <c:v>5.871117939299757</c:v>
                </c:pt>
              </c:numCache>
            </c:numRef>
          </c:val>
          <c:extLst>
            <c:ext xmlns:c16="http://schemas.microsoft.com/office/drawing/2014/chart" uri="{C3380CC4-5D6E-409C-BE32-E72D297353CC}">
              <c16:uniqueId val="{00000001-5352-489C-9B69-6A729834E2B8}"/>
            </c:ext>
          </c:extLst>
        </c:ser>
        <c:dLbls>
          <c:showLegendKey val="0"/>
          <c:showVal val="0"/>
          <c:showCatName val="0"/>
          <c:showSerName val="0"/>
          <c:showPercent val="0"/>
          <c:showBubbleSize val="0"/>
        </c:dLbls>
        <c:gapWidth val="315"/>
        <c:overlap val="-40"/>
        <c:axId val="360134160"/>
        <c:axId val="360134944"/>
      </c:barChart>
      <c:catAx>
        <c:axId val="3601341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0134944"/>
        <c:crosses val="autoZero"/>
        <c:auto val="1"/>
        <c:lblAlgn val="ctr"/>
        <c:lblOffset val="100"/>
        <c:noMultiLvlLbl val="0"/>
      </c:catAx>
      <c:valAx>
        <c:axId val="3601349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013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Cash</a:t>
            </a:r>
            <a:r>
              <a:rPr lang="en-US" baseline="0"/>
              <a:t> Flows </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'One pager'!$J$34</c:f>
              <c:strCache>
                <c:ptCount val="1"/>
                <c:pt idx="0">
                  <c:v>Cash from Operations Activities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'One pager'!$K$33:$Q$33</c:f>
              <c:numCache>
                <c:formatCode>General</c:formatCode>
                <c:ptCount val="7"/>
                <c:pt idx="2" formatCode="mmm\-yy">
                  <c:v>43891</c:v>
                </c:pt>
                <c:pt idx="3" formatCode="mmm\-yy">
                  <c:v>44256</c:v>
                </c:pt>
                <c:pt idx="4" formatCode="mmm\-yy">
                  <c:v>44621</c:v>
                </c:pt>
                <c:pt idx="5" formatCode="mmm\-yy">
                  <c:v>44986</c:v>
                </c:pt>
                <c:pt idx="6" formatCode="mmm\-yy">
                  <c:v>45352</c:v>
                </c:pt>
              </c:numCache>
            </c:numRef>
          </c:cat>
          <c:val>
            <c:numRef>
              <c:f>'One pager'!$K$34:$Q$34</c:f>
              <c:numCache>
                <c:formatCode>General</c:formatCode>
                <c:ptCount val="7"/>
                <c:pt idx="2" formatCode="#,##0">
                  <c:v>3496</c:v>
                </c:pt>
                <c:pt idx="3" formatCode="#,##0">
                  <c:v>8856</c:v>
                </c:pt>
                <c:pt idx="4" formatCode="#,##0">
                  <c:v>1840</c:v>
                </c:pt>
                <c:pt idx="5" formatCode="#,##0">
                  <c:v>10815</c:v>
                </c:pt>
                <c:pt idx="6" formatCode="#,##0">
                  <c:v>16801</c:v>
                </c:pt>
              </c:numCache>
            </c:numRef>
          </c:val>
          <c:smooth val="0"/>
          <c:extLst>
            <c:ext xmlns:c16="http://schemas.microsoft.com/office/drawing/2014/chart" uri="{C3380CC4-5D6E-409C-BE32-E72D297353CC}">
              <c16:uniqueId val="{00000000-9408-47A2-B9EC-BEB748D9C56C}"/>
            </c:ext>
          </c:extLst>
        </c:ser>
        <c:ser>
          <c:idx val="1"/>
          <c:order val="1"/>
          <c:tx>
            <c:strRef>
              <c:f>'One pager'!$J$35</c:f>
              <c:strCache>
                <c:ptCount val="1"/>
                <c:pt idx="0">
                  <c:v>Cash from Financing Activities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numRef>
              <c:f>'One pager'!$K$33:$Q$33</c:f>
              <c:numCache>
                <c:formatCode>General</c:formatCode>
                <c:ptCount val="7"/>
                <c:pt idx="2" formatCode="mmm\-yy">
                  <c:v>43891</c:v>
                </c:pt>
                <c:pt idx="3" formatCode="mmm\-yy">
                  <c:v>44256</c:v>
                </c:pt>
                <c:pt idx="4" formatCode="mmm\-yy">
                  <c:v>44621</c:v>
                </c:pt>
                <c:pt idx="5" formatCode="mmm\-yy">
                  <c:v>44986</c:v>
                </c:pt>
                <c:pt idx="6" formatCode="mmm\-yy">
                  <c:v>45352</c:v>
                </c:pt>
              </c:numCache>
            </c:numRef>
          </c:cat>
          <c:val>
            <c:numRef>
              <c:f>'One pager'!$K$35:$Q$35</c:f>
              <c:numCache>
                <c:formatCode>General</c:formatCode>
                <c:ptCount val="7"/>
                <c:pt idx="2" formatCode="#,##0">
                  <c:v>-3104</c:v>
                </c:pt>
                <c:pt idx="3" formatCode="#,##0">
                  <c:v>-1545</c:v>
                </c:pt>
                <c:pt idx="4" formatCode="#,##0">
                  <c:v>-1607</c:v>
                </c:pt>
                <c:pt idx="5" formatCode="#,##0">
                  <c:v>-1214</c:v>
                </c:pt>
                <c:pt idx="6" formatCode="#,##0">
                  <c:v>-4062</c:v>
                </c:pt>
              </c:numCache>
            </c:numRef>
          </c:val>
          <c:smooth val="0"/>
          <c:extLst>
            <c:ext xmlns:c16="http://schemas.microsoft.com/office/drawing/2014/chart" uri="{C3380CC4-5D6E-409C-BE32-E72D297353CC}">
              <c16:uniqueId val="{00000001-9408-47A2-B9EC-BEB748D9C56C}"/>
            </c:ext>
          </c:extLst>
        </c:ser>
        <c:ser>
          <c:idx val="2"/>
          <c:order val="2"/>
          <c:tx>
            <c:strRef>
              <c:f>'One pager'!$J$36</c:f>
              <c:strCache>
                <c:ptCount val="1"/>
                <c:pt idx="0">
                  <c:v>Cash from Investing Activities</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numRef>
              <c:f>'One pager'!$K$33:$Q$33</c:f>
              <c:numCache>
                <c:formatCode>General</c:formatCode>
                <c:ptCount val="7"/>
                <c:pt idx="2" formatCode="mmm\-yy">
                  <c:v>43891</c:v>
                </c:pt>
                <c:pt idx="3" formatCode="mmm\-yy">
                  <c:v>44256</c:v>
                </c:pt>
                <c:pt idx="4" formatCode="mmm\-yy">
                  <c:v>44621</c:v>
                </c:pt>
                <c:pt idx="5" formatCode="mmm\-yy">
                  <c:v>44986</c:v>
                </c:pt>
                <c:pt idx="6" formatCode="mmm\-yy">
                  <c:v>45352</c:v>
                </c:pt>
              </c:numCache>
            </c:numRef>
          </c:cat>
          <c:val>
            <c:numRef>
              <c:f>'One pager'!$K$36:$Q$36</c:f>
              <c:numCache>
                <c:formatCode>General</c:formatCode>
                <c:ptCount val="7"/>
                <c:pt idx="2">
                  <c:v>-557</c:v>
                </c:pt>
                <c:pt idx="3" formatCode="#,##0">
                  <c:v>-7291</c:v>
                </c:pt>
                <c:pt idx="4">
                  <c:v>-239</c:v>
                </c:pt>
                <c:pt idx="5" formatCode="#,##0">
                  <c:v>-8820</c:v>
                </c:pt>
                <c:pt idx="6" formatCode="#,##0">
                  <c:v>-11865</c:v>
                </c:pt>
              </c:numCache>
            </c:numRef>
          </c:val>
          <c:smooth val="0"/>
          <c:extLst>
            <c:ext xmlns:c16="http://schemas.microsoft.com/office/drawing/2014/chart" uri="{C3380CC4-5D6E-409C-BE32-E72D297353CC}">
              <c16:uniqueId val="{00000002-9408-47A2-B9EC-BEB748D9C56C}"/>
            </c:ext>
          </c:extLst>
        </c:ser>
        <c:dLbls>
          <c:showLegendKey val="0"/>
          <c:showVal val="0"/>
          <c:showCatName val="0"/>
          <c:showSerName val="0"/>
          <c:showPercent val="0"/>
          <c:showBubbleSize val="0"/>
        </c:dLbls>
        <c:marker val="1"/>
        <c:smooth val="0"/>
        <c:axId val="113697616"/>
        <c:axId val="113697224"/>
      </c:lineChart>
      <c:dateAx>
        <c:axId val="113697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3697224"/>
        <c:crosses val="autoZero"/>
        <c:auto val="1"/>
        <c:lblOffset val="100"/>
        <c:baseTimeUnit val="years"/>
      </c:dateAx>
      <c:valAx>
        <c:axId val="11369722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976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Sheet5!$L$6:$P$6</c:f>
              <c:numCache>
                <c:formatCode>General</c:formatCode>
                <c:ptCount val="5"/>
                <c:pt idx="0">
                  <c:v>0.74659897040352408</c:v>
                </c:pt>
                <c:pt idx="1">
                  <c:v>1.1503551378679322</c:v>
                </c:pt>
                <c:pt idx="2">
                  <c:v>0.986483390607102</c:v>
                </c:pt>
                <c:pt idx="3">
                  <c:v>0.57768074281479864</c:v>
                </c:pt>
                <c:pt idx="4">
                  <c:v>0.87214759669849495</c:v>
                </c:pt>
              </c:numCache>
            </c:numRef>
          </c:val>
          <c:smooth val="0"/>
          <c:extLst>
            <c:ext xmlns:c16="http://schemas.microsoft.com/office/drawing/2014/chart" uri="{C3380CC4-5D6E-409C-BE32-E72D297353CC}">
              <c16:uniqueId val="{00000000-8E8D-4D76-8B1D-F5A500CDE9F2}"/>
            </c:ext>
          </c:extLst>
        </c:ser>
        <c:ser>
          <c:idx val="1"/>
          <c:order val="1"/>
          <c:spPr>
            <a:ln w="28575" cap="rnd">
              <a:solidFill>
                <a:schemeClr val="accent2"/>
              </a:solidFill>
              <a:round/>
            </a:ln>
            <a:effectLst/>
          </c:spPr>
          <c:marker>
            <c:symbol val="none"/>
          </c:marker>
          <c:val>
            <c:numRef>
              <c:f>Sheet5!$L$7:$P$7</c:f>
              <c:numCache>
                <c:formatCode>General</c:formatCode>
                <c:ptCount val="5"/>
                <c:pt idx="0">
                  <c:v>0.46231889185698877</c:v>
                </c:pt>
                <c:pt idx="1">
                  <c:v>0.96121708383734994</c:v>
                </c:pt>
                <c:pt idx="2">
                  <c:v>0.77898786970951928</c:v>
                </c:pt>
                <c:pt idx="3">
                  <c:v>0.36464865993942502</c:v>
                </c:pt>
                <c:pt idx="4">
                  <c:v>0.66722539477030485</c:v>
                </c:pt>
              </c:numCache>
            </c:numRef>
          </c:val>
          <c:smooth val="0"/>
          <c:extLst>
            <c:ext xmlns:c16="http://schemas.microsoft.com/office/drawing/2014/chart" uri="{C3380CC4-5D6E-409C-BE32-E72D297353CC}">
              <c16:uniqueId val="{00000001-8E8D-4D76-8B1D-F5A500CDE9F2}"/>
            </c:ext>
          </c:extLst>
        </c:ser>
        <c:dLbls>
          <c:showLegendKey val="0"/>
          <c:showVal val="0"/>
          <c:showCatName val="0"/>
          <c:showSerName val="0"/>
          <c:showPercent val="0"/>
          <c:showBubbleSize val="0"/>
        </c:dLbls>
        <c:smooth val="0"/>
        <c:axId val="429773056"/>
        <c:axId val="429771880"/>
      </c:lineChart>
      <c:catAx>
        <c:axId val="4297730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771880"/>
        <c:crosses val="autoZero"/>
        <c:auto val="1"/>
        <c:lblAlgn val="ctr"/>
        <c:lblOffset val="100"/>
        <c:noMultiLvlLbl val="0"/>
      </c:catAx>
      <c:valAx>
        <c:axId val="429771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773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[FSA_A.xlsx]Performance Ratios!PivotTable4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'Performance Ratios'!$B$3</c:f>
              <c:strCache>
                <c:ptCount val="1"/>
                <c:pt idx="0">
                  <c:v>Sum of ROA</c:v>
                </c:pt>
              </c:strCache>
            </c:strRef>
          </c:tx>
          <c:spPr>
            <a:solidFill>
              <a:schemeClr val="accent1"/>
            </a:solidFill>
            <a:ln>
              <a:noFill/>
            </a:ln>
            <a:effectLst/>
          </c:spPr>
          <c:cat>
            <c:strRef>
              <c:f>'Performance Ratios'!$A$4:$A$9</c:f>
              <c:strCache>
                <c:ptCount val="5"/>
                <c:pt idx="0">
                  <c:v>Mar-20</c:v>
                </c:pt>
                <c:pt idx="1">
                  <c:v>Mar-21</c:v>
                </c:pt>
                <c:pt idx="2">
                  <c:v>Mar-22</c:v>
                </c:pt>
                <c:pt idx="3">
                  <c:v>Mar-23</c:v>
                </c:pt>
                <c:pt idx="4">
                  <c:v>Mar-24</c:v>
                </c:pt>
              </c:strCache>
            </c:strRef>
          </c:cat>
          <c:val>
            <c:numRef>
              <c:f>'Performance Ratios'!$B$4:$B$9</c:f>
              <c:numCache>
                <c:formatCode>General</c:formatCode>
                <c:ptCount val="5"/>
                <c:pt idx="0">
                  <c:v>5.7561408003118104E-2</c:v>
                </c:pt>
                <c:pt idx="1">
                  <c:v>3.1490109100805685E-2</c:v>
                </c:pt>
                <c:pt idx="2">
                  <c:v>3.7139929409085747E-2</c:v>
                </c:pt>
                <c:pt idx="3">
                  <c:v>9.5212708739918397E-2</c:v>
                </c:pt>
                <c:pt idx="4">
                  <c:v>0.11504471577136888</c:v>
                </c:pt>
              </c:numCache>
            </c:numRef>
          </c:val>
          <c:extLst>
            <c:ext xmlns:c16="http://schemas.microsoft.com/office/drawing/2014/chart" uri="{C3380CC4-5D6E-409C-BE32-E72D297353CC}">
              <c16:uniqueId val="{00000000-09C6-47F1-8049-BE6889E75F14}"/>
            </c:ext>
          </c:extLst>
        </c:ser>
        <c:ser>
          <c:idx val="1"/>
          <c:order val="1"/>
          <c:tx>
            <c:strRef>
              <c:f>'Performance Ratios'!$C$3</c:f>
              <c:strCache>
                <c:ptCount val="1"/>
                <c:pt idx="0">
                  <c:v>Sum of ROE</c:v>
                </c:pt>
              </c:strCache>
            </c:strRef>
          </c:tx>
          <c:spPr>
            <a:solidFill>
              <a:schemeClr val="accent2"/>
            </a:solidFill>
            <a:ln>
              <a:noFill/>
            </a:ln>
            <a:effectLst/>
          </c:spPr>
          <c:cat>
            <c:strRef>
              <c:f>'Performance Ratios'!$A$4:$A$9</c:f>
              <c:strCache>
                <c:ptCount val="5"/>
                <c:pt idx="0">
                  <c:v>Mar-20</c:v>
                </c:pt>
                <c:pt idx="1">
                  <c:v>Mar-21</c:v>
                </c:pt>
                <c:pt idx="2">
                  <c:v>Mar-22</c:v>
                </c:pt>
                <c:pt idx="3">
                  <c:v>Mar-23</c:v>
                </c:pt>
                <c:pt idx="4">
                  <c:v>Mar-24</c:v>
                </c:pt>
              </c:strCache>
            </c:strRef>
          </c:cat>
          <c:val>
            <c:numRef>
              <c:f>'Performance Ratios'!$C$4:$C$9</c:f>
              <c:numCache>
                <c:formatCode>General</c:formatCode>
                <c:ptCount val="5"/>
                <c:pt idx="0">
                  <c:v>2.8842612268026632E-2</c:v>
                </c:pt>
                <c:pt idx="1">
                  <c:v>1.7750273330209562E-2</c:v>
                </c:pt>
                <c:pt idx="2">
                  <c:v>1.4777666332330325E-2</c:v>
                </c:pt>
                <c:pt idx="3">
                  <c:v>3.418118731925044E-2</c:v>
                </c:pt>
                <c:pt idx="4">
                  <c:v>4.59654818067168E-2</c:v>
                </c:pt>
              </c:numCache>
            </c:numRef>
          </c:val>
          <c:extLst>
            <c:ext xmlns:c16="http://schemas.microsoft.com/office/drawing/2014/chart" uri="{C3380CC4-5D6E-409C-BE32-E72D297353CC}">
              <c16:uniqueId val="{00000001-09C6-47F1-8049-BE6889E75F14}"/>
            </c:ext>
          </c:extLst>
        </c:ser>
        <c:dLbls>
          <c:showLegendKey val="0"/>
          <c:showVal val="0"/>
          <c:showCatName val="0"/>
          <c:showSerName val="0"/>
          <c:showPercent val="0"/>
          <c:showBubbleSize val="0"/>
        </c:dLbls>
        <c:axId val="642803864"/>
        <c:axId val="642805432"/>
      </c:areaChart>
      <c:catAx>
        <c:axId val="642803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805432"/>
        <c:crosses val="autoZero"/>
        <c:auto val="1"/>
        <c:lblAlgn val="ctr"/>
        <c:lblOffset val="100"/>
        <c:noMultiLvlLbl val="0"/>
      </c:catAx>
      <c:valAx>
        <c:axId val="642805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8038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[FSA_A.xlsx]Debt Equity Ratio!PivotTable5</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'Debt Equity Ratio'!$B$3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'Debt Equity Ratio'!$A$4:$A$9</c:f>
              <c:strCache>
                <c:ptCount val="5"/>
                <c:pt idx="0">
                  <c:v>Mar-20</c:v>
                </c:pt>
                <c:pt idx="1">
                  <c:v>Mar-21</c:v>
                </c:pt>
                <c:pt idx="2">
                  <c:v>Mar-22</c:v>
                </c:pt>
                <c:pt idx="3">
                  <c:v>Mar-23</c:v>
                </c:pt>
                <c:pt idx="4">
                  <c:v>Mar-24</c:v>
                </c:pt>
              </c:strCache>
            </c:strRef>
          </c:cat>
          <c:val>
            <c:numRef>
              <c:f>'Debt Equity Ratio'!$B$4:$B$9</c:f>
              <c:numCache>
                <c:formatCode>General</c:formatCode>
                <c:ptCount val="5"/>
                <c:pt idx="0">
                  <c:v>5.8488656831198263E-2</c:v>
                </c:pt>
                <c:pt idx="1">
                  <c:v>5.0696563467846081E-2</c:v>
                </c:pt>
                <c:pt idx="2">
                  <c:v>4.153903150894124E-2</c:v>
                </c:pt>
                <c:pt idx="3">
                  <c:v>4.3667959728958608E-2</c:v>
                </c:pt>
                <c:pt idx="4">
                  <c:v>4.3941800177495445E-2</c:v>
                </c:pt>
              </c:numCache>
            </c:numRef>
          </c:val>
          <c:smooth val="0"/>
          <c:extLst>
            <c:ext xmlns:c16="http://schemas.microsoft.com/office/drawing/2014/chart" uri="{C3380CC4-5D6E-409C-BE32-E72D297353CC}">
              <c16:uniqueId val="{00000000-341E-49EB-97D6-BDAB8645E474}"/>
            </c:ext>
          </c:extLst>
        </c:ser>
        <c:dLbls>
          <c:showLegendKey val="0"/>
          <c:showVal val="0"/>
          <c:showCatName val="0"/>
          <c:showSerName val="0"/>
          <c:showPercent val="0"/>
          <c:showBubbleSize val="0"/>
        </c:dLbls>
        <c:marker val="1"/>
        <c:smooth val="0"/>
        <c:axId val="642805040"/>
        <c:axId val="642805824"/>
      </c:lineChart>
      <c:catAx>
        <c:axId val="64280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805824"/>
        <c:crosses val="autoZero"/>
        <c:auto val="1"/>
        <c:lblAlgn val="ctr"/>
        <c:lblOffset val="100"/>
        <c:noMultiLvlLbl val="0"/>
      </c:catAx>
      <c:valAx>
        <c:axId val="64280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805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[FSA_A.xlsx]Debt_Reserves GR!PivotTable6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'Debt_Reserves GR'!$B$3</c:f>
              <c:strCache>
                <c:ptCount val="1"/>
                <c:pt idx="0">
                  <c:v>Sum of Reserves Gr_YOY</c:v>
                </c:pt>
              </c:strCache>
            </c:strRef>
          </c:tx>
          <c:spPr>
            <a:solidFill>
              <a:schemeClr val="accent1"/>
            </a:solidFill>
            <a:ln>
              <a:noFill/>
            </a:ln>
            <a:effectLst/>
          </c:spPr>
          <c:invertIfNegative val="0"/>
          <c:cat>
            <c:strRef>
              <c:f>'Debt_Reserves GR'!$A$4:$A$9</c:f>
              <c:strCache>
                <c:ptCount val="5"/>
                <c:pt idx="0">
                  <c:v>Mar-20</c:v>
                </c:pt>
                <c:pt idx="1">
                  <c:v>Mar-21</c:v>
                </c:pt>
                <c:pt idx="2">
                  <c:v>Mar-22</c:v>
                </c:pt>
                <c:pt idx="3">
                  <c:v>Mar-23</c:v>
                </c:pt>
                <c:pt idx="4">
                  <c:v>Mar-24</c:v>
                </c:pt>
              </c:strCache>
            </c:strRef>
          </c:cat>
          <c:val>
            <c:numRef>
              <c:f>'Debt_Reserves GR'!$B$4:$B$9</c:f>
              <c:numCache>
                <c:formatCode>General</c:formatCode>
                <c:ptCount val="5"/>
                <c:pt idx="1">
                  <c:v>6.2677114205675677E-2</c:v>
                </c:pt>
                <c:pt idx="2">
                  <c:v>5.4115026666870403E-2</c:v>
                </c:pt>
                <c:pt idx="3">
                  <c:v>0.1170262311421193</c:v>
                </c:pt>
                <c:pt idx="4">
                  <c:v>0.38673562588111987</c:v>
                </c:pt>
              </c:numCache>
            </c:numRef>
          </c:val>
          <c:extLst>
            <c:ext xmlns:c16="http://schemas.microsoft.com/office/drawing/2014/chart" uri="{C3380CC4-5D6E-409C-BE32-E72D297353CC}">
              <c16:uniqueId val="{00000000-3307-4A44-AB65-384E360E1271}"/>
            </c:ext>
          </c:extLst>
        </c:ser>
        <c:ser>
          <c:idx val="1"/>
          <c:order val="1"/>
          <c:tx>
            <c:strRef>
              <c:f>'Debt_Reserves GR'!$C$3</c:f>
              <c:strCache>
                <c:ptCount val="1"/>
                <c:pt idx="0">
                  <c:v>Sum of Debt Gr_YOY </c:v>
                </c:pt>
              </c:strCache>
            </c:strRef>
          </c:tx>
          <c:spPr>
            <a:solidFill>
              <a:schemeClr val="accent2"/>
            </a:solidFill>
            <a:ln>
              <a:noFill/>
            </a:ln>
            <a:effectLst/>
          </c:spPr>
          <c:invertIfNegative val="0"/>
          <c:cat>
            <c:strRef>
              <c:f>'Debt_Reserves GR'!$A$4:$A$9</c:f>
              <c:strCache>
                <c:ptCount val="5"/>
                <c:pt idx="0">
                  <c:v>Mar-20</c:v>
                </c:pt>
                <c:pt idx="1">
                  <c:v>Mar-21</c:v>
                </c:pt>
                <c:pt idx="2">
                  <c:v>Mar-22</c:v>
                </c:pt>
                <c:pt idx="3">
                  <c:v>Mar-23</c:v>
                </c:pt>
                <c:pt idx="4">
                  <c:v>Mar-24</c:v>
                </c:pt>
              </c:strCache>
            </c:strRef>
          </c:cat>
          <c:val>
            <c:numRef>
              <c:f>'Debt_Reserves GR'!$C$4:$C$9</c:f>
              <c:numCache>
                <c:formatCode>General</c:formatCode>
                <c:ptCount val="5"/>
                <c:pt idx="1">
                  <c:v>-7.9063008200408347E-2</c:v>
                </c:pt>
                <c:pt idx="2">
                  <c:v>-0.13642170123234143</c:v>
                </c:pt>
                <c:pt idx="3">
                  <c:v>0.17393952577768124</c:v>
                </c:pt>
                <c:pt idx="4">
                  <c:v>0.39458177370937242</c:v>
                </c:pt>
              </c:numCache>
            </c:numRef>
          </c:val>
          <c:extLst>
            <c:ext xmlns:c16="http://schemas.microsoft.com/office/drawing/2014/chart" uri="{C3380CC4-5D6E-409C-BE32-E72D297353CC}">
              <c16:uniqueId val="{00000001-3307-4A44-AB65-384E360E1271}"/>
            </c:ext>
          </c:extLst>
        </c:ser>
        <c:dLbls>
          <c:showLegendKey val="0"/>
          <c:showVal val="0"/>
          <c:showCatName val="0"/>
          <c:showSerName val="0"/>
          <c:showPercent val="0"/>
          <c:showBubbleSize val="0"/>
        </c:dLbls>
        <c:gapWidth val="219"/>
        <c:overlap val="-27"/>
        <c:axId val="642807784"/>
        <c:axId val="531245792"/>
      </c:barChart>
      <c:catAx>
        <c:axId val="642807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245792"/>
        <c:crosses val="autoZero"/>
        <c:auto val="1"/>
        <c:lblAlgn val="ctr"/>
        <c:lblOffset val="100"/>
        <c:noMultiLvlLbl val="0"/>
      </c:catAx>
      <c:valAx>
        <c:axId val="53124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807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[FSA_A.xlsx]Liquidity Ratio!PivotTable7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'Liquidity Ratio'!$B$3</c:f>
              <c:strCache>
                <c:ptCount val="1"/>
                <c:pt idx="0">
                  <c:v>Sum of Current Ratio</c:v>
                </c:pt>
              </c:strCache>
            </c:strRef>
          </c:tx>
          <c:spPr>
            <a:solidFill>
              <a:schemeClr val="accent1"/>
            </a:solidFill>
            <a:ln>
              <a:noFill/>
            </a:ln>
            <a:effectLst/>
          </c:spPr>
          <c:invertIfNegative val="0"/>
          <c:cat>
            <c:strRef>
              <c:f>'Liquidity Ratio'!$A$4:$A$9</c:f>
              <c:strCache>
                <c:ptCount val="5"/>
                <c:pt idx="0">
                  <c:v>Mar-20</c:v>
                </c:pt>
                <c:pt idx="1">
                  <c:v>Mar-21</c:v>
                </c:pt>
                <c:pt idx="2">
                  <c:v>Mar-22</c:v>
                </c:pt>
                <c:pt idx="3">
                  <c:v>Mar-23</c:v>
                </c:pt>
                <c:pt idx="4">
                  <c:v>Mar-24</c:v>
                </c:pt>
              </c:strCache>
            </c:strRef>
          </c:cat>
          <c:val>
            <c:numRef>
              <c:f>'Liquidity Ratio'!$B$4:$B$9</c:f>
              <c:numCache>
                <c:formatCode>General</c:formatCode>
                <c:ptCount val="5"/>
                <c:pt idx="0">
                  <c:v>0.74659897040352408</c:v>
                </c:pt>
                <c:pt idx="1">
                  <c:v>1.1503551378679322</c:v>
                </c:pt>
                <c:pt idx="2">
                  <c:v>0.986483390607102</c:v>
                </c:pt>
                <c:pt idx="3">
                  <c:v>0.57768074281479864</c:v>
                </c:pt>
                <c:pt idx="4">
                  <c:v>0.87214759669849495</c:v>
                </c:pt>
              </c:numCache>
            </c:numRef>
          </c:val>
          <c:extLst>
            <c:ext xmlns:c16="http://schemas.microsoft.com/office/drawing/2014/chart" uri="{C3380CC4-5D6E-409C-BE32-E72D297353CC}">
              <c16:uniqueId val="{00000000-8C70-46D4-AE13-140E9743240F}"/>
            </c:ext>
          </c:extLst>
        </c:ser>
        <c:ser>
          <c:idx val="1"/>
          <c:order val="1"/>
          <c:tx>
            <c:strRef>
              <c:f>'Liquidity Ratio'!$C$3</c:f>
              <c:strCache>
                <c:ptCount val="1"/>
                <c:pt idx="0">
                  <c:v>Sum of Quick Ratio</c:v>
                </c:pt>
              </c:strCache>
            </c:strRef>
          </c:tx>
          <c:spPr>
            <a:solidFill>
              <a:schemeClr val="accent2"/>
            </a:solidFill>
            <a:ln>
              <a:noFill/>
            </a:ln>
            <a:effectLst/>
          </c:spPr>
          <c:invertIfNegative val="0"/>
          <c:cat>
            <c:strRef>
              <c:f>'Liquidity Ratio'!$A$4:$A$9</c:f>
              <c:strCache>
                <c:ptCount val="5"/>
                <c:pt idx="0">
                  <c:v>Mar-20</c:v>
                </c:pt>
                <c:pt idx="1">
                  <c:v>Mar-21</c:v>
                </c:pt>
                <c:pt idx="2">
                  <c:v>Mar-22</c:v>
                </c:pt>
                <c:pt idx="3">
                  <c:v>Mar-23</c:v>
                </c:pt>
                <c:pt idx="4">
                  <c:v>Mar-24</c:v>
                </c:pt>
              </c:strCache>
            </c:strRef>
          </c:cat>
          <c:val>
            <c:numRef>
              <c:f>'Liquidity Ratio'!$C$4:$C$9</c:f>
              <c:numCache>
                <c:formatCode>General</c:formatCode>
                <c:ptCount val="5"/>
                <c:pt idx="0">
                  <c:v>0.46231889185698877</c:v>
                </c:pt>
                <c:pt idx="1">
                  <c:v>0.96121708383734994</c:v>
                </c:pt>
                <c:pt idx="2">
                  <c:v>0.77898786970951928</c:v>
                </c:pt>
                <c:pt idx="3">
                  <c:v>0.36464865993942502</c:v>
                </c:pt>
                <c:pt idx="4">
                  <c:v>0.66722539477030485</c:v>
                </c:pt>
              </c:numCache>
            </c:numRef>
          </c:val>
          <c:extLst>
            <c:ext xmlns:c16="http://schemas.microsoft.com/office/drawing/2014/chart" uri="{C3380CC4-5D6E-409C-BE32-E72D297353CC}">
              <c16:uniqueId val="{00000001-8C70-46D4-AE13-140E9743240F}"/>
            </c:ext>
          </c:extLst>
        </c:ser>
        <c:dLbls>
          <c:showLegendKey val="0"/>
          <c:showVal val="0"/>
          <c:showCatName val="0"/>
          <c:showSerName val="0"/>
          <c:showPercent val="0"/>
          <c:showBubbleSize val="0"/>
        </c:dLbls>
        <c:gapWidth val="219"/>
        <c:overlap val="-27"/>
        <c:axId val="531248536"/>
        <c:axId val="531246968"/>
      </c:barChart>
      <c:catAx>
        <c:axId val="531248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246968"/>
        <c:crosses val="autoZero"/>
        <c:auto val="1"/>
        <c:lblAlgn val="ctr"/>
        <c:lblOffset val="100"/>
        <c:noMultiLvlLbl val="0"/>
      </c:catAx>
      <c:valAx>
        <c:axId val="531246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248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[FSA_A.xlsx]Days_Rec_Pay!PivotTable8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Days_Rec_Pay!$B$3</c:f>
              <c:strCache>
                <c:ptCount val="1"/>
                <c:pt idx="0">
                  <c:v>Sum of Days Recievables</c:v>
                </c:pt>
              </c:strCache>
            </c:strRef>
          </c:tx>
          <c:spPr>
            <a:solidFill>
              <a:schemeClr val="accent1"/>
            </a:solidFill>
            <a:ln>
              <a:noFill/>
            </a:ln>
            <a:effectLst/>
          </c:spPr>
          <c:invertIfNegative val="0"/>
          <c:cat>
            <c:strRef>
              <c:f>Days_Rec_Pay!$A$4:$A$9</c:f>
              <c:strCache>
                <c:ptCount val="5"/>
                <c:pt idx="0">
                  <c:v>Mar-20</c:v>
                </c:pt>
                <c:pt idx="1">
                  <c:v>Mar-21</c:v>
                </c:pt>
                <c:pt idx="2">
                  <c:v>Mar-22</c:v>
                </c:pt>
                <c:pt idx="3">
                  <c:v>Mar-23</c:v>
                </c:pt>
                <c:pt idx="4">
                  <c:v>Mar-24</c:v>
                </c:pt>
              </c:strCache>
            </c:strRef>
          </c:cat>
          <c:val>
            <c:numRef>
              <c:f>Days_Rec_Pay!$B$4:$B$9</c:f>
              <c:numCache>
                <c:formatCode>General</c:formatCode>
                <c:ptCount val="5"/>
                <c:pt idx="0">
                  <c:v>9.4101506740682002</c:v>
                </c:pt>
                <c:pt idx="1">
                  <c:v>6.5475473199568013</c:v>
                </c:pt>
                <c:pt idx="2">
                  <c:v>8.2918788449651188</c:v>
                </c:pt>
                <c:pt idx="3">
                  <c:v>10.108793557611424</c:v>
                </c:pt>
                <c:pt idx="4">
                  <c:v>11.665508232869161</c:v>
                </c:pt>
              </c:numCache>
            </c:numRef>
          </c:val>
          <c:extLst>
            <c:ext xmlns:c16="http://schemas.microsoft.com/office/drawing/2014/chart" uri="{C3380CC4-5D6E-409C-BE32-E72D297353CC}">
              <c16:uniqueId val="{00000000-88F7-4AAB-BD77-95F54D39765D}"/>
            </c:ext>
          </c:extLst>
        </c:ser>
        <c:ser>
          <c:idx val="1"/>
          <c:order val="1"/>
          <c:tx>
            <c:strRef>
              <c:f>Days_Rec_Pay!$C$3</c:f>
              <c:strCache>
                <c:ptCount val="1"/>
                <c:pt idx="0">
                  <c:v>Sum of Days Payable</c:v>
                </c:pt>
              </c:strCache>
            </c:strRef>
          </c:tx>
          <c:spPr>
            <a:solidFill>
              <a:schemeClr val="accent2"/>
            </a:solidFill>
            <a:ln>
              <a:noFill/>
            </a:ln>
            <a:effectLst/>
          </c:spPr>
          <c:invertIfNegative val="0"/>
          <c:cat>
            <c:strRef>
              <c:f>Days_Rec_Pay!$A$4:$A$9</c:f>
              <c:strCache>
                <c:ptCount val="5"/>
                <c:pt idx="0">
                  <c:v>Mar-20</c:v>
                </c:pt>
                <c:pt idx="1">
                  <c:v>Mar-21</c:v>
                </c:pt>
                <c:pt idx="2">
                  <c:v>Mar-22</c:v>
                </c:pt>
                <c:pt idx="3">
                  <c:v>Mar-23</c:v>
                </c:pt>
                <c:pt idx="4">
                  <c:v>Mar-24</c:v>
                </c:pt>
              </c:strCache>
            </c:strRef>
          </c:cat>
          <c:val>
            <c:numRef>
              <c:f>Days_Rec_Pay!$C$4:$C$9</c:f>
              <c:numCache>
                <c:formatCode>General</c:formatCode>
                <c:ptCount val="5"/>
                <c:pt idx="0">
                  <c:v>50.778789127085787</c:v>
                </c:pt>
                <c:pt idx="1">
                  <c:v>72.023233072499082</c:v>
                </c:pt>
                <c:pt idx="2">
                  <c:v>53.229241111985949</c:v>
                </c:pt>
                <c:pt idx="3">
                  <c:v>49.191195907748103</c:v>
                </c:pt>
                <c:pt idx="4">
                  <c:v>61.317112638847263</c:v>
                </c:pt>
              </c:numCache>
            </c:numRef>
          </c:val>
          <c:extLst>
            <c:ext xmlns:c16="http://schemas.microsoft.com/office/drawing/2014/chart" uri="{C3380CC4-5D6E-409C-BE32-E72D297353CC}">
              <c16:uniqueId val="{00000001-88F7-4AAB-BD77-95F54D39765D}"/>
            </c:ext>
          </c:extLst>
        </c:ser>
        <c:dLbls>
          <c:showLegendKey val="0"/>
          <c:showVal val="0"/>
          <c:showCatName val="0"/>
          <c:showSerName val="0"/>
          <c:showPercent val="0"/>
          <c:showBubbleSize val="0"/>
        </c:dLbls>
        <c:gapWidth val="219"/>
        <c:axId val="531243832"/>
        <c:axId val="531244616"/>
      </c:barChart>
      <c:catAx>
        <c:axId val="531243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244616"/>
        <c:crosses val="autoZero"/>
        <c:auto val="1"/>
        <c:lblAlgn val="ctr"/>
        <c:lblOffset val="100"/>
        <c:noMultiLvlLbl val="0"/>
      </c:catAx>
      <c:valAx>
        <c:axId val="531244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243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[FSA_A.xlsx]Turnover!PivotTable9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Turnover!$B$3</c:f>
              <c:strCache>
                <c:ptCount val="1"/>
                <c:pt idx="0">
                  <c:v>Sum of Debtors Turnover Ratio</c:v>
                </c:pt>
              </c:strCache>
            </c:strRef>
          </c:tx>
          <c:spPr>
            <a:solidFill>
              <a:schemeClr val="accent1"/>
            </a:solidFill>
            <a:ln>
              <a:noFill/>
            </a:ln>
            <a:effectLst/>
          </c:spPr>
          <c:invertIfNegative val="0"/>
          <c:cat>
            <c:strRef>
              <c:f>Turnover!$A$4:$A$9</c:f>
              <c:strCache>
                <c:ptCount val="5"/>
                <c:pt idx="0">
                  <c:v>Mar-20</c:v>
                </c:pt>
                <c:pt idx="1">
                  <c:v>Mar-21</c:v>
                </c:pt>
                <c:pt idx="2">
                  <c:v>Mar-22</c:v>
                </c:pt>
                <c:pt idx="3">
                  <c:v>Mar-23</c:v>
                </c:pt>
                <c:pt idx="4">
                  <c:v>Mar-24</c:v>
                </c:pt>
              </c:strCache>
            </c:strRef>
          </c:cat>
          <c:val>
            <c:numRef>
              <c:f>Turnover!$B$4:$B$9</c:f>
              <c:numCache>
                <c:formatCode>General</c:formatCode>
                <c:ptCount val="5"/>
                <c:pt idx="0">
                  <c:v>38.256560651261566</c:v>
                </c:pt>
                <c:pt idx="1">
                  <c:v>54.98242050160168</c:v>
                </c:pt>
                <c:pt idx="2">
                  <c:v>43.415974440894573</c:v>
                </c:pt>
                <c:pt idx="3">
                  <c:v>35.612558308596356</c:v>
                </c:pt>
                <c:pt idx="4">
                  <c:v>30.860207100591719</c:v>
                </c:pt>
              </c:numCache>
            </c:numRef>
          </c:val>
          <c:extLst>
            <c:ext xmlns:c16="http://schemas.microsoft.com/office/drawing/2014/chart" uri="{C3380CC4-5D6E-409C-BE32-E72D297353CC}">
              <c16:uniqueId val="{00000000-FEFC-44EE-9469-356FFB7E6E01}"/>
            </c:ext>
          </c:extLst>
        </c:ser>
        <c:ser>
          <c:idx val="1"/>
          <c:order val="1"/>
          <c:tx>
            <c:strRef>
              <c:f>Turnover!$C$3</c:f>
              <c:strCache>
                <c:ptCount val="1"/>
                <c:pt idx="0">
                  <c:v>Sum of Creditors Turnover Ratio</c:v>
                </c:pt>
              </c:strCache>
            </c:strRef>
          </c:tx>
          <c:spPr>
            <a:solidFill>
              <a:schemeClr val="accent2"/>
            </a:solidFill>
            <a:ln>
              <a:noFill/>
            </a:ln>
            <a:effectLst/>
          </c:spPr>
          <c:invertIfNegative val="0"/>
          <c:cat>
            <c:strRef>
              <c:f>Turnover!$A$4:$A$9</c:f>
              <c:strCache>
                <c:ptCount val="5"/>
                <c:pt idx="0">
                  <c:v>Mar-20</c:v>
                </c:pt>
                <c:pt idx="1">
                  <c:v>Mar-21</c:v>
                </c:pt>
                <c:pt idx="2">
                  <c:v>Mar-22</c:v>
                </c:pt>
                <c:pt idx="3">
                  <c:v>Mar-23</c:v>
                </c:pt>
                <c:pt idx="4">
                  <c:v>Mar-24</c:v>
                </c:pt>
              </c:strCache>
            </c:strRef>
          </c:cat>
          <c:val>
            <c:numRef>
              <c:f>Turnover!$C$4:$C$9</c:f>
              <c:numCache>
                <c:formatCode>General</c:formatCode>
                <c:ptCount val="5"/>
                <c:pt idx="0">
                  <c:v>7.089574331893103</c:v>
                </c:pt>
                <c:pt idx="1">
                  <c:v>4.9983871126365784</c:v>
                </c:pt>
                <c:pt idx="2">
                  <c:v>6.7631999344611469</c:v>
                </c:pt>
                <c:pt idx="3">
                  <c:v>7.3183827584743968</c:v>
                </c:pt>
                <c:pt idx="4">
                  <c:v>5.871117939299757</c:v>
                </c:pt>
              </c:numCache>
            </c:numRef>
          </c:val>
          <c:extLst>
            <c:ext xmlns:c16="http://schemas.microsoft.com/office/drawing/2014/chart" uri="{C3380CC4-5D6E-409C-BE32-E72D297353CC}">
              <c16:uniqueId val="{00000001-FEFC-44EE-9469-356FFB7E6E01}"/>
            </c:ext>
          </c:extLst>
        </c:ser>
        <c:dLbls>
          <c:showLegendKey val="0"/>
          <c:showVal val="0"/>
          <c:showCatName val="0"/>
          <c:showSerName val="0"/>
          <c:showPercent val="0"/>
          <c:showBubbleSize val="0"/>
        </c:dLbls>
        <c:gapWidth val="219"/>
        <c:overlap val="-27"/>
        <c:axId val="531247752"/>
        <c:axId val="531242264"/>
      </c:barChart>
      <c:catAx>
        <c:axId val="531247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242264"/>
        <c:crosses val="autoZero"/>
        <c:auto val="1"/>
        <c:lblAlgn val="ctr"/>
        <c:lblOffset val="100"/>
        <c:noMultiLvlLbl val="0"/>
      </c:catAx>
      <c:valAx>
        <c:axId val="531242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247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[FSA_A.xlsx]Sale_EBITDA_GR!PivotTable2</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Sale_EBITDA_GR!$B$3</c:f>
              <c:strCache>
                <c:ptCount val="1"/>
                <c:pt idx="0">
                  <c:v>Sum of Sales_Gr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Sale_EBITDA_GR!$A$4:$A$9</c:f>
              <c:strCache>
                <c:ptCount val="5"/>
                <c:pt idx="0">
                  <c:v>Mar-20</c:v>
                </c:pt>
                <c:pt idx="1">
                  <c:v>Mar-21</c:v>
                </c:pt>
                <c:pt idx="2">
                  <c:v>Mar-22</c:v>
                </c:pt>
                <c:pt idx="3">
                  <c:v>Mar-23</c:v>
                </c:pt>
                <c:pt idx="4">
                  <c:v>Mar-24</c:v>
                </c:pt>
              </c:strCache>
            </c:strRef>
          </c:cat>
          <c:val>
            <c:numRef>
              <c:f>Sale_EBITDA_GR!$B$4:$B$9</c:f>
              <c:numCache>
                <c:formatCode>General</c:formatCode>
                <c:ptCount val="5"/>
                <c:pt idx="1">
                  <c:v>-6.9891620407084298E-2</c:v>
                </c:pt>
                <c:pt idx="2">
                  <c:v>0.25518387995225389</c:v>
                </c:pt>
                <c:pt idx="3">
                  <c:v>0.3310490910202446</c:v>
                </c:pt>
                <c:pt idx="4">
                  <c:v>0.20657167182807368</c:v>
                </c:pt>
              </c:numCache>
            </c:numRef>
          </c:val>
          <c:smooth val="0"/>
          <c:extLst>
            <c:ext xmlns:c16="http://schemas.microsoft.com/office/drawing/2014/chart" uri="{C3380CC4-5D6E-409C-BE32-E72D297353CC}">
              <c16:uniqueId val="{00000000-19ED-4173-BF6F-9BB20FA24750}"/>
            </c:ext>
          </c:extLst>
        </c:ser>
        <c:ser>
          <c:idx val="1"/>
          <c:order val="1"/>
          <c:tx>
            <c:strRef>
              <c:f>Sale_EBITDA_GR!$C$3</c:f>
              <c:strCache>
                <c:ptCount val="1"/>
                <c:pt idx="0">
                  <c:v>Sum of EBITDA_Gr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Sale_EBITDA_GR!$A$4:$A$9</c:f>
              <c:strCache>
                <c:ptCount val="5"/>
                <c:pt idx="0">
                  <c:v>Mar-20</c:v>
                </c:pt>
                <c:pt idx="1">
                  <c:v>Mar-21</c:v>
                </c:pt>
                <c:pt idx="2">
                  <c:v>Mar-22</c:v>
                </c:pt>
                <c:pt idx="3">
                  <c:v>Mar-23</c:v>
                </c:pt>
                <c:pt idx="4">
                  <c:v>Mar-24</c:v>
                </c:pt>
              </c:strCache>
            </c:strRef>
          </c:cat>
          <c:val>
            <c:numRef>
              <c:f>Sale_EBITDA_GR!$C$4:$C$9</c:f>
              <c:numCache>
                <c:formatCode>General</c:formatCode>
                <c:ptCount val="5"/>
                <c:pt idx="1">
                  <c:v>-0.26590551947600405</c:v>
                </c:pt>
                <c:pt idx="2">
                  <c:v>5.3591725392134526E-2</c:v>
                </c:pt>
                <c:pt idx="3">
                  <c:v>0.95630832299476776</c:v>
                </c:pt>
                <c:pt idx="4">
                  <c:v>0.70272232638506082</c:v>
                </c:pt>
              </c:numCache>
            </c:numRef>
          </c:val>
          <c:smooth val="0"/>
          <c:extLst>
            <c:ext xmlns:c16="http://schemas.microsoft.com/office/drawing/2014/chart" uri="{C3380CC4-5D6E-409C-BE32-E72D297353CC}">
              <c16:uniqueId val="{00000001-19ED-4173-BF6F-9BB20FA24750}"/>
            </c:ext>
          </c:extLst>
        </c:ser>
        <c:dLbls>
          <c:showLegendKey val="0"/>
          <c:showVal val="0"/>
          <c:showCatName val="0"/>
          <c:showSerName val="0"/>
          <c:showPercent val="0"/>
          <c:showBubbleSize val="0"/>
        </c:dLbls>
        <c:marker val="1"/>
        <c:smooth val="0"/>
        <c:axId val="531248928"/>
        <c:axId val="531249320"/>
      </c:lineChart>
      <c:catAx>
        <c:axId val="53124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249320"/>
        <c:crosses val="autoZero"/>
        <c:auto val="1"/>
        <c:lblAlgn val="ctr"/>
        <c:lblOffset val="100"/>
        <c:noMultiLvlLbl val="0"/>
      </c:catAx>
      <c:valAx>
        <c:axId val="531249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248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8" Type="http://schemas.microsoft.com/office/2011/relationships/webextension" Target="../webextensions/webextension2.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 Id="rId9" Type="http://schemas.openxmlformats.org/officeDocument/2006/relationships/image" Target="../media/image2.png"/></Relationships>
</file>

<file path=xl/drawings/_rels/drawing13.xml.rels><?xml version="1.0" encoding="UTF-8" standalone="yes"?>
<Relationships xmlns="http://schemas.openxmlformats.org/package/2006/relationships"><Relationship Id="rId8" Type="http://schemas.openxmlformats.org/officeDocument/2006/relationships/image" Target="../media/image9.tmp"/><Relationship Id="rId3" Type="http://schemas.openxmlformats.org/officeDocument/2006/relationships/image" Target="../media/image5.tmp"/><Relationship Id="rId7" Type="http://schemas.openxmlformats.org/officeDocument/2006/relationships/image" Target="../media/image8.tmp"/><Relationship Id="rId2" Type="http://schemas.openxmlformats.org/officeDocument/2006/relationships/image" Target="../media/image4.tmp"/><Relationship Id="rId1" Type="http://schemas.openxmlformats.org/officeDocument/2006/relationships/image" Target="../media/image3.tmp"/><Relationship Id="rId6" Type="http://schemas.openxmlformats.org/officeDocument/2006/relationships/chart" Target="../charts/chart24.xml"/><Relationship Id="rId5" Type="http://schemas.openxmlformats.org/officeDocument/2006/relationships/image" Target="../media/image7.tmp"/><Relationship Id="rId4" Type="http://schemas.openxmlformats.org/officeDocument/2006/relationships/image" Target="../media/image6.tmp"/><Relationship Id="rId9" Type="http://schemas.openxmlformats.org/officeDocument/2006/relationships/image" Target="../media/image10.tmp"/></Relationships>
</file>

<file path=xl/drawings/_rels/drawing14.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image" Target="../media/image12.tmp"/><Relationship Id="rId1" Type="http://schemas.openxmlformats.org/officeDocument/2006/relationships/image" Target="../media/image11.tmp"/></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microsoft.com/office/2011/relationships/webextension" Target="../webextensions/webextension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447675</xdr:colOff>
      <xdr:row>12</xdr:row>
      <xdr:rowOff>180974</xdr:rowOff>
    </xdr:from>
    <xdr:to>
      <xdr:col>15</xdr:col>
      <xdr:colOff>333375</xdr:colOff>
      <xdr:row>27</xdr:row>
      <xdr:rowOff>133349</xdr:rowOff>
    </xdr:to>
    <xdr:sp macro="" textlink="">
      <xdr:nvSpPr>
        <xdr:cNvPr id="2" name="Rectangle 1">
          <a:extLst>
            <a:ext uri="{FF2B5EF4-FFF2-40B4-BE49-F238E27FC236}">
              <a16:creationId xmlns:a16="http://schemas.microsoft.com/office/drawing/2014/main" id="{00000000-0008-0000-0200-000002000000}"/>
            </a:ext>
          </a:extLst>
        </xdr:cNvPr>
        <xdr:cNvSpPr/>
      </xdr:nvSpPr>
      <xdr:spPr>
        <a:xfrm>
          <a:off x="5267325" y="2466974"/>
          <a:ext cx="6315075" cy="28098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a:t>Income Statement Interpretations</a:t>
          </a:r>
        </a:p>
        <a:p>
          <a:pPr algn="l"/>
          <a:r>
            <a:rPr lang="en-IN" sz="1100"/>
            <a:t>1. The</a:t>
          </a:r>
          <a:r>
            <a:rPr lang="en-IN" sz="1100" baseline="0"/>
            <a:t> company revenues are growing by an average growth of 18.07% and the growth EBITDA is 29.06% , it means that the company is able to utilise its fixed operating cost effectively and getting the benefit of operating leverage.</a:t>
          </a:r>
        </a:p>
        <a:p>
          <a:pPr algn="l"/>
          <a:r>
            <a:rPr lang="en-IN" sz="1100" baseline="0"/>
            <a:t>2. Maruti is also showing average growth in PAT numbers i.e. 36.21%. It means that the company is also getting the benefit of financial leverage</a:t>
          </a:r>
        </a:p>
        <a:p>
          <a:pPr algn="l"/>
          <a:r>
            <a:rPr lang="en-IN" sz="1100" baseline="0"/>
            <a:t>3. The company is showcasing excellent grwoth numbers and outstanding scenario because it is getting the benefit of both opearting and financial leverage</a:t>
          </a:r>
        </a:p>
        <a:p>
          <a:pPr algn="l"/>
          <a:r>
            <a:rPr lang="en-IN" sz="1100" baseline="0"/>
            <a:t>4. The overall profit margins are shaowing positive growth numbers from the previous year. It means that the company is able to increase its profitability from the previous year.</a:t>
          </a:r>
        </a:p>
        <a:p>
          <a:pPr algn="l"/>
          <a:r>
            <a:rPr lang="en-IN" sz="1100" baseline="0"/>
            <a:t>5. GPM in CY (2024) is 32.58 % and in PY (2023) is 28.46%, it means the company's product demand has been increased . </a:t>
          </a:r>
        </a:p>
        <a:p>
          <a:pPr algn="l"/>
          <a:r>
            <a:rPr lang="en-IN" sz="1100" baseline="0"/>
            <a:t>6. EBITDA- the core operating profits of the company has been increased</a:t>
          </a:r>
        </a:p>
        <a:p>
          <a:pPr algn="l"/>
          <a:r>
            <a:rPr lang="en-IN" sz="1100" baseline="0"/>
            <a:t>7.Average ICR of company is 57.28. It means that to pay 1 Rs Interest company is able to maintain 57.28. From last year it has been increased significantly 62%, it shows that the company is having a potential take extra delta debt.</a:t>
          </a:r>
          <a:endParaRPr lang="en-IN"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457200</xdr:colOff>
      <xdr:row>4</xdr:row>
      <xdr:rowOff>4762</xdr:rowOff>
    </xdr:from>
    <xdr:to>
      <xdr:col>14</xdr:col>
      <xdr:colOff>152400</xdr:colOff>
      <xdr:row>18</xdr:row>
      <xdr:rowOff>80962</xdr:rowOff>
    </xdr:to>
    <xdr:graphicFrame macro="">
      <xdr:nvGraphicFramePr>
        <xdr:cNvPr id="2" name="Chart 1">
          <a:extLst>
            <a:ext uri="{FF2B5EF4-FFF2-40B4-BE49-F238E27FC236}">
              <a16:creationId xmlns:a16="http://schemas.microsoft.com/office/drawing/2014/main" id="{00000000-0008-0000-0F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xdr:row>
      <xdr:rowOff>0</xdr:rowOff>
    </xdr:from>
    <xdr:to>
      <xdr:col>6</xdr:col>
      <xdr:colOff>19050</xdr:colOff>
      <xdr:row>12</xdr:row>
      <xdr:rowOff>161925</xdr:rowOff>
    </xdr:to>
    <xdr:graphicFrame macro="">
      <xdr:nvGraphicFramePr>
        <xdr:cNvPr id="2" name="Chart 1">
          <a:extLst>
            <a:ext uri="{FF2B5EF4-FFF2-40B4-BE49-F238E27FC236}">
              <a16:creationId xmlns:a16="http://schemas.microsoft.com/office/drawing/2014/main"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66675</xdr:colOff>
      <xdr:row>0</xdr:row>
      <xdr:rowOff>180975</xdr:rowOff>
    </xdr:from>
    <xdr:to>
      <xdr:col>12</xdr:col>
      <xdr:colOff>238125</xdr:colOff>
      <xdr:row>12</xdr:row>
      <xdr:rowOff>180975</xdr:rowOff>
    </xdr:to>
    <xdr:graphicFrame macro="">
      <xdr:nvGraphicFramePr>
        <xdr:cNvPr id="3" name="Chart 2">
          <a:extLst>
            <a:ext uri="{FF2B5EF4-FFF2-40B4-BE49-F238E27FC236}">
              <a16:creationId xmlns:a16="http://schemas.microsoft.com/office/drawing/2014/main" id="{00000000-0008-0000-1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276225</xdr:colOff>
      <xdr:row>0</xdr:row>
      <xdr:rowOff>171450</xdr:rowOff>
    </xdr:from>
    <xdr:to>
      <xdr:col>18</xdr:col>
      <xdr:colOff>161925</xdr:colOff>
      <xdr:row>13</xdr:row>
      <xdr:rowOff>0</xdr:rowOff>
    </xdr:to>
    <xdr:graphicFrame macro="">
      <xdr:nvGraphicFramePr>
        <xdr:cNvPr id="4" name="Chart 3">
          <a:extLst>
            <a:ext uri="{FF2B5EF4-FFF2-40B4-BE49-F238E27FC236}">
              <a16:creationId xmlns:a16="http://schemas.microsoft.com/office/drawing/2014/main" id="{00000000-0008-0000-1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57150</xdr:colOff>
      <xdr:row>13</xdr:row>
      <xdr:rowOff>38100</xdr:rowOff>
    </xdr:from>
    <xdr:to>
      <xdr:col>12</xdr:col>
      <xdr:colOff>238125</xdr:colOff>
      <xdr:row>24</xdr:row>
      <xdr:rowOff>66675</xdr:rowOff>
    </xdr:to>
    <xdr:graphicFrame macro="">
      <xdr:nvGraphicFramePr>
        <xdr:cNvPr id="5" name="Chart 4">
          <a:extLst>
            <a:ext uri="{FF2B5EF4-FFF2-40B4-BE49-F238E27FC236}">
              <a16:creationId xmlns:a16="http://schemas.microsoft.com/office/drawing/2014/main" id="{00000000-0008-0000-1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13</xdr:row>
      <xdr:rowOff>19050</xdr:rowOff>
    </xdr:from>
    <xdr:to>
      <xdr:col>5</xdr:col>
      <xdr:colOff>600075</xdr:colOff>
      <xdr:row>24</xdr:row>
      <xdr:rowOff>84044</xdr:rowOff>
    </xdr:to>
    <xdr:graphicFrame macro="">
      <xdr:nvGraphicFramePr>
        <xdr:cNvPr id="6" name="Chart 5">
          <a:extLst>
            <a:ext uri="{FF2B5EF4-FFF2-40B4-BE49-F238E27FC236}">
              <a16:creationId xmlns:a16="http://schemas.microsoft.com/office/drawing/2014/main" id="{00000000-0008-0000-1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295274</xdr:colOff>
      <xdr:row>13</xdr:row>
      <xdr:rowOff>47625</xdr:rowOff>
    </xdr:from>
    <xdr:to>
      <xdr:col>18</xdr:col>
      <xdr:colOff>171449</xdr:colOff>
      <xdr:row>24</xdr:row>
      <xdr:rowOff>85725</xdr:rowOff>
    </xdr:to>
    <xdr:graphicFrame macro="">
      <xdr:nvGraphicFramePr>
        <xdr:cNvPr id="7" name="Chart 6">
          <a:extLst>
            <a:ext uri="{FF2B5EF4-FFF2-40B4-BE49-F238E27FC236}">
              <a16:creationId xmlns:a16="http://schemas.microsoft.com/office/drawing/2014/main" id="{00000000-0008-0000-1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247650</xdr:colOff>
      <xdr:row>13</xdr:row>
      <xdr:rowOff>47625</xdr:rowOff>
    </xdr:from>
    <xdr:to>
      <xdr:col>23</xdr:col>
      <xdr:colOff>581025</xdr:colOff>
      <xdr:row>24</xdr:row>
      <xdr:rowOff>114300</xdr:rowOff>
    </xdr:to>
    <xdr:graphicFrame macro="">
      <xdr:nvGraphicFramePr>
        <xdr:cNvPr id="8" name="Chart 7">
          <a:extLst>
            <a:ext uri="{FF2B5EF4-FFF2-40B4-BE49-F238E27FC236}">
              <a16:creationId xmlns:a16="http://schemas.microsoft.com/office/drawing/2014/main" id="{00000000-0008-0000-1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238125</xdr:colOff>
      <xdr:row>0</xdr:row>
      <xdr:rowOff>161925</xdr:rowOff>
    </xdr:from>
    <xdr:to>
      <xdr:col>23</xdr:col>
      <xdr:colOff>574302</xdr:colOff>
      <xdr:row>13</xdr:row>
      <xdr:rowOff>9525</xdr:rowOff>
    </xdr:to>
    <xdr:graphicFrame macro="">
      <xdr:nvGraphicFramePr>
        <xdr:cNvPr id="9" name="Chart 8">
          <a:extLst>
            <a:ext uri="{FF2B5EF4-FFF2-40B4-BE49-F238E27FC236}">
              <a16:creationId xmlns:a16="http://schemas.microsoft.com/office/drawing/2014/main" id="{00000000-0008-0000-1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25</xdr:col>
      <xdr:colOff>0</xdr:colOff>
      <xdr:row>1</xdr:row>
      <xdr:rowOff>0</xdr:rowOff>
    </xdr:from>
    <xdr:to>
      <xdr:col>27</xdr:col>
      <xdr:colOff>596153</xdr:colOff>
      <xdr:row>9</xdr:row>
      <xdr:rowOff>136152</xdr:rowOff>
    </xdr:to>
    <mc:AlternateContent xmlns:mc="http://schemas.openxmlformats.org/markup-compatibility/2006" xmlns:a14="http://schemas.microsoft.com/office/drawing/2010/main">
      <mc:Choice Requires="a14">
        <xdr:graphicFrame macro="">
          <xdr:nvGraphicFramePr>
            <xdr:cNvPr id="10" name="Years 1">
              <a:extLst>
                <a:ext uri="{FF2B5EF4-FFF2-40B4-BE49-F238E27FC236}">
                  <a16:creationId xmlns:a16="http://schemas.microsoft.com/office/drawing/2014/main" id="{00000000-0008-0000-1000-00000A000000}"/>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15408088" y="196103"/>
              <a:ext cx="1828800" cy="1704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5</xdr:row>
      <xdr:rowOff>0</xdr:rowOff>
    </xdr:from>
    <xdr:to>
      <xdr:col>5</xdr:col>
      <xdr:colOff>162622</xdr:colOff>
      <xdr:row>15</xdr:row>
      <xdr:rowOff>152400</xdr:rowOff>
    </xdr:to>
    <xdr:graphicFrame macro="">
      <xdr:nvGraphicFramePr>
        <xdr:cNvPr id="2" name="Chart 1">
          <a:extLst>
            <a:ext uri="{FF2B5EF4-FFF2-40B4-BE49-F238E27FC236}">
              <a16:creationId xmlns:a16="http://schemas.microsoft.com/office/drawing/2014/main" id="{00000000-0008-0000-1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46465</xdr:colOff>
      <xdr:row>0</xdr:row>
      <xdr:rowOff>11617</xdr:rowOff>
    </xdr:from>
    <xdr:to>
      <xdr:col>16</xdr:col>
      <xdr:colOff>128229</xdr:colOff>
      <xdr:row>4</xdr:row>
      <xdr:rowOff>139392</xdr:rowOff>
    </xdr:to>
    <mc:AlternateContent xmlns:mc="http://schemas.openxmlformats.org/markup-compatibility/2006" xmlns:a14="http://schemas.microsoft.com/office/drawing/2010/main">
      <mc:Choice Requires="a14">
        <xdr:graphicFrame macro="">
          <xdr:nvGraphicFramePr>
            <xdr:cNvPr id="3" name="Years 2">
              <a:extLst>
                <a:ext uri="{FF2B5EF4-FFF2-40B4-BE49-F238E27FC236}">
                  <a16:creationId xmlns:a16="http://schemas.microsoft.com/office/drawing/2014/main" id="{00000000-0008-0000-1100-000003000000}"/>
                </a:ext>
              </a:extLst>
            </xdr:cNvPr>
            <xdr:cNvGraphicFramePr/>
          </xdr:nvGraphicFramePr>
          <xdr:xfrm>
            <a:off x="0" y="0"/>
            <a:ext cx="0" cy="0"/>
          </xdr:xfrm>
          <a:graphic>
            <a:graphicData uri="http://schemas.microsoft.com/office/drawing/2010/slicer">
              <sle:slicer xmlns:sle="http://schemas.microsoft.com/office/drawing/2010/slicer" name="Years 2"/>
            </a:graphicData>
          </a:graphic>
        </xdr:graphicFrame>
      </mc:Choice>
      <mc:Fallback xmlns="">
        <xdr:sp macro="" textlink="">
          <xdr:nvSpPr>
            <xdr:cNvPr id="0" name=""/>
            <xdr:cNvSpPr>
              <a:spLocks noTextEdit="1"/>
            </xdr:cNvSpPr>
          </xdr:nvSpPr>
          <xdr:spPr>
            <a:xfrm>
              <a:off x="7643233" y="11617"/>
              <a:ext cx="2497862" cy="8247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171450</xdr:colOff>
      <xdr:row>4</xdr:row>
      <xdr:rowOff>180975</xdr:rowOff>
    </xdr:from>
    <xdr:to>
      <xdr:col>10</xdr:col>
      <xdr:colOff>466725</xdr:colOff>
      <xdr:row>15</xdr:row>
      <xdr:rowOff>161925</xdr:rowOff>
    </xdr:to>
    <xdr:graphicFrame macro="">
      <xdr:nvGraphicFramePr>
        <xdr:cNvPr id="5" name="Chart 4">
          <a:extLst>
            <a:ext uri="{FF2B5EF4-FFF2-40B4-BE49-F238E27FC236}">
              <a16:creationId xmlns:a16="http://schemas.microsoft.com/office/drawing/2014/main" id="{00000000-0008-0000-1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485775</xdr:colOff>
      <xdr:row>4</xdr:row>
      <xdr:rowOff>171450</xdr:rowOff>
    </xdr:from>
    <xdr:to>
      <xdr:col>16</xdr:col>
      <xdr:colOff>190500</xdr:colOff>
      <xdr:row>15</xdr:row>
      <xdr:rowOff>152400</xdr:rowOff>
    </xdr:to>
    <xdr:graphicFrame macro="">
      <xdr:nvGraphicFramePr>
        <xdr:cNvPr id="6" name="Chart 5">
          <a:extLst>
            <a:ext uri="{FF2B5EF4-FFF2-40B4-BE49-F238E27FC236}">
              <a16:creationId xmlns:a16="http://schemas.microsoft.com/office/drawing/2014/main" id="{00000000-0008-0000-1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162621</xdr:colOff>
      <xdr:row>18</xdr:row>
      <xdr:rowOff>23233</xdr:rowOff>
    </xdr:from>
    <xdr:to>
      <xdr:col>25</xdr:col>
      <xdr:colOff>476249</xdr:colOff>
      <xdr:row>27</xdr:row>
      <xdr:rowOff>81311</xdr:rowOff>
    </xdr:to>
    <xdr:graphicFrame macro="">
      <xdr:nvGraphicFramePr>
        <xdr:cNvPr id="7" name="Chart 6">
          <a:extLst>
            <a:ext uri="{FF2B5EF4-FFF2-40B4-BE49-F238E27FC236}">
              <a16:creationId xmlns:a16="http://schemas.microsoft.com/office/drawing/2014/main" id="{00000000-0008-0000-1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23231</xdr:colOff>
      <xdr:row>15</xdr:row>
      <xdr:rowOff>174238</xdr:rowOff>
    </xdr:from>
    <xdr:to>
      <xdr:col>5</xdr:col>
      <xdr:colOff>174238</xdr:colOff>
      <xdr:row>27</xdr:row>
      <xdr:rowOff>116158</xdr:rowOff>
    </xdr:to>
    <xdr:graphicFrame macro="">
      <xdr:nvGraphicFramePr>
        <xdr:cNvPr id="8" name="Chart 7">
          <a:extLst>
            <a:ext uri="{FF2B5EF4-FFF2-40B4-BE49-F238E27FC236}">
              <a16:creationId xmlns:a16="http://schemas.microsoft.com/office/drawing/2014/main" id="{00000000-0008-0000-1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197470</xdr:colOff>
      <xdr:row>15</xdr:row>
      <xdr:rowOff>185853</xdr:rowOff>
    </xdr:from>
    <xdr:to>
      <xdr:col>10</xdr:col>
      <xdr:colOff>476250</xdr:colOff>
      <xdr:row>27</xdr:row>
      <xdr:rowOff>104542</xdr:rowOff>
    </xdr:to>
    <xdr:graphicFrame macro="">
      <xdr:nvGraphicFramePr>
        <xdr:cNvPr id="9" name="Chart 8">
          <a:extLst>
            <a:ext uri="{FF2B5EF4-FFF2-40B4-BE49-F238E27FC236}">
              <a16:creationId xmlns:a16="http://schemas.microsoft.com/office/drawing/2014/main" id="{00000000-0008-0000-1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534328</xdr:colOff>
      <xdr:row>15</xdr:row>
      <xdr:rowOff>174238</xdr:rowOff>
    </xdr:from>
    <xdr:to>
      <xdr:col>16</xdr:col>
      <xdr:colOff>197468</xdr:colOff>
      <xdr:row>27</xdr:row>
      <xdr:rowOff>81311</xdr:rowOff>
    </xdr:to>
    <xdr:graphicFrame macro="">
      <xdr:nvGraphicFramePr>
        <xdr:cNvPr id="13" name="Chart 12">
          <a:extLst>
            <a:ext uri="{FF2B5EF4-FFF2-40B4-BE49-F238E27FC236}">
              <a16:creationId xmlns:a16="http://schemas.microsoft.com/office/drawing/2014/main" id="{00000000-0008-0000-1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209085</xdr:colOff>
      <xdr:row>0</xdr:row>
      <xdr:rowOff>46462</xdr:rowOff>
    </xdr:from>
    <xdr:to>
      <xdr:col>25</xdr:col>
      <xdr:colOff>487866</xdr:colOff>
      <xdr:row>18</xdr:row>
      <xdr:rowOff>23231</xdr:rowOff>
    </xdr:to>
    <mc:AlternateContent xmlns:mc="http://schemas.openxmlformats.org/markup-compatibility/2006">
      <mc:Choice xmlns:we="http://schemas.microsoft.com/office/webextensions/webextension/2010/11" Requires="we">
        <xdr:graphicFrame macro="">
          <xdr:nvGraphicFramePr>
            <xdr:cNvPr id="14" name="App 13">
              <a:extLst>
                <a:ext uri="{FF2B5EF4-FFF2-40B4-BE49-F238E27FC236}">
                  <a16:creationId xmlns:a16="http://schemas.microsoft.com/office/drawing/2014/main" id="{00000000-0008-0000-1100-00000E000000}"/>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8"/>
            </a:graphicData>
          </a:graphic>
        </xdr:graphicFrame>
      </mc:Choice>
      <mc:Fallback>
        <xdr:pic>
          <xdr:nvPicPr>
            <xdr:cNvPr id="14" name="App 13">
              <a:extLst>
                <a:ext uri="{FF2B5EF4-FFF2-40B4-BE49-F238E27FC236}">
                  <a16:creationId xmlns:a16="http://schemas.microsoft.com/office/drawing/2014/main" id="{00000000-0008-0000-1100-00000E000000}"/>
                </a:ext>
              </a:extLst>
            </xdr:cNvPr>
            <xdr:cNvPicPr/>
          </xdr:nvPicPr>
          <xdr:blipFill>
            <a:blip xmlns:r="http://schemas.openxmlformats.org/officeDocument/2006/relationships" r:embed="rId9"/>
            <a:stretch>
              <a:fillRect/>
            </a:stretch>
          </xdr:blipFill>
          <xdr:spPr>
            <a:prstGeom prst="rect">
              <a:avLst/>
            </a:prstGeom>
          </xdr:spPr>
        </xdr:pic>
      </mc:Fallback>
    </mc:AlternateContent>
    <xdr:clientData/>
  </xdr:twoCellAnchor>
</xdr:wsDr>
</file>

<file path=xl/drawings/drawing13.xml><?xml version="1.0" encoding="utf-8"?>
<xdr:wsDr xmlns:xdr="http://schemas.openxmlformats.org/drawingml/2006/spreadsheetDrawing" xmlns:a="http://schemas.openxmlformats.org/drawingml/2006/main">
  <xdr:twoCellAnchor editAs="oneCell">
    <xdr:from>
      <xdr:col>3</xdr:col>
      <xdr:colOff>396875</xdr:colOff>
      <xdr:row>0</xdr:row>
      <xdr:rowOff>47625</xdr:rowOff>
    </xdr:from>
    <xdr:to>
      <xdr:col>7</xdr:col>
      <xdr:colOff>793417</xdr:colOff>
      <xdr:row>3</xdr:row>
      <xdr:rowOff>144490</xdr:rowOff>
    </xdr:to>
    <xdr:pic>
      <xdr:nvPicPr>
        <xdr:cNvPr id="2" name="Picture 1" descr="Screen Clipping">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06625" y="47625"/>
          <a:ext cx="3587417" cy="668365"/>
        </a:xfrm>
        <a:prstGeom prst="rect">
          <a:avLst/>
        </a:prstGeom>
      </xdr:spPr>
    </xdr:pic>
    <xdr:clientData/>
  </xdr:twoCellAnchor>
  <xdr:twoCellAnchor editAs="oneCell">
    <xdr:from>
      <xdr:col>0</xdr:col>
      <xdr:colOff>0</xdr:colOff>
      <xdr:row>33</xdr:row>
      <xdr:rowOff>111331</xdr:rowOff>
    </xdr:from>
    <xdr:to>
      <xdr:col>7</xdr:col>
      <xdr:colOff>222250</xdr:colOff>
      <xdr:row>59</xdr:row>
      <xdr:rowOff>159764</xdr:rowOff>
    </xdr:to>
    <xdr:pic>
      <xdr:nvPicPr>
        <xdr:cNvPr id="9" name="Picture 8" descr="Screen Clipping">
          <a:extLst>
            <a:ext uri="{FF2B5EF4-FFF2-40B4-BE49-F238E27FC236}">
              <a16:creationId xmlns:a16="http://schemas.microsoft.com/office/drawing/2014/main" id="{00000000-0008-0000-1300-00000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6073734"/>
          <a:ext cx="5813961" cy="4872783"/>
        </a:xfrm>
        <a:prstGeom prst="rect">
          <a:avLst/>
        </a:prstGeom>
      </xdr:spPr>
    </xdr:pic>
    <xdr:clientData/>
  </xdr:twoCellAnchor>
  <xdr:twoCellAnchor editAs="oneCell">
    <xdr:from>
      <xdr:col>17</xdr:col>
      <xdr:colOff>241300</xdr:colOff>
      <xdr:row>19</xdr:row>
      <xdr:rowOff>50800</xdr:rowOff>
    </xdr:from>
    <xdr:to>
      <xdr:col>22</xdr:col>
      <xdr:colOff>200392</xdr:colOff>
      <xdr:row>30</xdr:row>
      <xdr:rowOff>127304</xdr:rowOff>
    </xdr:to>
    <xdr:pic>
      <xdr:nvPicPr>
        <xdr:cNvPr id="10" name="Picture 9" descr="Screen Clipping">
          <a:extLst>
            <a:ext uri="{FF2B5EF4-FFF2-40B4-BE49-F238E27FC236}">
              <a16:creationId xmlns:a16="http://schemas.microsoft.com/office/drawing/2014/main" id="{00000000-0008-0000-1300-00000A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290300" y="3695700"/>
          <a:ext cx="2629267" cy="2172003"/>
        </a:xfrm>
        <a:prstGeom prst="rect">
          <a:avLst/>
        </a:prstGeom>
      </xdr:spPr>
    </xdr:pic>
    <xdr:clientData/>
  </xdr:twoCellAnchor>
  <xdr:twoCellAnchor editAs="oneCell">
    <xdr:from>
      <xdr:col>22</xdr:col>
      <xdr:colOff>12700</xdr:colOff>
      <xdr:row>19</xdr:row>
      <xdr:rowOff>41276</xdr:rowOff>
    </xdr:from>
    <xdr:to>
      <xdr:col>25</xdr:col>
      <xdr:colOff>498837</xdr:colOff>
      <xdr:row>30</xdr:row>
      <xdr:rowOff>117477</xdr:rowOff>
    </xdr:to>
    <xdr:pic>
      <xdr:nvPicPr>
        <xdr:cNvPr id="11" name="Picture 10" descr="Screen Clipping">
          <a:extLst>
            <a:ext uri="{FF2B5EF4-FFF2-40B4-BE49-F238E27FC236}">
              <a16:creationId xmlns:a16="http://schemas.microsoft.com/office/drawing/2014/main" id="{00000000-0008-0000-1300-00000B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030325" y="3692526"/>
          <a:ext cx="2565762" cy="2171700"/>
        </a:xfrm>
        <a:prstGeom prst="rect">
          <a:avLst/>
        </a:prstGeom>
      </xdr:spPr>
    </xdr:pic>
    <xdr:clientData/>
  </xdr:twoCellAnchor>
  <xdr:twoCellAnchor editAs="oneCell">
    <xdr:from>
      <xdr:col>27</xdr:col>
      <xdr:colOff>1</xdr:colOff>
      <xdr:row>20</xdr:row>
      <xdr:rowOff>0</xdr:rowOff>
    </xdr:from>
    <xdr:to>
      <xdr:col>34</xdr:col>
      <xdr:colOff>545945</xdr:colOff>
      <xdr:row>30</xdr:row>
      <xdr:rowOff>114583</xdr:rowOff>
    </xdr:to>
    <xdr:pic>
      <xdr:nvPicPr>
        <xdr:cNvPr id="12" name="Picture 11" descr="Screen Clipping">
          <a:extLst>
            <a:ext uri="{FF2B5EF4-FFF2-40B4-BE49-F238E27FC236}">
              <a16:creationId xmlns:a16="http://schemas.microsoft.com/office/drawing/2014/main" id="{00000000-0008-0000-1300-00000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7772257" y="3740305"/>
          <a:ext cx="4971584" cy="1973118"/>
        </a:xfrm>
        <a:prstGeom prst="rect">
          <a:avLst/>
        </a:prstGeom>
      </xdr:spPr>
    </xdr:pic>
    <xdr:clientData/>
  </xdr:twoCellAnchor>
  <xdr:twoCellAnchor>
    <xdr:from>
      <xdr:col>9</xdr:col>
      <xdr:colOff>0</xdr:colOff>
      <xdr:row>37</xdr:row>
      <xdr:rowOff>85724</xdr:rowOff>
    </xdr:from>
    <xdr:to>
      <xdr:col>17</xdr:col>
      <xdr:colOff>38100</xdr:colOff>
      <xdr:row>51</xdr:row>
      <xdr:rowOff>161924</xdr:rowOff>
    </xdr:to>
    <xdr:graphicFrame macro="">
      <xdr:nvGraphicFramePr>
        <xdr:cNvPr id="13" name="Chart 12">
          <a:extLst>
            <a:ext uri="{FF2B5EF4-FFF2-40B4-BE49-F238E27FC236}">
              <a16:creationId xmlns:a16="http://schemas.microsoft.com/office/drawing/2014/main" id="{00000000-0008-0000-13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59531</xdr:colOff>
      <xdr:row>2</xdr:row>
      <xdr:rowOff>79377</xdr:rowOff>
    </xdr:from>
    <xdr:to>
      <xdr:col>16</xdr:col>
      <xdr:colOff>585390</xdr:colOff>
      <xdr:row>11</xdr:row>
      <xdr:rowOff>113009</xdr:rowOff>
    </xdr:to>
    <xdr:pic>
      <xdr:nvPicPr>
        <xdr:cNvPr id="3" name="Picture 2" descr="Screen Clipping">
          <a:extLst>
            <a:ext uri="{FF2B5EF4-FFF2-40B4-BE49-F238E27FC236}">
              <a16:creationId xmlns:a16="http://schemas.microsoft.com/office/drawing/2014/main" id="{00000000-0008-0000-1300-000003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662455" y="466835"/>
          <a:ext cx="5433655" cy="1938632"/>
        </a:xfrm>
        <a:prstGeom prst="rect">
          <a:avLst/>
        </a:prstGeom>
      </xdr:spPr>
    </xdr:pic>
    <xdr:clientData/>
  </xdr:twoCellAnchor>
  <xdr:twoCellAnchor editAs="oneCell">
    <xdr:from>
      <xdr:col>9</xdr:col>
      <xdr:colOff>48432</xdr:colOff>
      <xdr:row>15</xdr:row>
      <xdr:rowOff>177584</xdr:rowOff>
    </xdr:from>
    <xdr:to>
      <xdr:col>16</xdr:col>
      <xdr:colOff>484322</xdr:colOff>
      <xdr:row>25</xdr:row>
      <xdr:rowOff>119010</xdr:rowOff>
    </xdr:to>
    <xdr:pic>
      <xdr:nvPicPr>
        <xdr:cNvPr id="6" name="Picture 5" descr="Screen Clipping">
          <a:extLst>
            <a:ext uri="{FF2B5EF4-FFF2-40B4-BE49-F238E27FC236}">
              <a16:creationId xmlns:a16="http://schemas.microsoft.com/office/drawing/2014/main" id="{00000000-0008-0000-1300-000006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651356" y="3454830"/>
          <a:ext cx="5343686" cy="2524477"/>
        </a:xfrm>
        <a:prstGeom prst="rect">
          <a:avLst/>
        </a:prstGeom>
      </xdr:spPr>
    </xdr:pic>
    <xdr:clientData/>
  </xdr:twoCellAnchor>
  <xdr:twoCellAnchor editAs="oneCell">
    <xdr:from>
      <xdr:col>27</xdr:col>
      <xdr:colOff>0</xdr:colOff>
      <xdr:row>33</xdr:row>
      <xdr:rowOff>96864</xdr:rowOff>
    </xdr:from>
    <xdr:to>
      <xdr:col>34</xdr:col>
      <xdr:colOff>1339957</xdr:colOff>
      <xdr:row>51</xdr:row>
      <xdr:rowOff>145297</xdr:rowOff>
    </xdr:to>
    <xdr:pic>
      <xdr:nvPicPr>
        <xdr:cNvPr id="7" name="Picture 6" descr="Screen Clipping">
          <a:extLst>
            <a:ext uri="{FF2B5EF4-FFF2-40B4-BE49-F238E27FC236}">
              <a16:creationId xmlns:a16="http://schemas.microsoft.com/office/drawing/2014/main" id="{00000000-0008-0000-1300-000007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7839195" y="7652288"/>
          <a:ext cx="5828008" cy="3535551"/>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180975</xdr:rowOff>
    </xdr:from>
    <xdr:to>
      <xdr:col>2</xdr:col>
      <xdr:colOff>608390</xdr:colOff>
      <xdr:row>6</xdr:row>
      <xdr:rowOff>134</xdr:rowOff>
    </xdr:to>
    <xdr:pic>
      <xdr:nvPicPr>
        <xdr:cNvPr id="3" name="Picture 2" descr="Screen Clipping">
          <a:extLst>
            <a:ext uri="{FF2B5EF4-FFF2-40B4-BE49-F238E27FC236}">
              <a16:creationId xmlns:a16="http://schemas.microsoft.com/office/drawing/2014/main" id="{00000000-0008-0000-1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0975"/>
          <a:ext cx="1829055" cy="962159"/>
        </a:xfrm>
        <a:prstGeom prst="rect">
          <a:avLst/>
        </a:prstGeom>
      </xdr:spPr>
    </xdr:pic>
    <xdr:clientData/>
  </xdr:twoCellAnchor>
  <xdr:twoCellAnchor editAs="oneCell">
    <xdr:from>
      <xdr:col>0</xdr:col>
      <xdr:colOff>0</xdr:colOff>
      <xdr:row>36</xdr:row>
      <xdr:rowOff>63117</xdr:rowOff>
    </xdr:from>
    <xdr:to>
      <xdr:col>4</xdr:col>
      <xdr:colOff>798787</xdr:colOff>
      <xdr:row>56</xdr:row>
      <xdr:rowOff>36200</xdr:rowOff>
    </xdr:to>
    <xdr:pic>
      <xdr:nvPicPr>
        <xdr:cNvPr id="4" name="Picture 3" descr="Screen Clipping">
          <a:extLst>
            <a:ext uri="{FF2B5EF4-FFF2-40B4-BE49-F238E27FC236}">
              <a16:creationId xmlns:a16="http://schemas.microsoft.com/office/drawing/2014/main" id="{00000000-0008-0000-14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6879804"/>
          <a:ext cx="3649337" cy="3760131"/>
        </a:xfrm>
        <a:prstGeom prst="rect">
          <a:avLst/>
        </a:prstGeom>
      </xdr:spPr>
    </xdr:pic>
    <xdr:clientData/>
  </xdr:twoCellAnchor>
  <xdr:twoCellAnchor>
    <xdr:from>
      <xdr:col>6</xdr:col>
      <xdr:colOff>372626</xdr:colOff>
      <xdr:row>5</xdr:row>
      <xdr:rowOff>36215</xdr:rowOff>
    </xdr:from>
    <xdr:to>
      <xdr:col>13</xdr:col>
      <xdr:colOff>433335</xdr:colOff>
      <xdr:row>19</xdr:row>
      <xdr:rowOff>141723</xdr:rowOff>
    </xdr:to>
    <xdr:graphicFrame macro="">
      <xdr:nvGraphicFramePr>
        <xdr:cNvPr id="5" name="Chart 4">
          <a:extLst>
            <a:ext uri="{FF2B5EF4-FFF2-40B4-BE49-F238E27FC236}">
              <a16:creationId xmlns:a16="http://schemas.microsoft.com/office/drawing/2014/main" id="{00000000-0008-0000-1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419100</xdr:colOff>
      <xdr:row>0</xdr:row>
      <xdr:rowOff>0</xdr:rowOff>
    </xdr:from>
    <xdr:to>
      <xdr:col>17</xdr:col>
      <xdr:colOff>542924</xdr:colOff>
      <xdr:row>23</xdr:row>
      <xdr:rowOff>138112</xdr:rowOff>
    </xdr:to>
    <mc:AlternateContent xmlns:mc="http://schemas.openxmlformats.org/markup-compatibility/2006">
      <mc:Choice xmlns:we="http://schemas.microsoft.com/office/webextensions/webextension/2010/11" Requires="we">
        <xdr:graphicFrame macro="">
          <xdr:nvGraphicFramePr>
            <xdr:cNvPr id="3" name="App 2">
              <a:extLst>
                <a:ext uri="{FF2B5EF4-FFF2-40B4-BE49-F238E27FC236}">
                  <a16:creationId xmlns:a16="http://schemas.microsoft.com/office/drawing/2014/main" id="{00000000-0008-0000-0500-000003000000}"/>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3" name="App 2">
              <a:extLst>
                <a:ext uri="{FF2B5EF4-FFF2-40B4-BE49-F238E27FC236}">
                  <a16:creationId xmlns:a16="http://schemas.microsoft.com/office/drawing/2014/main" id="{00000000-0008-0000-0500-000003000000}"/>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257175</xdr:colOff>
      <xdr:row>2</xdr:row>
      <xdr:rowOff>0</xdr:rowOff>
    </xdr:from>
    <xdr:to>
      <xdr:col>13</xdr:col>
      <xdr:colOff>133350</xdr:colOff>
      <xdr:row>14</xdr:row>
      <xdr:rowOff>176212</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104775</xdr:colOff>
      <xdr:row>6</xdr:row>
      <xdr:rowOff>85725</xdr:rowOff>
    </xdr:from>
    <xdr:to>
      <xdr:col>6</xdr:col>
      <xdr:colOff>104775</xdr:colOff>
      <xdr:row>15</xdr:row>
      <xdr:rowOff>76200</xdr:rowOff>
    </xdr:to>
    <mc:AlternateContent xmlns:mc="http://schemas.openxmlformats.org/markup-compatibility/2006" xmlns:a14="http://schemas.microsoft.com/office/drawing/2010/main">
      <mc:Choice Requires="a14">
        <xdr:graphicFrame macro="">
          <xdr:nvGraphicFramePr>
            <xdr:cNvPr id="4" name="Years">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3162300" y="1228725"/>
              <a:ext cx="1828800" cy="1704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457200</xdr:colOff>
      <xdr:row>4</xdr:row>
      <xdr:rowOff>4762</xdr:rowOff>
    </xdr:from>
    <xdr:to>
      <xdr:col>14</xdr:col>
      <xdr:colOff>152400</xdr:colOff>
      <xdr:row>18</xdr:row>
      <xdr:rowOff>80962</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457200</xdr:colOff>
      <xdr:row>4</xdr:row>
      <xdr:rowOff>4762</xdr:rowOff>
    </xdr:from>
    <xdr:to>
      <xdr:col>14</xdr:col>
      <xdr:colOff>152400</xdr:colOff>
      <xdr:row>18</xdr:row>
      <xdr:rowOff>80962</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457200</xdr:colOff>
      <xdr:row>4</xdr:row>
      <xdr:rowOff>4762</xdr:rowOff>
    </xdr:from>
    <xdr:to>
      <xdr:col>14</xdr:col>
      <xdr:colOff>152400</xdr:colOff>
      <xdr:row>18</xdr:row>
      <xdr:rowOff>80962</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457200</xdr:colOff>
      <xdr:row>4</xdr:row>
      <xdr:rowOff>4762</xdr:rowOff>
    </xdr:from>
    <xdr:to>
      <xdr:col>14</xdr:col>
      <xdr:colOff>152400</xdr:colOff>
      <xdr:row>18</xdr:row>
      <xdr:rowOff>80962</xdr:rowOff>
    </xdr:to>
    <xdr:graphicFrame macro="">
      <xdr:nvGraphicFramePr>
        <xdr:cNvPr id="2" name="Chart 1">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457200</xdr:colOff>
      <xdr:row>4</xdr:row>
      <xdr:rowOff>4762</xdr:rowOff>
    </xdr:from>
    <xdr:to>
      <xdr:col>14</xdr:col>
      <xdr:colOff>152400</xdr:colOff>
      <xdr:row>18</xdr:row>
      <xdr:rowOff>80962</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457200</xdr:colOff>
      <xdr:row>4</xdr:row>
      <xdr:rowOff>4762</xdr:rowOff>
    </xdr:from>
    <xdr:to>
      <xdr:col>14</xdr:col>
      <xdr:colOff>152400</xdr:colOff>
      <xdr:row>18</xdr:row>
      <xdr:rowOff>80962</xdr:rowOff>
    </xdr:to>
    <xdr:graphicFrame macro="">
      <xdr:nvGraphicFramePr>
        <xdr:cNvPr id="2" name="Chart 1">
          <a:extLst>
            <a:ext uri="{FF2B5EF4-FFF2-40B4-BE49-F238E27FC236}">
              <a16:creationId xmlns:a16="http://schemas.microsoft.com/office/drawing/2014/main" id="{00000000-0008-0000-0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FSA_A.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46.609353356478" createdVersion="5" refreshedVersion="5" minRefreshableVersion="3" recordCount="5" xr:uid="{00000000-000A-0000-FFFF-FFFF12000000}">
  <cacheSource type="worksheet">
    <worksheetSource ref="A1:U6" sheet="Data" r:id="rId2"/>
  </cacheSource>
  <cacheFields count="21">
    <cacheField name="Years" numFmtId="17">
      <sharedItems containsSemiMixedTypes="0" containsNonDate="0" containsDate="1" containsString="0" minDate="2020-03-01T00:00:00" maxDate="2024-03-02T00:00:00" count="5">
        <d v="2020-03-01T00:00:00"/>
        <d v="2021-03-01T00:00:00"/>
        <d v="2022-03-01T00:00:00"/>
        <d v="2023-03-01T00:00:00"/>
        <d v="2024-03-01T00:00:00"/>
      </sharedItems>
    </cacheField>
    <cacheField name="Sales_Gr" numFmtId="0">
      <sharedItems containsString="0" containsBlank="1" containsNumber="1" minValue="-6.9891620407084298E-2" maxValue="0.3310490910202446"/>
    </cacheField>
    <cacheField name="EBITDA_Gr" numFmtId="0">
      <sharedItems containsString="0" containsBlank="1" containsNumber="1" minValue="-0.26590551947600405" maxValue="0.95630832299476776"/>
    </cacheField>
    <cacheField name="PAT_Gr" numFmtId="0">
      <sharedItems containsString="0" containsBlank="1" containsNumber="1" minValue="-0.42418334839047012" maxValue="2.1478888645810543"/>
    </cacheField>
    <cacheField name="GPM" numFmtId="9">
      <sharedItems containsSemiMixedTypes="0" containsString="0" containsNumber="1" minValue="0.25230216755840046" maxValue="0.29733941316415541"/>
    </cacheField>
    <cacheField name="EBITDAM" numFmtId="9">
      <sharedItems containsSemiMixedTypes="0" containsString="0" containsNumber="1" minValue="6.2965160115838609E-2" maxValue="0.13059731478335421"/>
    </cacheField>
    <cacheField name="NPM" numFmtId="9">
      <sharedItems containsSemiMixedTypes="0" containsString="0" containsNumber="1" minValue="1.7208548854658116E-2" maxValue="6.4434766548567626E-2"/>
    </cacheField>
    <cacheField name="ROA" numFmtId="9">
      <sharedItems containsSemiMixedTypes="0" containsString="0" containsNumber="1" minValue="3.1490109100805685E-2" maxValue="0.11504471577136888"/>
    </cacheField>
    <cacheField name="ROE" numFmtId="9">
      <sharedItems containsSemiMixedTypes="0" containsString="0" containsNumber="1" minValue="1.4777666332330325E-2" maxValue="4.59654818067168E-2"/>
    </cacheField>
    <cacheField name="Debt/ Equity Ratio" numFmtId="164">
      <sharedItems containsSemiMixedTypes="0" containsString="0" containsNumber="1" minValue="4.153903150894124E-2" maxValue="5.8488656831198263E-2"/>
    </cacheField>
    <cacheField name="Reserves/ Debt Ratio" numFmtId="164">
      <sharedItems containsSemiMixedTypes="0" containsString="0" containsNumber="1" minValue="17.045084945157608" maxValue="24.008048727430932"/>
    </cacheField>
    <cacheField name="Reserves Gr_YOY" numFmtId="164">
      <sharedItems containsString="0" containsBlank="1" containsNumber="1" minValue="5.4115026666870403E-2" maxValue="0.38673562588111987" count="5">
        <m/>
        <n v="6.2677114205675677E-2"/>
        <n v="5.4115026666870403E-2"/>
        <n v="0.1170262311421193"/>
        <n v="0.38673562588111987"/>
      </sharedItems>
    </cacheField>
    <cacheField name="Debt Gr_YOY " numFmtId="164">
      <sharedItems containsString="0" containsBlank="1" containsNumber="1" minValue="-0.13642170123234143" maxValue="0.39458177370937242" count="5">
        <m/>
        <n v="-7.9063008200408347E-2"/>
        <n v="-0.13642170123234143"/>
        <n v="0.17393952577768124"/>
        <n v="0.39458177370937242"/>
      </sharedItems>
    </cacheField>
    <cacheField name="Current Ratio" numFmtId="164">
      <sharedItems containsSemiMixedTypes="0" containsString="0" containsNumber="1" minValue="0.57768074281479864" maxValue="1.1503551378679322"/>
    </cacheField>
    <cacheField name="Quick Ratio" numFmtId="164">
      <sharedItems containsSemiMixedTypes="0" containsString="0" containsNumber="1" minValue="0.36464865993942502" maxValue="0.96121708383734994"/>
    </cacheField>
    <cacheField name="Working Capital" numFmtId="164">
      <sharedItems containsSemiMixedTypes="0" containsString="0" containsNumber="1" minValue="-8491.6999999999989" maxValue="2423.7999999999993"/>
    </cacheField>
    <cacheField name="Days Recievables" numFmtId="164">
      <sharedItems containsSemiMixedTypes="0" containsString="0" containsNumber="1" minValue="6.5475473199568013" maxValue="11.665508232869161"/>
    </cacheField>
    <cacheField name="Days Payable" numFmtId="164">
      <sharedItems containsSemiMixedTypes="0" containsString="0" containsNumber="1" minValue="49.191195907748103" maxValue="72.023233072499082"/>
    </cacheField>
    <cacheField name="Asset Turnover Ratio" numFmtId="164">
      <sharedItems containsSemiMixedTypes="0" containsString="0" containsNumber="1" minValue="0.98722410907555413" maxValue="1.3897826043271091"/>
    </cacheField>
    <cacheField name="Debtors Turnover Ratio" numFmtId="164">
      <sharedItems containsSemiMixedTypes="0" containsString="0" containsNumber="1" minValue="30.860207100591719" maxValue="54.98242050160168"/>
    </cacheField>
    <cacheField name="Creditors Turnover Ratio" numFmtId="164">
      <sharedItems containsSemiMixedTypes="0" containsString="0" containsNumber="1" minValue="4.9983871126365784" maxValue="7.318382758474396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
  <r>
    <x v="0"/>
    <m/>
    <m/>
    <m/>
    <n v="0.29733941316415541"/>
    <n v="9.5042294475284131E-2"/>
    <n v="2.7796722178165447E-2"/>
    <n v="5.7561408003118104E-2"/>
    <n v="2.8842612268026632E-2"/>
    <n v="5.8488656831198263E-2"/>
    <n v="17.045084945157608"/>
    <x v="0"/>
    <x v="0"/>
    <n v="0.74659897040352408"/>
    <n v="0.46231889185698877"/>
    <n v="-2864.7999999999993"/>
    <n v="9.4101506740682002"/>
    <n v="50.778789127085787"/>
    <n v="1.1891047452603192"/>
    <n v="38.256560651261566"/>
    <n v="7.089574331893103"/>
  </r>
  <r>
    <x v="1"/>
    <n v="-6.9891620407084298E-2"/>
    <n v="-0.26590551947600405"/>
    <n v="-0.42418334839047012"/>
    <n v="0.27777951457966238"/>
    <n v="7.5012789177513806E-2"/>
    <n v="1.7208548854658116E-2"/>
    <n v="3.1490109100805685E-2"/>
    <n v="1.7750273330209562E-2"/>
    <n v="5.0696563467846081E-2"/>
    <n v="19.668470093177035"/>
    <x v="1"/>
    <x v="1"/>
    <n v="1.1503551378679322"/>
    <n v="0.96121708383734994"/>
    <n v="2423.7999999999993"/>
    <n v="6.5475473199568013"/>
    <n v="72.023233072499082"/>
    <n v="0.98722410907555413"/>
    <n v="54.98242050160168"/>
    <n v="4.9983871126365784"/>
  </r>
  <r>
    <x v="2"/>
    <n v="0.25518387995225389"/>
    <n v="5.3591725392134526E-2"/>
    <n v="0.5098265895953753"/>
    <n v="0.25230216755840046"/>
    <n v="6.2965160115838609E-2"/>
    <n v="2.0699695912364806E-2"/>
    <n v="3.7139929409085747E-2"/>
    <n v="1.4777666332330325E-2"/>
    <n v="4.153903150894124E-2"/>
    <n v="24.008048727430932"/>
    <x v="2"/>
    <x v="2"/>
    <n v="0.986483390607102"/>
    <n v="0.77898786970951928"/>
    <n v="-230.09999999999854"/>
    <n v="8.2918788449651188"/>
    <n v="53.229241111985949"/>
    <n v="1.1831653394592496"/>
    <n v="43.415974440894573"/>
    <n v="6.7631999344611469"/>
  </r>
  <r>
    <x v="3"/>
    <n v="0.3310490910202446"/>
    <n v="0.95630832299476776"/>
    <n v="2.1478888645810543"/>
    <n v="0.26639579557255894"/>
    <n v="9.2542993060381246E-2"/>
    <n v="4.8954124008155069E-2"/>
    <n v="9.5212708739918397E-2"/>
    <n v="3.418118731925044E-2"/>
    <n v="4.3667959728958608E-2"/>
    <n v="22.844124078123262"/>
    <x v="3"/>
    <x v="3"/>
    <n v="0.57768074281479864"/>
    <n v="0.36464865993942502"/>
    <n v="-8491.6999999999989"/>
    <n v="10.108793557611424"/>
    <n v="49.191195907748103"/>
    <n v="1.3897826043271091"/>
    <n v="35.612558308596356"/>
    <n v="7.3183827584743968"/>
  </r>
  <r>
    <x v="4"/>
    <n v="0.20657167182807368"/>
    <n v="0.70272232638506082"/>
    <n v="0.5881228716380591"/>
    <n v="0.29689718324354891"/>
    <n v="0.13059731478335421"/>
    <n v="6.4434766548567626E-2"/>
    <n v="0.11504471577136888"/>
    <n v="4.59654818067168E-2"/>
    <n v="4.3941800177495445E-2"/>
    <n v="22.715599255912835"/>
    <x v="4"/>
    <x v="4"/>
    <n v="0.87214759669849495"/>
    <n v="0.66722539477030485"/>
    <n v="-3318"/>
    <n v="11.665508232869161"/>
    <n v="61.317112638847263"/>
    <n v="1.2297981461767062"/>
    <n v="30.860207100591719"/>
    <n v="5.8711179392997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1500-000000000000}"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C9" firstHeaderRow="0" firstDataRow="1" firstDataCol="1"/>
  <pivotFields count="21">
    <pivotField axis="axisRow" numFmtId="17" showAll="0">
      <items count="6">
        <item x="0"/>
        <item x="1"/>
        <item x="2"/>
        <item x="3"/>
        <item x="4"/>
        <item t="default"/>
      </items>
    </pivotField>
    <pivotField dataField="1" showAll="0"/>
    <pivotField dataField="1" showAll="0"/>
    <pivotField showAll="0"/>
    <pivotField numFmtId="9" showAll="0"/>
    <pivotField numFmtId="9" showAll="0"/>
    <pivotField numFmtId="9" showAll="0"/>
    <pivotField numFmtId="9" showAll="0"/>
    <pivotField numFmtId="9" showAll="0"/>
    <pivotField numFmtId="164" showAll="0"/>
    <pivotField numFmtId="164" showAll="0"/>
    <pivotField showAll="0"/>
    <pivotField showAll="0"/>
    <pivotField numFmtId="164" showAll="0"/>
    <pivotField numFmtId="164" showAll="0"/>
    <pivotField numFmtId="164" showAll="0"/>
    <pivotField numFmtId="164" showAll="0"/>
    <pivotField numFmtId="164" showAll="0"/>
    <pivotField numFmtId="164" showAll="0"/>
    <pivotField numFmtId="164" showAll="0"/>
    <pivotField numFmtId="164" showAll="0"/>
  </pivotFields>
  <rowFields count="1">
    <field x="0"/>
  </rowFields>
  <rowItems count="6">
    <i>
      <x/>
    </i>
    <i>
      <x v="1"/>
    </i>
    <i>
      <x v="2"/>
    </i>
    <i>
      <x v="3"/>
    </i>
    <i>
      <x v="4"/>
    </i>
    <i t="grand">
      <x/>
    </i>
  </rowItems>
  <colFields count="1">
    <field x="-2"/>
  </colFields>
  <colItems count="2">
    <i>
      <x/>
    </i>
    <i i="1">
      <x v="1"/>
    </i>
  </colItems>
  <dataFields count="2">
    <dataField name="Sum of Sales_Gr" fld="1" baseField="0" baseItem="0"/>
    <dataField name="Sum of EBITDA_Gr" fld="2" baseField="0" baseItem="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1"/>
          </reference>
        </references>
      </pivotArea>
    </chartFormat>
    <chartFormat chart="5" format="5"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1500-000001000000}"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3:D9" firstHeaderRow="0" firstDataRow="1" firstDataCol="1"/>
  <pivotFields count="21">
    <pivotField axis="axisRow" numFmtId="17" showAll="0">
      <items count="6">
        <item x="0"/>
        <item x="1"/>
        <item x="2"/>
        <item x="3"/>
        <item x="4"/>
        <item t="default"/>
      </items>
    </pivotField>
    <pivotField showAll="0"/>
    <pivotField showAll="0"/>
    <pivotField showAll="0"/>
    <pivotField dataField="1" numFmtId="9" showAll="0"/>
    <pivotField dataField="1" numFmtId="9" showAll="0"/>
    <pivotField dataField="1" numFmtId="9" showAll="0"/>
    <pivotField numFmtId="9" showAll="0"/>
    <pivotField numFmtId="9" showAll="0"/>
    <pivotField numFmtId="164" showAll="0"/>
    <pivotField numFmtId="164" showAll="0"/>
    <pivotField showAll="0"/>
    <pivotField showAll="0"/>
    <pivotField numFmtId="164" showAll="0"/>
    <pivotField numFmtId="164" showAll="0"/>
    <pivotField numFmtId="164" showAll="0"/>
    <pivotField numFmtId="164" showAll="0"/>
    <pivotField numFmtId="164" showAll="0"/>
    <pivotField numFmtId="164" showAll="0"/>
    <pivotField numFmtId="164" showAll="0"/>
    <pivotField numFmtId="164" showAll="0"/>
  </pivotFields>
  <rowFields count="1">
    <field x="0"/>
  </rowFields>
  <rowItems count="6">
    <i>
      <x/>
    </i>
    <i>
      <x v="1"/>
    </i>
    <i>
      <x v="2"/>
    </i>
    <i>
      <x v="3"/>
    </i>
    <i>
      <x v="4"/>
    </i>
    <i t="grand">
      <x/>
    </i>
  </rowItems>
  <colFields count="1">
    <field x="-2"/>
  </colFields>
  <colItems count="3">
    <i>
      <x/>
    </i>
    <i i="1">
      <x v="1"/>
    </i>
    <i i="2">
      <x v="2"/>
    </i>
  </colItems>
  <dataFields count="3">
    <dataField name="Sum of GPM" fld="4" baseField="0" baseItem="0"/>
    <dataField name="Sum of EBITDAM" fld="5" baseField="0" baseItem="0"/>
    <dataField name="Sum of NPM" fld="6" baseField="0" baseItem="0"/>
  </dataFields>
  <chartFormats count="9">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2" format="7"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1"/>
          </reference>
        </references>
      </pivotArea>
    </chartFormat>
    <chartFormat chart="2" format="9" series="1">
      <pivotArea type="data" outline="0" fieldPosition="0">
        <references count="1">
          <reference field="4294967294" count="1" selected="0">
            <x v="2"/>
          </reference>
        </references>
      </pivotArea>
    </chartFormat>
    <chartFormat chart="9" format="7"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1"/>
          </reference>
        </references>
      </pivotArea>
    </chartFormat>
    <chartFormat chart="9" format="9" series="1">
      <pivotArea type="data" outline="0" fieldPosition="0">
        <references count="1">
          <reference field="4294967294"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1500-000002000000}"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C9" firstHeaderRow="0" firstDataRow="1" firstDataCol="1"/>
  <pivotFields count="21">
    <pivotField axis="axisRow" numFmtId="17" showAll="0">
      <items count="6">
        <item x="0"/>
        <item x="1"/>
        <item x="2"/>
        <item x="3"/>
        <item x="4"/>
        <item t="default"/>
      </items>
    </pivotField>
    <pivotField showAll="0"/>
    <pivotField showAll="0"/>
    <pivotField showAll="0"/>
    <pivotField numFmtId="9" showAll="0"/>
    <pivotField numFmtId="9" showAll="0"/>
    <pivotField numFmtId="9" showAll="0"/>
    <pivotField dataField="1" numFmtId="9" showAll="0"/>
    <pivotField dataField="1" numFmtId="9" showAll="0"/>
    <pivotField numFmtId="164" showAll="0"/>
    <pivotField numFmtId="164" showAll="0"/>
    <pivotField showAll="0"/>
    <pivotField showAll="0"/>
    <pivotField numFmtId="164" showAll="0"/>
    <pivotField numFmtId="164" showAll="0"/>
    <pivotField numFmtId="164" showAll="0"/>
    <pivotField numFmtId="164" showAll="0"/>
    <pivotField numFmtId="164" showAll="0"/>
    <pivotField numFmtId="164" showAll="0"/>
    <pivotField numFmtId="164" showAll="0"/>
    <pivotField numFmtId="164" showAll="0"/>
  </pivotFields>
  <rowFields count="1">
    <field x="0"/>
  </rowFields>
  <rowItems count="6">
    <i>
      <x/>
    </i>
    <i>
      <x v="1"/>
    </i>
    <i>
      <x v="2"/>
    </i>
    <i>
      <x v="3"/>
    </i>
    <i>
      <x v="4"/>
    </i>
    <i t="grand">
      <x/>
    </i>
  </rowItems>
  <colFields count="1">
    <field x="-2"/>
  </colFields>
  <colItems count="2">
    <i>
      <x/>
    </i>
    <i i="1">
      <x v="1"/>
    </i>
  </colItems>
  <dataFields count="2">
    <dataField name="Sum of ROA" fld="7" baseField="0" baseItem="0"/>
    <dataField name="Sum of ROE" fld="8"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1500-000003000000}"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9" firstHeaderRow="1" firstDataRow="1" firstDataCol="1"/>
  <pivotFields count="21">
    <pivotField axis="axisRow" numFmtId="17" showAll="0">
      <items count="6">
        <item x="0"/>
        <item x="1"/>
        <item x="2"/>
        <item x="3"/>
        <item x="4"/>
        <item t="default"/>
      </items>
    </pivotField>
    <pivotField showAll="0"/>
    <pivotField showAll="0"/>
    <pivotField showAll="0"/>
    <pivotField numFmtId="9" showAll="0"/>
    <pivotField numFmtId="9" showAll="0"/>
    <pivotField numFmtId="9" showAll="0"/>
    <pivotField numFmtId="9" showAll="0"/>
    <pivotField numFmtId="9" showAll="0"/>
    <pivotField dataField="1" numFmtId="164" showAll="0"/>
    <pivotField numFmtId="164" showAll="0"/>
    <pivotField showAll="0"/>
    <pivotField showAll="0"/>
    <pivotField numFmtId="164" showAll="0"/>
    <pivotField numFmtId="164" showAll="0"/>
    <pivotField numFmtId="164" showAll="0"/>
    <pivotField numFmtId="164" showAll="0"/>
    <pivotField numFmtId="164" showAll="0"/>
    <pivotField numFmtId="164" showAll="0"/>
    <pivotField numFmtId="164" showAll="0"/>
    <pivotField numFmtId="164" showAll="0"/>
  </pivotFields>
  <rowFields count="1">
    <field x="0"/>
  </rowFields>
  <rowItems count="6">
    <i>
      <x/>
    </i>
    <i>
      <x v="1"/>
    </i>
    <i>
      <x v="2"/>
    </i>
    <i>
      <x v="3"/>
    </i>
    <i>
      <x v="4"/>
    </i>
    <i t="grand">
      <x/>
    </i>
  </rowItems>
  <colItems count="1">
    <i/>
  </colItems>
  <dataFields count="1">
    <dataField name="Sum of Debt/ Equity Ratio" fld="9"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1500-000004000000}"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C9" firstHeaderRow="0" firstDataRow="1" firstDataCol="1"/>
  <pivotFields count="21">
    <pivotField axis="axisRow" numFmtId="17" showAll="0">
      <items count="6">
        <item x="0"/>
        <item x="1"/>
        <item x="2"/>
        <item x="3"/>
        <item x="4"/>
        <item t="default"/>
      </items>
    </pivotField>
    <pivotField showAll="0"/>
    <pivotField showAll="0"/>
    <pivotField showAll="0"/>
    <pivotField numFmtId="9" showAll="0"/>
    <pivotField numFmtId="9" showAll="0"/>
    <pivotField numFmtId="9" showAll="0"/>
    <pivotField numFmtId="9" showAll="0"/>
    <pivotField numFmtId="9" showAll="0"/>
    <pivotField numFmtId="164" showAll="0"/>
    <pivotField numFmtId="164" showAll="0"/>
    <pivotField dataField="1" showAll="0"/>
    <pivotField dataField="1" showAll="0"/>
    <pivotField numFmtId="164" showAll="0"/>
    <pivotField numFmtId="164" showAll="0"/>
    <pivotField numFmtId="164" showAll="0"/>
    <pivotField numFmtId="164" showAll="0"/>
    <pivotField numFmtId="164" showAll="0"/>
    <pivotField numFmtId="164" showAll="0"/>
    <pivotField numFmtId="164" showAll="0"/>
    <pivotField numFmtId="164" showAll="0"/>
  </pivotFields>
  <rowFields count="1">
    <field x="0"/>
  </rowFields>
  <rowItems count="6">
    <i>
      <x/>
    </i>
    <i>
      <x v="1"/>
    </i>
    <i>
      <x v="2"/>
    </i>
    <i>
      <x v="3"/>
    </i>
    <i>
      <x v="4"/>
    </i>
    <i t="grand">
      <x/>
    </i>
  </rowItems>
  <colFields count="1">
    <field x="-2"/>
  </colFields>
  <colItems count="2">
    <i>
      <x/>
    </i>
    <i i="1">
      <x v="1"/>
    </i>
  </colItems>
  <dataFields count="2">
    <dataField name="Sum of Reserves Gr_YOY" fld="11" baseField="0" baseItem="0"/>
    <dataField name="Sum of Debt Gr_YOY " fld="1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1500-000005000000}"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C9" firstHeaderRow="0" firstDataRow="1" firstDataCol="1"/>
  <pivotFields count="21">
    <pivotField axis="axisRow" numFmtId="17" showAll="0">
      <items count="6">
        <item x="0"/>
        <item x="1"/>
        <item x="2"/>
        <item x="3"/>
        <item x="4"/>
        <item t="default"/>
      </items>
    </pivotField>
    <pivotField showAll="0"/>
    <pivotField showAll="0"/>
    <pivotField showAll="0"/>
    <pivotField numFmtId="9" showAll="0"/>
    <pivotField numFmtId="9" showAll="0"/>
    <pivotField numFmtId="9" showAll="0"/>
    <pivotField numFmtId="9" showAll="0"/>
    <pivotField numFmtId="9" showAll="0"/>
    <pivotField numFmtId="164" showAll="0"/>
    <pivotField numFmtId="164" showAll="0"/>
    <pivotField showAll="0"/>
    <pivotField showAll="0"/>
    <pivotField dataField="1" numFmtId="164" showAll="0"/>
    <pivotField dataField="1" numFmtId="164" showAll="0"/>
    <pivotField numFmtId="164" showAll="0"/>
    <pivotField numFmtId="164" showAll="0"/>
    <pivotField numFmtId="164" showAll="0"/>
    <pivotField numFmtId="164" showAll="0"/>
    <pivotField numFmtId="164" showAll="0"/>
    <pivotField numFmtId="164" showAll="0"/>
  </pivotFields>
  <rowFields count="1">
    <field x="0"/>
  </rowFields>
  <rowItems count="6">
    <i>
      <x/>
    </i>
    <i>
      <x v="1"/>
    </i>
    <i>
      <x v="2"/>
    </i>
    <i>
      <x v="3"/>
    </i>
    <i>
      <x v="4"/>
    </i>
    <i t="grand">
      <x/>
    </i>
  </rowItems>
  <colFields count="1">
    <field x="-2"/>
  </colFields>
  <colItems count="2">
    <i>
      <x/>
    </i>
    <i i="1">
      <x v="1"/>
    </i>
  </colItems>
  <dataFields count="2">
    <dataField name="Sum of Current Ratio" fld="13" baseField="0" baseItem="0"/>
    <dataField name="Sum of Quick Ratio" fld="14"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1500-000006000000}"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C9" firstHeaderRow="0" firstDataRow="1" firstDataCol="1"/>
  <pivotFields count="21">
    <pivotField axis="axisRow" numFmtId="17" showAll="0">
      <items count="6">
        <item x="0"/>
        <item x="1"/>
        <item x="2"/>
        <item x="3"/>
        <item x="4"/>
        <item t="default"/>
      </items>
    </pivotField>
    <pivotField showAll="0"/>
    <pivotField showAll="0"/>
    <pivotField showAll="0"/>
    <pivotField numFmtId="9" showAll="0"/>
    <pivotField numFmtId="9" showAll="0"/>
    <pivotField numFmtId="9" showAll="0"/>
    <pivotField numFmtId="9" showAll="0"/>
    <pivotField numFmtId="9" showAll="0"/>
    <pivotField numFmtId="164" showAll="0"/>
    <pivotField numFmtId="164" showAll="0"/>
    <pivotField showAll="0"/>
    <pivotField showAll="0"/>
    <pivotField numFmtId="164" showAll="0"/>
    <pivotField numFmtId="164" showAll="0"/>
    <pivotField numFmtId="164" showAll="0"/>
    <pivotField dataField="1" numFmtId="164" showAll="0"/>
    <pivotField dataField="1" numFmtId="164" showAll="0"/>
    <pivotField numFmtId="164" showAll="0"/>
    <pivotField numFmtId="164" showAll="0"/>
    <pivotField numFmtId="164" showAll="0"/>
  </pivotFields>
  <rowFields count="1">
    <field x="0"/>
  </rowFields>
  <rowItems count="6">
    <i>
      <x/>
    </i>
    <i>
      <x v="1"/>
    </i>
    <i>
      <x v="2"/>
    </i>
    <i>
      <x v="3"/>
    </i>
    <i>
      <x v="4"/>
    </i>
    <i t="grand">
      <x/>
    </i>
  </rowItems>
  <colFields count="1">
    <field x="-2"/>
  </colFields>
  <colItems count="2">
    <i>
      <x/>
    </i>
    <i i="1">
      <x v="1"/>
    </i>
  </colItems>
  <dataFields count="2">
    <dataField name="Sum of Days Recievables" fld="16" baseField="0" baseItem="0"/>
    <dataField name="Sum of Days Payable" fld="17"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1500-000007000000}"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C9" firstHeaderRow="0" firstDataRow="1" firstDataCol="1"/>
  <pivotFields count="21">
    <pivotField axis="axisRow" numFmtId="17" showAll="0">
      <items count="6">
        <item x="0"/>
        <item x="1"/>
        <item x="2"/>
        <item x="3"/>
        <item x="4"/>
        <item t="default"/>
      </items>
    </pivotField>
    <pivotField showAll="0"/>
    <pivotField showAll="0"/>
    <pivotField showAll="0"/>
    <pivotField numFmtId="9" showAll="0"/>
    <pivotField numFmtId="9" showAll="0"/>
    <pivotField numFmtId="9" showAll="0"/>
    <pivotField numFmtId="9" showAll="0"/>
    <pivotField numFmtId="9" showAll="0"/>
    <pivotField numFmtId="164" showAll="0"/>
    <pivotField numFmtId="164" showAll="0"/>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dataField="1" numFmtId="164" showAll="0"/>
  </pivotFields>
  <rowFields count="1">
    <field x="0"/>
  </rowFields>
  <rowItems count="6">
    <i>
      <x/>
    </i>
    <i>
      <x v="1"/>
    </i>
    <i>
      <x v="2"/>
    </i>
    <i>
      <x v="3"/>
    </i>
    <i>
      <x v="4"/>
    </i>
    <i t="grand">
      <x/>
    </i>
  </rowItems>
  <colFields count="1">
    <field x="-2"/>
  </colFields>
  <colItems count="2">
    <i>
      <x/>
    </i>
    <i i="1">
      <x v="1"/>
    </i>
  </colItems>
  <dataFields count="2">
    <dataField name="Sum of Debtors Turnover Ratio" fld="19" baseField="0" baseItem="0"/>
    <dataField name="Sum of Creditors Turnover Ratio" fld="20"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00000000-0013-0000-FFFF-FFFF01000000}" sourceName="Years">
  <pivotTables>
    <pivotTable tabId="11" name="PivotTable2"/>
    <pivotTable tabId="17" name="PivotTable8"/>
    <pivotTable tabId="14" name="PivotTable5"/>
    <pivotTable tabId="15" name="PivotTable6"/>
    <pivotTable tabId="16" name="PivotTable7"/>
    <pivotTable tabId="13" name="PivotTable4"/>
    <pivotTable tabId="12" name="PivotTable3"/>
    <pivotTable tabId="18" name="PivotTable9"/>
  </pivotTables>
  <data>
    <tabular pivotCacheId="1">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00000000-0014-0000-FFFF-FFFF01000000}" cache="Slicer_Years" caption="Year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1" xr10:uid="{00000000-0014-0000-FFFF-FFFF02000000}" cache="Slicer_Years" caption="Year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2" xr10:uid="{00000000-0014-0000-FFFF-FFFF03000000}" cache="Slicer_Years" caption="Years" columnCount="3"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1.png"/></Relationships>
</file>

<file path=xl/webextensions/_rels/webextension2.xml.rels><?xml version="1.0" encoding="UTF-8" standalone="yes"?>
<Relationships xmlns="http://schemas.openxmlformats.org/package/2006/relationships"><Relationship Id="rId1" Type="http://schemas.openxmlformats.org/officeDocument/2006/relationships/image" Target="../media/image2.png"/></Relationships>
</file>

<file path=xl/webextensions/webextension1.xml><?xml version="1.0" encoding="utf-8"?>
<we:webextension xmlns:we="http://schemas.microsoft.com/office/webextensions/webextension/2010/11" id="{00000000-0008-0000-0500-000003000000}">
  <we:reference id="wa200004688" version="1.0.4.0" store="en-US" storeType="OMEX"/>
  <we:alternateReferences>
    <we:reference id="wa200004688" version="1.0.4.0" store="en-US" storeType="OMEX"/>
  </we:alternateReferences>
  <we:properties>
    <we:property name="ChartSettings" value="{&quot;locale&quot;:&quot;en-US&quot;,&quot;measure1Role&quot;:&quot;Values&quot;,&quot;measure2Role&quot;:&quot;PreviousYear&quot;,&quot;measure3Role&quot;:&quot;Plan&quot;,&quot;measure4Role&quot;:&quot;Forecast&quot;,&quot;measure5Role&quot;:&quot;Comments&quot;,&quot;enableFiltering&quot;:true,&quot;viewMode&quot;:1,&quot;invert&quot;:false,&quot;chartLayout&quot;:&quot;Responsive&quot;,&quot;referenceDisplayType&quot;:1,&quot;plotOverlappedReference&quot;:true,&quot;handleNullsAsZeros&quot;:false,&quot;limitOutliers&quot;:false,&quot;minOutlierValue&quot;:null,&quot;maxOutlierValue&quot;:null,&quot;showVerticalCharts&quot;:false,&quot;gapBetweenColumnsPercent&quot;:20,&quot;valueChartIntegrated&quot;:false,&quot;suppressEmptyColumns&quot;:false,&quot;showAllForecastData&quot;:false,&quot;currentPeriodVarianceOptions&quot;:0,&quot;currentPeriodVarianceCondition&quot;:0,&quot;dayInMonthVarianceCondition&quot;:15,&quot;dayInWeekVarianceCondition&quot;:4,&quot;monthInQuarterVarianceCondition&quot;:2,&quot;monthInYearVarianceCondition&quot;:7,&quot;stackedChart&quot;:false,&quot;stackedChartColors&quot;:0,&quot;d3ColorScheme&quot;:1,&quot;showTopNStackedOptions&quot;:1,&quot;topNStackedToKeep&quot;:5,&quot;topNStackedPercentage&quot;:80,&quot;topNStackedOthersLabel&quot;:&quot;Others&quot;,&quot;stackedAreaOpacity&quot;:67,&quot;showStackedLabelsAsPercentage&quot;:false,&quot;stackedChartSort&quot;:2,&quot;colorScheme&quot;:{&quot;positiveColor&quot;:&quot;#7aca00&quot;,&quot;negativeColor&quot;:&quot;#ff0000&quot;,&quot;neutralColor&quot;:&quot;#404040&quot;,&quot;markerColor&quot;:&quot;#000&quot;,&quot;lineColor&quot;:&quot;#404040&quot;,&quot;axisColor&quot;:&quot;#000&quot;,&quot;gridlineColor&quot;:&quot;#ccc&quot;,&quot;majorGridlineColor&quot;:&quot;#999&quot;,&quot;dotChartColor&quot;:&quot;#4080FF&quot;,&quot;useCustomScenarioColors&quot;:false,&quot;highlightColor&quot;:&quot;#0070C0&quot;},&quot;showDataLabels&quot;:true,&quot;showReferenceLabels&quot;:false,&quot;multilineCategories&quot;:true,&quot;displayUnits&quot;:&quot;Auto&quot;,&quot;showUnits&quot;:0,&quot;decimalPlaces&quot;:1,&quot;decimalPlacesPercentage&quot;:1,&quot;differenceHighlight&quot;:true,&quot;showDifferenceHighlightSubtotals&quot;:true,&quot;differenceLabel&quot;:0,&quot;differenceHighlightFromTo&quot;:0,&quot;differenceHighlightLineWidth&quot;:2,&quot;differenceHighlightArrowStyle&quot;:0,&quot;differenceHighlightConnectingLineColor&quot;:&quot;#808080&quot;,&quot;differenceHighlightConnectingLineStyle&quot;:0,&quot;differenceHighlightCustomFont&quot;:false,&quot;differenceHighlightFontSize&quot;:10,&quot;differenceHighlightFontFamily&quot;:&quot;Calibri, helvetica, arial, sans-serif&quot;,&quot;differenceHighlightEllipse&quot;:0,&quot;differenceHighlightEllipseBorderWidth&quot;:1,&quot;differenceHighlightEllipseBorderPadding&quot;:4,&quot;differenceHighlightEllipseFillOpacity&quot;:10,&quot;differenceHighlightMargin&quot;:0,&quot;showCommentBox&quot;:false,&quot;commentBoxCustomTitleStyle&quot;:false,&quot;commentBoxTitle&quot;:3,&quot;commentBoxTitleFontColor&quot;:&quot;#000&quot;,&quot;commentBoxTitleFontFamily&quot;:&quot;Calibri, helvetica, arial, sans-serif&quot;,&quot;commentBoxTitleFontSize&quot;:18,&quot;commentBoxCustomTextStyle&quot;:false,&quot;commentBoxTextFontColor&quot;:&quot;#000&quot;,&quot;commentBoxTextFontFamily&quot;:&quot;Calibri, helvetica, arial, sans-serif&quot;,&quot;commentBoxTextFontSize&quot;:16,&quot;commentBoxPlacement&quot;:0,&quot;commentBoxSize&quot;:&quot;0.66&quot;,&quot;commentBoxPadding&quot;:10,&quot;commentBoxListHorizontal&quot;:false,&quot;commentBoxItemsMargin&quot;:10,&quot;commentBoxBorderWidth&quot;:0,&quot;commentBoxBorderColor&quot;:&quot;#808080&quot;,&quot;commentBoxBorderRadius&quot;:0,&quot;commentBoxShadow&quot;:false,&quot;commentBoxBackgroundColor&quot;:&quot;#ffffff00&quot;,&quot;commentBoxVarianceIcon&quot;:2,&quot;commentBoxShowVariance&quot;:1,&quot;commentBoxExpandedGroup&quot;:&quot;&quot;,&quot;commentBoxUserChangedExpandedGroup&quot;:false,&quot;hasAxisBreak&quot;:false,&quot;axisBreakPercent&quot;:80,&quot;varianceLabel&quot;:1,&quot;showPercentageInLabel&quot;:true,&quot;varianceDisplayType&quot;:0,&quot;multiplesLayoutType&quot;:&quot;Rows&quot;,&quot;multiplesSort&quot;:2,&quot;multiples2dRowsSort&quot;:2,&quot;multiples2dColumnsSort&quot;:2,&quot;showTopNChartsOptions&quot;:0,&quot;topNChartsToKeep&quot;:10,&quot;topNChartsPercentage&quot;:80,&quot;topNChartsOthersLabel&quot;:&quot;Others&quot;,&quot;showMultiplesGrid&quot;:false,&quot;multiplesGridlinesColor&quot;:&quot;#cccccc&quot;,&quot;gridlineStyle&quot;:0,&quot;showOuterBorders&quot;:true,&quot;multiplesAxisLabelsOptions&quot;:0,&quot;zoomedChartBackgroundColor&quot;:&quot;#fff&quot;,&quot;chartType&quot;:2,&quot;labelDensity&quot;:6,&quot;labelFontSize&quot;:10,&quot;labelFontColor&quot;:&quot;#000&quot;,&quot;labelFontFamily&quot;:&quot;Calibri, helvetica, arial, sans-serif&quot;,&quot;labelPercentagePointUnit&quot;:&quot;pp&quot;,&quot;labelBackgroundTransparency&quot;:20,&quot;negativeValuesFormat&quot;:0,&quot;isPercentageData&quot;:false,&quot;showDotChart&quot;:true,&quot;dotChartFontColor&quot;:&quot;#4080FF&quot;,&quot;dotChartDisplayUnits&quot;:&quot;Auto&quot;,&quot;dotChartDecimalPlaces&quot;:1,&quot;dotChartLabelDensity&quot;:5,&quot;isDotChartPercentageData&quot;:false,&quot;dotChartMaxHeightPercent&quot;:90,&quot;dotChartLineWidth&quot;:1,&quot;dotChartLineStyle&quot;:0,&quot;dotChartMarkerShape&quot;:0,&quot;dotChartMarkerDensity&quot;:6,&quot;dotChartMarkerSizing&quot;:0,&quot;dotChartMarkerFixedSize&quot;:10,&quot;dotChartDroplineWidth&quot;:0,&quot;dotChartDroplineColor&quot;:&quot;#4080FF&quot;,&quot;chartStyle&quot;:0,&quot;lightenOverlapped&quot;:true,&quot;dotChartLineTransparency&quot;:0,&quot;areaNeutralOpacity&quot;:20,&quot;areaActualOpacity&quot;:34,&quot;areaVarianceOpacity&quot;:100,&quot;referenceMarkerSize&quot;:0,&quot;referenceMarkerFixedSize&quot;:10,&quot;showTitle&quot;:true,&quot;titleWrap&quot;:true,&quot;titleAlignment&quot;:&quot;left&quot;,&quot;titleFontSize&quot;:12,&quot;titleFontColor&quot;:&quot;#000&quot;,&quot;titleText&quot;:&quot;&quot;,&quot;titleFontFamily&quot;:&quot;Calibri, helvetica, arial, sans-serif&quot;,&quot;groupTitleFontSize&quot;:12,&quot;groupTitleFontColor&quot;:&quot;#000&quot;,&quot;groupTitleFontFamily&quot;:&quot;Calibri, helvetica, arial, sans-serif&quot;,&quot;groupTitleAlignment&quot;:&quot;left&quot;,&quot;groupTitleVerticalAlignment&quot;:&quot;Auto&quot;,&quot;showCategories&quot;:true,&quot;categoryWidth&quot;:0,&quot;verticalCategoriesDisplay&quot;:0,&quot;categoryMinWidth&quot;:35,&quot;categoryRotateAngle&quot;:0,&quot;categoryRotateAngleLimit&quot;:70,&quot;rotatedCartegoriesHeight&quot;:0,&quot;categoryLabelsOptions&quot;:0,&quot;axisLabelDensity&quot;:0,&quot;axisLabelDensityEveryNthLabel&quot;:5,&quot;showTopNCategories&quot;:false,&quot;topNCategoriesToKeep&quot;:5,&quot;showCategoriesFontSettings&quot;:false,&quot;categoriesFontColor&quot;:&quot;#000&quot;,&quot;categoriesFontSize&quot;:10,&quot;categoriesFontFamily&quot;:&quot;Calibri, helvetica, arial, sans-serif&quot;,&quot;topNOtherLabel&quot;:&quot;Others&quot;,&quot;showGrandTotal&quot;:false,&quot;grandTotalLabel&quot;:&quot;Total&quot;,&quot;valueHeader&quot;:&quot;AC&quot;,&quot;absoluteDifferenceHeader&quot;:null,&quot;relativeDifferenceHeader&quot;:null,&quot;referenceHeader&quot;:null,&quot;secondReferenceHeader&quot;:null,&quot;secondAbsoluteDifferenceHeader&quot;:null,&quot;secondRelativeDifferenceHeader&quot;:null,&quot;secondValueHeader&quot;:null,&quot;showLegend&quot;:true,&quot;switchReferenceScenarios&quot;:false,&quot;legendFontColor&quot;:&quot;#000&quot;,&quot;actual&quot;:&quot;AC&quot;,&quot;previousYear&quot;:null,&quot;forecast&quot;:null,&quot;plan&quot;:null,&quot;actual_previousYear&quot;:null,&quot;actual_previousYear_percent&quot;:null,&quot;actual_plan&quot;:null,&quot;actual_plan_percent&quot;:null,&quot;actual_forecast&quot;:null,&quot;actual_forecast_percent&quot;:null,&quot;forecast_previousYear&quot;:null,&quot;forecast_previousYear_percent&quot;:null,&quot;forecast_plan&quot;:null,&quot;forecast_plan_percent&quot;:null,&quot;previousYear_plan&quot;:null,&quot;previousYear_plan_percent&quot;:null,&quot;useAliasesInTooltips&quot;:false,&quot;useColoredLegendNames&quot;:false,&quot;legendItemsMargin&quot;:0,&quot;proFeaturesEnabled&quot;:true,&quot;proFeaturesUnlocked&quot;:true,&quot;proFeaturesDisabledByUser&quot;:false,&quot;company&quot;:&quot;Free version&quot;,&quot;expiryDate&quot;:null,&quot;disabledInViewMode&quot;:false,&quot;licenseKey&quot;:&quot;&quot;,&quot;lastLicenseCheck&quot;:&quot;&quot;,&quot;allowInteractions&quot;:true,&quot;showChartSlider&quot;:true,&quot;allowVarianceCalculationChange&quot;:true,&quot;allowDifferenceHighlightChange&quot;:true,&quot;allowAxisBreakChange&quot;:true,&quot;focusModeFontZoomPercentage&quot;:150,&quot;enableMeasureDrillThrough&quot;:false,&quot;lockedChartTypesViewMode&quot;:[],&quot;enableStackedChartIconInViewMode&quot;:true,&quot;allowInteractiveCommentBox&quot;:true,&quot;allowInteractiveLegendSettings&quot;:true,&quot;invertedGroups&quot;:[],&quot;highlightedGroups&quot;:[],&quot;highlightedGroupsCustomColors&quot;:[],&quot;invertedCategories&quot;:[],&quot;resultCategories&quot;:[],&quot;scenarioCategories&quot;:[],&quot;highlightedCategories&quot;:[],&quot;highlightedCategoriesCustomColors&quot;:[],&quot;differenceHighlightWidth&quot;:66,&quot;minChartHeight&quot;:163,&quot;scenarioOptions&quot;:{&quot;referenceScenario&quot;:null,&quot;valueScenario&quot;:0,&quot;secondValueScenario&quot;:null,&quot;secondReferenceScenario&quot;:null,&quot;referenceIndex&quot;:null,&quot;valueIndex&quot;:0,&quot;secondValueIndex&quot;:null,&quot;secondReferenceIndex&quot;:null,&quot;secondActualValueIndex&quot;:null,&quot;tooltipsIndices&quot;:[],&quot;commentsIndices&quot;:[],&quot;hasActual&quot;:true,&quot;hasPreviousYear&quot;:false,&quot;hasPlan&quot;:false,&quot;hasForecast&quot;:false},&quot;usedMeasuresCount&quot;:1,&quot;defaultScenarioHeaders&quot;:{&quot;actual&quot;:&quot;AC&quot;,&quot;previousYear&quot;:null,&quot;forecast&quot;:null,&quot;plan&quot;:null,&quot;actual_previousYear&quot;:null,&quot;actual_previousYear_percent&quot;:null,&quot;actual_plan&quot;:null,&quot;actual_plan_percent&quot;:null,&quot;actual_forecast&quot;:null,&quot;actual_forecast_percent&quot;:null,&quot;previousYear_plan&quot;:null,&quot;previousYear_plan_percent&quot;:null,&quot;forecast_previousYear&quot;:null,&quot;forecast_previousYear_percent&quot;:null,&quot;forecast_plan&quot;:null,&quot;forecast_plan_percent&quot;:null,&quot;actual-previousYear&quot;:null,&quot;actual-previousYear-percent&quot;:null,&quot;actual-plan&quot;:null,&quot;actual-plan-percent&quot;:null,&quot;actual-forecast&quot;:null,&quot;actual-forecast-percent&quot;:null,&quot;previousYear-plan&quot;:null,&quot;previousYear-plan-percent&quot;:null,&quot;forecast-previousYear&quot;:null,&quot;forecast-previousYear-percent&quot;:null,&quot;forecast-plan&quot;:null,&quot;forecast-plan-percent&quot;:null}}"/>
    <we:property name="SourceData" value="{&quot;range&quot;:&quot;Sheet1!A1:F38&quot;,&quot;worksheetId&quot;:&quot;{00000000-0001-0000-0100-000000000000}&quot;}"/>
    <we:property name="ZBILicenseSettings" value="{&quot;userInfo&quot;:{&quot;name&quot;:&quot;UTKARSH ANAND&quot;,&quot;email&quot;:&quot;utkarshanand2088@outlook.com&quot;,&quot;hasLicense&quot;:false,&quot;userId&quot;:&quot;00000000-0000-0000-4392-b5c1689b0ecc&quot;,&quot;organizationId&quot;:&quot;9188040d-6c67-4c5b-b112-36a304b66dad&quot;,&quot;isViewer&quot;:false,&quot;lastDisplayedOverlay&quot;:&quot;Thu, 26 Sep 2024 01:11:05 GMT&quot;}}"/>
  </we:properties>
  <we:bindings>
    <we:binding id="chartsRangeChangeEvent" type="matrix" appref="{554594C0-7D87-4C49-BEC1-D37C3DCFA336}"/>
  </we:bindings>
  <we:snapshot xmlns:r="http://schemas.openxmlformats.org/officeDocument/2006/relationships" r:embed="rId1"/>
</we:webextension>
</file>

<file path=xl/webextensions/webextension2.xml><?xml version="1.0" encoding="utf-8"?>
<we:webextension xmlns:we="http://schemas.microsoft.com/office/webextensions/webextension/2010/11" id="{00000000-0008-0000-1100-00000E000000}">
  <we:reference id="wa102957661" version="1.4.0.0" store="en-US" storeType="OMEX"/>
  <we:alternateReferences/>
  <we:properties>
    <we:property name="showLegend" value="&quot;show&quot;"/>
    <we:property name="filters" value="[]"/>
    <we:property name="color" value="[&quot;#00b4FF&quot;,&quot;#cc3300&quot;,&quot;#999900&quot;,&quot;#3366ff&quot;,&quot;#990055&quot;,&quot;#336633&quot;,&quot;#5500cc&quot;,&quot;#ff8c1a&quot;,&quot;#e60073&quot;,&quot;#666600&quot;,&quot;#0000ff&quot;,&quot;#996633&quot;,&quot;#00b386&quot;,&quot;#9900cc&quot;,&quot;#008000&quot;,&quot;#006699&quot;,&quot;#cc6600&quot;,&quot;#660080&quot;,&quot;#663300&quot;,&quot;#00a3a3&quot;,&quot;#990000&quot;,&quot;#FF0000&quot;,&quot;#FFA500&quot;,&quot;#FFFF00&quot;,&quot;#D4A017&quot;,&quot;#C0C0C0&quot;,&quot;#8C7853&quot;]"/>
    <we:property name="pointType" value="&quot;circles&quot;"/>
    <we:property name="mapType" value="&quot;aerial&quot;"/>
  </we:properties>
  <we:bindings>
    <we:binding id="Locations" type="matrix" appref="{2011585F-B189-4C2B-A563-CFD0A02D972E}"/>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8.xml"/></Relationships>
</file>

<file path=xl/worksheets/_rels/sheet1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1.xml"/></Relationships>
</file>

<file path=xl/worksheets/_rels/sheet18.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7"/>
  <sheetViews>
    <sheetView topLeftCell="D3" zoomScale="129" workbookViewId="0">
      <selection sqref="A1:G37"/>
    </sheetView>
  </sheetViews>
  <sheetFormatPr defaultRowHeight="14.5" x14ac:dyDescent="0.35"/>
  <cols>
    <col min="6" max="6" width="16.26953125" customWidth="1"/>
    <col min="7" max="7" width="11.26953125" customWidth="1"/>
    <col min="10" max="10" width="28" customWidth="1"/>
    <col min="14" max="14" width="11.7265625" customWidth="1"/>
    <col min="15" max="15" width="13" customWidth="1"/>
  </cols>
  <sheetData>
    <row r="1" spans="1:15" x14ac:dyDescent="0.35">
      <c r="C1" s="1">
        <v>43891</v>
      </c>
      <c r="D1" s="1">
        <v>44256</v>
      </c>
      <c r="E1" s="1">
        <v>44621</v>
      </c>
      <c r="F1" s="1">
        <v>44986</v>
      </c>
      <c r="G1" t="s">
        <v>0</v>
      </c>
      <c r="J1" t="s">
        <v>37</v>
      </c>
    </row>
    <row r="2" spans="1:15" x14ac:dyDescent="0.35">
      <c r="A2" t="s">
        <v>1</v>
      </c>
      <c r="K2" s="1">
        <v>43891</v>
      </c>
      <c r="L2" s="1">
        <v>44256</v>
      </c>
      <c r="M2" s="1">
        <v>44621</v>
      </c>
      <c r="N2" s="1">
        <v>44986</v>
      </c>
      <c r="O2" t="s">
        <v>0</v>
      </c>
    </row>
    <row r="3" spans="1:15" x14ac:dyDescent="0.35">
      <c r="A3" t="s">
        <v>2</v>
      </c>
      <c r="C3" s="2">
        <v>71704.800000000003</v>
      </c>
      <c r="D3" s="2">
        <v>66571.8</v>
      </c>
      <c r="E3" s="2">
        <v>83799.8</v>
      </c>
      <c r="F3" s="2">
        <v>112511.3</v>
      </c>
      <c r="G3" s="2">
        <v>134921.70000000001</v>
      </c>
      <c r="J3" t="s">
        <v>38</v>
      </c>
      <c r="K3" s="2">
        <f>C4+C5</f>
        <v>75660</v>
      </c>
      <c r="L3" s="2">
        <f t="shared" ref="L3:O3" si="0">D4+D5</f>
        <v>70372</v>
      </c>
      <c r="M3" s="2">
        <f t="shared" si="0"/>
        <v>88329.8</v>
      </c>
      <c r="N3" s="2">
        <f t="shared" si="0"/>
        <v>117571.3</v>
      </c>
      <c r="O3" s="2">
        <f t="shared" si="0"/>
        <v>141858.20000000001</v>
      </c>
    </row>
    <row r="4" spans="1:15" x14ac:dyDescent="0.35">
      <c r="A4" t="s">
        <v>3</v>
      </c>
      <c r="C4" s="2">
        <v>71704.800000000003</v>
      </c>
      <c r="D4" s="2">
        <v>66571.8</v>
      </c>
      <c r="E4" s="2">
        <v>83799.8</v>
      </c>
      <c r="F4" s="2">
        <v>112511.3</v>
      </c>
      <c r="G4" s="2">
        <v>134921.70000000001</v>
      </c>
      <c r="J4" t="s">
        <v>6</v>
      </c>
      <c r="K4" s="2">
        <v>0</v>
      </c>
      <c r="L4" s="2">
        <v>0</v>
      </c>
      <c r="M4" s="2">
        <v>0</v>
      </c>
      <c r="N4" s="2">
        <v>0</v>
      </c>
      <c r="O4" s="2">
        <v>0</v>
      </c>
    </row>
    <row r="5" spans="1:15" x14ac:dyDescent="0.35">
      <c r="A5" t="s">
        <v>4</v>
      </c>
      <c r="C5" s="2">
        <v>3955.2</v>
      </c>
      <c r="D5" s="2">
        <v>3800.2</v>
      </c>
      <c r="E5" s="2">
        <v>4530</v>
      </c>
      <c r="F5" s="2">
        <v>5060</v>
      </c>
      <c r="G5" s="2">
        <v>6936.5</v>
      </c>
      <c r="J5" t="s">
        <v>39</v>
      </c>
      <c r="K5">
        <f>K3+K4</f>
        <v>75660</v>
      </c>
      <c r="L5">
        <f>L3+L4</f>
        <v>70372</v>
      </c>
      <c r="M5">
        <f>M3+M4</f>
        <v>88329.8</v>
      </c>
      <c r="N5">
        <f>N3+N4</f>
        <v>117571.3</v>
      </c>
      <c r="O5">
        <f>O3+O4</f>
        <v>141858.20000000001</v>
      </c>
    </row>
    <row r="6" spans="1:15" x14ac:dyDescent="0.35">
      <c r="A6" t="s">
        <v>5</v>
      </c>
      <c r="C6" s="2">
        <v>75660</v>
      </c>
      <c r="D6" s="2">
        <v>70372</v>
      </c>
      <c r="E6" s="2">
        <v>88329.8</v>
      </c>
      <c r="F6" s="2">
        <v>117571.3</v>
      </c>
      <c r="G6" s="2">
        <v>141858.20000000001</v>
      </c>
      <c r="J6" t="s">
        <v>40</v>
      </c>
      <c r="K6" s="2">
        <f>C10+C11+C12</f>
        <v>53163.3</v>
      </c>
      <c r="L6" s="2">
        <f>D10+D11+D12</f>
        <v>50824.1</v>
      </c>
      <c r="M6" s="2">
        <f>E10+E11+E12</f>
        <v>66044</v>
      </c>
      <c r="N6" s="2">
        <f>F10+F11+F12</f>
        <v>86250.8</v>
      </c>
      <c r="O6" s="2">
        <f>G10+G11+G12</f>
        <v>99740.9</v>
      </c>
    </row>
    <row r="7" spans="1:15" x14ac:dyDescent="0.35">
      <c r="A7" t="s">
        <v>6</v>
      </c>
      <c r="C7" s="2">
        <v>3334.4</v>
      </c>
      <c r="D7" s="2">
        <v>2936.3</v>
      </c>
      <c r="E7" s="2">
        <v>1744.7</v>
      </c>
      <c r="F7" s="2">
        <v>2140.6999999999998</v>
      </c>
      <c r="G7" s="2">
        <v>4093.5</v>
      </c>
      <c r="J7" t="s">
        <v>41</v>
      </c>
      <c r="K7">
        <f>K5-K6</f>
        <v>22496.699999999997</v>
      </c>
      <c r="L7">
        <f t="shared" ref="L7:O7" si="1">L5-L6</f>
        <v>19547.900000000001</v>
      </c>
      <c r="M7">
        <f t="shared" si="1"/>
        <v>22285.800000000003</v>
      </c>
      <c r="N7">
        <f t="shared" si="1"/>
        <v>31320.5</v>
      </c>
      <c r="O7">
        <f t="shared" si="1"/>
        <v>42117.300000000017</v>
      </c>
    </row>
    <row r="8" spans="1:15" x14ac:dyDescent="0.35">
      <c r="A8" t="s">
        <v>7</v>
      </c>
      <c r="C8" s="2">
        <v>78994.399999999994</v>
      </c>
      <c r="D8" s="2">
        <v>73308.3</v>
      </c>
      <c r="E8" s="2">
        <v>90074.5</v>
      </c>
      <c r="F8" s="2">
        <v>119712</v>
      </c>
      <c r="G8" s="2">
        <v>145951.70000000001</v>
      </c>
      <c r="J8" t="s">
        <v>42</v>
      </c>
      <c r="K8" s="2">
        <f>C13+C16</f>
        <v>15305.8</v>
      </c>
      <c r="L8" s="2">
        <f>D13+D16</f>
        <v>14269.1</v>
      </c>
      <c r="M8" s="2">
        <f>E13+E16</f>
        <v>16724.100000000002</v>
      </c>
      <c r="N8" s="2">
        <f>F13+F16</f>
        <v>20440.099999999999</v>
      </c>
      <c r="O8" s="2">
        <f>G13+G16</f>
        <v>23591</v>
      </c>
    </row>
    <row r="9" spans="1:15" x14ac:dyDescent="0.35">
      <c r="A9" t="s">
        <v>8</v>
      </c>
      <c r="J9" t="s">
        <v>43</v>
      </c>
      <c r="K9">
        <f>K7-K8</f>
        <v>7190.8999999999978</v>
      </c>
      <c r="L9">
        <f t="shared" ref="L9:O9" si="2">L7-L8</f>
        <v>5278.8000000000011</v>
      </c>
      <c r="M9">
        <f t="shared" si="2"/>
        <v>5561.7000000000007</v>
      </c>
      <c r="N9">
        <f t="shared" si="2"/>
        <v>10880.400000000001</v>
      </c>
      <c r="O9">
        <f t="shared" si="2"/>
        <v>18526.300000000017</v>
      </c>
    </row>
    <row r="10" spans="1:15" x14ac:dyDescent="0.35">
      <c r="A10" t="s">
        <v>9</v>
      </c>
      <c r="C10" s="2">
        <v>34634.800000000003</v>
      </c>
      <c r="D10" s="2">
        <v>33296.400000000001</v>
      </c>
      <c r="E10" s="2">
        <v>39739.599999999999</v>
      </c>
      <c r="F10" s="2">
        <v>46669.599999999999</v>
      </c>
      <c r="G10" s="2">
        <v>78915.3</v>
      </c>
      <c r="J10" t="s">
        <v>45</v>
      </c>
      <c r="K10" s="2">
        <f>C15</f>
        <v>3528.4</v>
      </c>
      <c r="L10" s="2">
        <f>D15</f>
        <v>3034.1</v>
      </c>
      <c r="M10" s="2">
        <f>E15</f>
        <v>2789</v>
      </c>
      <c r="N10" s="2">
        <f>F15</f>
        <v>2825.7</v>
      </c>
      <c r="O10" s="2">
        <f>G15</f>
        <v>5255.8</v>
      </c>
    </row>
    <row r="11" spans="1:15" x14ac:dyDescent="0.35">
      <c r="A11" t="s">
        <v>10</v>
      </c>
      <c r="C11" s="2">
        <v>18767.2</v>
      </c>
      <c r="D11" s="2">
        <v>17254.099999999999</v>
      </c>
      <c r="E11" s="2">
        <v>26397.5</v>
      </c>
      <c r="F11" s="2">
        <v>39985.1</v>
      </c>
      <c r="G11" s="2">
        <v>21204.2</v>
      </c>
      <c r="J11" t="s">
        <v>44</v>
      </c>
      <c r="K11">
        <f>K9-K10</f>
        <v>3662.4999999999977</v>
      </c>
      <c r="L11">
        <f t="shared" ref="L11:O11" si="3">L9-L10</f>
        <v>2244.7000000000012</v>
      </c>
      <c r="M11">
        <f t="shared" si="3"/>
        <v>2772.7000000000007</v>
      </c>
      <c r="N11">
        <f t="shared" si="3"/>
        <v>8054.7000000000016</v>
      </c>
      <c r="O11">
        <f t="shared" si="3"/>
        <v>13270.500000000018</v>
      </c>
    </row>
    <row r="12" spans="1:15" x14ac:dyDescent="0.35">
      <c r="A12" t="s">
        <v>11</v>
      </c>
      <c r="C12">
        <v>-238.7</v>
      </c>
      <c r="D12">
        <v>273.60000000000002</v>
      </c>
      <c r="E12">
        <v>-93.1</v>
      </c>
      <c r="F12">
        <v>-403.9</v>
      </c>
      <c r="G12">
        <v>-378.6</v>
      </c>
      <c r="J12" t="s">
        <v>46</v>
      </c>
      <c r="K12">
        <f>C14</f>
        <v>134.19999999999999</v>
      </c>
      <c r="L12">
        <f>D14</f>
        <v>101.8</v>
      </c>
      <c r="M12">
        <f>E14</f>
        <v>126.6</v>
      </c>
      <c r="N12">
        <f>F14</f>
        <v>187</v>
      </c>
      <c r="O12">
        <f>G14</f>
        <v>193.6</v>
      </c>
    </row>
    <row r="13" spans="1:15" x14ac:dyDescent="0.35">
      <c r="A13" t="s">
        <v>12</v>
      </c>
      <c r="C13" s="2">
        <v>3416.2</v>
      </c>
      <c r="D13" s="2">
        <v>3431.6</v>
      </c>
      <c r="E13" s="2">
        <v>4051.4</v>
      </c>
      <c r="F13" s="2">
        <v>4634.6000000000004</v>
      </c>
      <c r="G13" s="2">
        <v>6301.6</v>
      </c>
      <c r="J13" t="s">
        <v>47</v>
      </c>
      <c r="K13">
        <f>K11-K12</f>
        <v>3528.2999999999979</v>
      </c>
      <c r="L13">
        <f t="shared" ref="L13:O13" si="4">L11-L12</f>
        <v>2142.900000000001</v>
      </c>
      <c r="M13">
        <f t="shared" si="4"/>
        <v>2646.1000000000008</v>
      </c>
      <c r="N13">
        <f t="shared" si="4"/>
        <v>7867.7000000000016</v>
      </c>
      <c r="O13">
        <f t="shared" si="4"/>
        <v>13076.900000000018</v>
      </c>
    </row>
    <row r="14" spans="1:15" x14ac:dyDescent="0.35">
      <c r="A14" t="s">
        <v>13</v>
      </c>
      <c r="C14">
        <v>134.19999999999999</v>
      </c>
      <c r="D14">
        <v>101.8</v>
      </c>
      <c r="E14">
        <v>126.6</v>
      </c>
      <c r="F14">
        <v>187</v>
      </c>
      <c r="G14">
        <v>193.6</v>
      </c>
      <c r="J14" t="s">
        <v>48</v>
      </c>
      <c r="K14" s="2">
        <f>C22+C23</f>
        <v>1425.2</v>
      </c>
      <c r="L14" s="2">
        <f>D22+D23</f>
        <v>931.90000000000009</v>
      </c>
      <c r="M14" s="2">
        <f>E22+E23</f>
        <v>817.7</v>
      </c>
      <c r="N14" s="2">
        <f>F22+F23</f>
        <v>2112.1</v>
      </c>
      <c r="O14" s="2">
        <f>G22+G23</f>
        <v>3936.3</v>
      </c>
    </row>
    <row r="15" spans="1:15" x14ac:dyDescent="0.35">
      <c r="A15" t="s">
        <v>14</v>
      </c>
      <c r="C15" s="2">
        <v>3528.4</v>
      </c>
      <c r="D15" s="2">
        <v>3034.1</v>
      </c>
      <c r="E15" s="2">
        <v>2789</v>
      </c>
      <c r="F15" s="2">
        <v>2825.7</v>
      </c>
      <c r="G15" s="2">
        <v>5255.8</v>
      </c>
      <c r="J15" t="s">
        <v>49</v>
      </c>
      <c r="K15">
        <f>K13-K14</f>
        <v>2103.0999999999976</v>
      </c>
      <c r="L15">
        <f t="shared" ref="L15:O15" si="5">L13-L14</f>
        <v>1211.0000000000009</v>
      </c>
      <c r="M15">
        <f t="shared" si="5"/>
        <v>1828.4000000000008</v>
      </c>
      <c r="N15">
        <f t="shared" si="5"/>
        <v>5755.6000000000022</v>
      </c>
      <c r="O15">
        <f t="shared" si="5"/>
        <v>9140.6000000000167</v>
      </c>
    </row>
    <row r="16" spans="1:15" x14ac:dyDescent="0.35">
      <c r="A16" t="s">
        <v>15</v>
      </c>
      <c r="C16" s="2">
        <v>11889.6</v>
      </c>
      <c r="D16" s="2">
        <v>10837.5</v>
      </c>
      <c r="E16" s="2">
        <v>12672.7</v>
      </c>
      <c r="F16" s="2">
        <v>15805.5</v>
      </c>
      <c r="G16" s="2">
        <v>17289.400000000001</v>
      </c>
    </row>
    <row r="17" spans="1:7" x14ac:dyDescent="0.35">
      <c r="A17" t="s">
        <v>16</v>
      </c>
      <c r="C17">
        <v>121.7</v>
      </c>
      <c r="D17">
        <v>72.8</v>
      </c>
      <c r="E17">
        <v>144.5</v>
      </c>
      <c r="F17">
        <v>137.30000000000001</v>
      </c>
      <c r="G17">
        <v>0</v>
      </c>
    </row>
    <row r="18" spans="1:7" x14ac:dyDescent="0.35">
      <c r="A18" t="s">
        <v>17</v>
      </c>
      <c r="C18" s="2">
        <v>72010</v>
      </c>
      <c r="D18" s="2">
        <v>68156.3</v>
      </c>
      <c r="E18" s="2">
        <v>85539.199999999997</v>
      </c>
      <c r="F18" s="2">
        <v>109566.3</v>
      </c>
      <c r="G18" s="2">
        <v>128781.3</v>
      </c>
    </row>
    <row r="19" spans="1:7" x14ac:dyDescent="0.35">
      <c r="A19" t="s">
        <v>18</v>
      </c>
      <c r="C19" s="2">
        <v>6984.4</v>
      </c>
      <c r="D19" s="2">
        <v>5152</v>
      </c>
      <c r="E19" s="2">
        <v>4535.3</v>
      </c>
      <c r="F19" s="2">
        <v>10145.700000000001</v>
      </c>
      <c r="G19" s="2">
        <v>17170.400000000001</v>
      </c>
    </row>
    <row r="20" spans="1:7" x14ac:dyDescent="0.35">
      <c r="A20" t="s">
        <v>19</v>
      </c>
      <c r="C20" s="2">
        <v>6984.4</v>
      </c>
      <c r="D20" s="2">
        <v>5152</v>
      </c>
      <c r="E20" s="2">
        <v>4535.3</v>
      </c>
      <c r="F20" s="2">
        <v>10145.700000000001</v>
      </c>
      <c r="G20" s="2">
        <v>17170.400000000001</v>
      </c>
    </row>
    <row r="21" spans="1:7" x14ac:dyDescent="0.35">
      <c r="A21" t="s">
        <v>20</v>
      </c>
    </row>
    <row r="22" spans="1:7" x14ac:dyDescent="0.35">
      <c r="A22" t="s">
        <v>21</v>
      </c>
      <c r="C22" s="2">
        <v>1376.5</v>
      </c>
      <c r="D22" s="2">
        <v>1156.2</v>
      </c>
      <c r="E22" s="2">
        <v>1431</v>
      </c>
      <c r="F22" s="2">
        <v>2249.6</v>
      </c>
      <c r="G22" s="2">
        <v>3936.3</v>
      </c>
    </row>
    <row r="23" spans="1:7" x14ac:dyDescent="0.35">
      <c r="A23" t="s">
        <v>22</v>
      </c>
      <c r="C23">
        <v>48.7</v>
      </c>
      <c r="D23">
        <v>-224.3</v>
      </c>
      <c r="E23">
        <v>-613.29999999999995</v>
      </c>
      <c r="F23">
        <v>-137.5</v>
      </c>
      <c r="G23">
        <v>0</v>
      </c>
    </row>
    <row r="24" spans="1:7" x14ac:dyDescent="0.35">
      <c r="A24" t="s">
        <v>23</v>
      </c>
      <c r="C24" s="2">
        <v>1425.2</v>
      </c>
      <c r="D24">
        <v>931.9</v>
      </c>
      <c r="E24">
        <v>817.7</v>
      </c>
      <c r="F24" s="2">
        <v>2112.1</v>
      </c>
      <c r="G24" s="2">
        <v>3936.3</v>
      </c>
    </row>
    <row r="25" spans="1:7" x14ac:dyDescent="0.35">
      <c r="A25" t="s">
        <v>24</v>
      </c>
      <c r="C25" s="2">
        <v>5559.2</v>
      </c>
      <c r="D25" s="2">
        <v>4220.1000000000004</v>
      </c>
      <c r="E25" s="2">
        <v>3717.6</v>
      </c>
      <c r="F25" s="2">
        <v>8033.6</v>
      </c>
      <c r="G25" s="2">
        <v>13234.1</v>
      </c>
    </row>
    <row r="26" spans="1:7" x14ac:dyDescent="0.35">
      <c r="A26" t="s">
        <v>25</v>
      </c>
      <c r="C26" s="2">
        <v>5559.2</v>
      </c>
      <c r="D26" s="2">
        <v>4220.1000000000004</v>
      </c>
      <c r="E26" s="2">
        <v>3717.6</v>
      </c>
      <c r="F26" s="2">
        <v>8033.6</v>
      </c>
      <c r="G26" s="2">
        <v>13234.1</v>
      </c>
    </row>
    <row r="27" spans="1:7" x14ac:dyDescent="0.35">
      <c r="A27" t="s">
        <v>26</v>
      </c>
      <c r="C27" s="2">
        <v>5559.2</v>
      </c>
      <c r="D27" s="2">
        <v>4220.1000000000004</v>
      </c>
      <c r="E27" s="2">
        <v>3717.6</v>
      </c>
      <c r="F27" s="2">
        <v>8033.6</v>
      </c>
      <c r="G27" s="2">
        <v>13234.1</v>
      </c>
    </row>
    <row r="28" spans="1:7" x14ac:dyDescent="0.35">
      <c r="A28" t="s">
        <v>27</v>
      </c>
      <c r="C28">
        <v>-1.6</v>
      </c>
      <c r="D28">
        <v>0</v>
      </c>
      <c r="E28">
        <v>0</v>
      </c>
      <c r="F28">
        <v>0</v>
      </c>
      <c r="G28">
        <v>0</v>
      </c>
    </row>
    <row r="29" spans="1:7" x14ac:dyDescent="0.35">
      <c r="A29" t="s">
        <v>28</v>
      </c>
      <c r="C29">
        <v>118.4</v>
      </c>
      <c r="D29">
        <v>169</v>
      </c>
      <c r="E29">
        <v>161.9</v>
      </c>
      <c r="F29">
        <v>177.4</v>
      </c>
      <c r="G29">
        <v>254.1</v>
      </c>
    </row>
    <row r="30" spans="1:7" x14ac:dyDescent="0.35">
      <c r="A30" t="s">
        <v>29</v>
      </c>
      <c r="C30" s="2">
        <v>5676</v>
      </c>
      <c r="D30" s="2">
        <v>4389.1000000000004</v>
      </c>
      <c r="E30" s="2">
        <v>3879.5</v>
      </c>
      <c r="F30" s="2">
        <v>8211</v>
      </c>
      <c r="G30" s="2">
        <v>13488.2</v>
      </c>
    </row>
    <row r="31" spans="1:7" x14ac:dyDescent="0.35">
      <c r="A31" t="s">
        <v>30</v>
      </c>
    </row>
    <row r="32" spans="1:7" x14ac:dyDescent="0.35">
      <c r="A32" t="s">
        <v>31</v>
      </c>
    </row>
    <row r="33" spans="1:7" x14ac:dyDescent="0.35">
      <c r="A33" t="s">
        <v>32</v>
      </c>
      <c r="C33">
        <v>188</v>
      </c>
      <c r="D33">
        <v>145</v>
      </c>
      <c r="E33">
        <v>128</v>
      </c>
      <c r="F33">
        <v>272</v>
      </c>
      <c r="G33">
        <v>429</v>
      </c>
    </row>
    <row r="34" spans="1:7" x14ac:dyDescent="0.35">
      <c r="A34" t="s">
        <v>33</v>
      </c>
      <c r="C34">
        <v>188</v>
      </c>
      <c r="D34">
        <v>145</v>
      </c>
      <c r="E34">
        <v>128</v>
      </c>
      <c r="F34">
        <v>272</v>
      </c>
      <c r="G34">
        <v>429</v>
      </c>
    </row>
    <row r="35" spans="1:7" x14ac:dyDescent="0.35">
      <c r="A35" t="s">
        <v>34</v>
      </c>
    </row>
    <row r="36" spans="1:7" x14ac:dyDescent="0.35">
      <c r="A36" t="s">
        <v>35</v>
      </c>
      <c r="C36" s="2">
        <v>2416.6</v>
      </c>
      <c r="D36" s="2">
        <v>1812.5</v>
      </c>
      <c r="E36" s="2">
        <v>1359.4</v>
      </c>
      <c r="F36" s="2">
        <v>1812.5</v>
      </c>
      <c r="G36">
        <v>0</v>
      </c>
    </row>
    <row r="37" spans="1:7" x14ac:dyDescent="0.35">
      <c r="A37" t="s">
        <v>36</v>
      </c>
      <c r="C37">
        <v>496.8</v>
      </c>
      <c r="D37">
        <v>0</v>
      </c>
      <c r="E37">
        <v>0</v>
      </c>
      <c r="F37">
        <v>0</v>
      </c>
      <c r="G37">
        <v>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D9"/>
  <sheetViews>
    <sheetView workbookViewId="0">
      <selection activeCell="F17" sqref="F17"/>
    </sheetView>
  </sheetViews>
  <sheetFormatPr defaultRowHeight="14.5" x14ac:dyDescent="0.35"/>
  <cols>
    <col min="1" max="1" width="13.1796875" bestFit="1" customWidth="1"/>
    <col min="2" max="2" width="12" customWidth="1"/>
    <col min="3" max="3" width="15.81640625" bestFit="1" customWidth="1"/>
    <col min="4" max="4" width="12" bestFit="1" customWidth="1"/>
  </cols>
  <sheetData>
    <row r="3" spans="1:4" x14ac:dyDescent="0.35">
      <c r="A3" s="18" t="s">
        <v>148</v>
      </c>
      <c r="B3" t="s">
        <v>152</v>
      </c>
      <c r="C3" t="s">
        <v>153</v>
      </c>
      <c r="D3" t="s">
        <v>154</v>
      </c>
    </row>
    <row r="4" spans="1:4" x14ac:dyDescent="0.35">
      <c r="A4" s="19">
        <v>43891</v>
      </c>
      <c r="B4">
        <v>0.29733941316415541</v>
      </c>
      <c r="C4">
        <v>9.5042294475284131E-2</v>
      </c>
      <c r="D4">
        <v>2.7796722178165447E-2</v>
      </c>
    </row>
    <row r="5" spans="1:4" x14ac:dyDescent="0.35">
      <c r="A5" s="19">
        <v>44256</v>
      </c>
      <c r="B5">
        <v>0.27777951457966238</v>
      </c>
      <c r="C5">
        <v>7.5012789177513806E-2</v>
      </c>
      <c r="D5">
        <v>1.7208548854658116E-2</v>
      </c>
    </row>
    <row r="6" spans="1:4" x14ac:dyDescent="0.35">
      <c r="A6" s="19">
        <v>44621</v>
      </c>
      <c r="B6">
        <v>0.25230216755840046</v>
      </c>
      <c r="C6">
        <v>6.2965160115838609E-2</v>
      </c>
      <c r="D6">
        <v>2.0699695912364806E-2</v>
      </c>
    </row>
    <row r="7" spans="1:4" x14ac:dyDescent="0.35">
      <c r="A7" s="19">
        <v>44986</v>
      </c>
      <c r="B7">
        <v>0.26639579557255894</v>
      </c>
      <c r="C7">
        <v>9.2542993060381246E-2</v>
      </c>
      <c r="D7">
        <v>4.8954124008155069E-2</v>
      </c>
    </row>
    <row r="8" spans="1:4" x14ac:dyDescent="0.35">
      <c r="A8" s="19">
        <v>45352</v>
      </c>
      <c r="B8">
        <v>0.29689718324354891</v>
      </c>
      <c r="C8">
        <v>0.13059731478335421</v>
      </c>
      <c r="D8">
        <v>6.4434766548567626E-2</v>
      </c>
    </row>
    <row r="9" spans="1:4" x14ac:dyDescent="0.35">
      <c r="A9" s="19" t="s">
        <v>149</v>
      </c>
      <c r="B9">
        <v>1.3907140741183261</v>
      </c>
      <c r="C9">
        <v>0.45616055161237201</v>
      </c>
      <c r="D9">
        <v>0.17909385750191109</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3:C9"/>
  <sheetViews>
    <sheetView workbookViewId="0">
      <selection activeCell="Q6" sqref="Q6"/>
    </sheetView>
  </sheetViews>
  <sheetFormatPr defaultRowHeight="14.5" x14ac:dyDescent="0.35"/>
  <cols>
    <col min="1" max="1" width="13.1796875" bestFit="1" customWidth="1"/>
    <col min="2" max="3" width="12" bestFit="1" customWidth="1"/>
  </cols>
  <sheetData>
    <row r="3" spans="1:3" x14ac:dyDescent="0.35">
      <c r="A3" s="18" t="s">
        <v>148</v>
      </c>
      <c r="B3" t="s">
        <v>155</v>
      </c>
      <c r="C3" t="s">
        <v>156</v>
      </c>
    </row>
    <row r="4" spans="1:3" x14ac:dyDescent="0.35">
      <c r="A4" s="19">
        <v>43891</v>
      </c>
      <c r="B4">
        <v>5.7561408003118104E-2</v>
      </c>
      <c r="C4">
        <v>2.8842612268026632E-2</v>
      </c>
    </row>
    <row r="5" spans="1:3" x14ac:dyDescent="0.35">
      <c r="A5" s="19">
        <v>44256</v>
      </c>
      <c r="B5">
        <v>3.1490109100805685E-2</v>
      </c>
      <c r="C5">
        <v>1.7750273330209562E-2</v>
      </c>
    </row>
    <row r="6" spans="1:3" x14ac:dyDescent="0.35">
      <c r="A6" s="19">
        <v>44621</v>
      </c>
      <c r="B6">
        <v>3.7139929409085747E-2</v>
      </c>
      <c r="C6">
        <v>1.4777666332330325E-2</v>
      </c>
    </row>
    <row r="7" spans="1:3" x14ac:dyDescent="0.35">
      <c r="A7" s="19">
        <v>44986</v>
      </c>
      <c r="B7">
        <v>9.5212708739918397E-2</v>
      </c>
      <c r="C7">
        <v>3.418118731925044E-2</v>
      </c>
    </row>
    <row r="8" spans="1:3" x14ac:dyDescent="0.35">
      <c r="A8" s="19">
        <v>45352</v>
      </c>
      <c r="B8">
        <v>0.11504471577136888</v>
      </c>
      <c r="C8">
        <v>4.59654818067168E-2</v>
      </c>
    </row>
    <row r="9" spans="1:3" x14ac:dyDescent="0.35">
      <c r="A9" s="19" t="s">
        <v>149</v>
      </c>
      <c r="B9">
        <v>0.33644887102429683</v>
      </c>
      <c r="C9">
        <v>0.14151722105653378</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3:B9"/>
  <sheetViews>
    <sheetView workbookViewId="0">
      <selection activeCell="E13" sqref="E13"/>
    </sheetView>
  </sheetViews>
  <sheetFormatPr defaultRowHeight="14.5" x14ac:dyDescent="0.35"/>
  <cols>
    <col min="1" max="1" width="13.1796875" bestFit="1" customWidth="1"/>
    <col min="2" max="2" width="24.1796875" bestFit="1" customWidth="1"/>
  </cols>
  <sheetData>
    <row r="3" spans="1:2" x14ac:dyDescent="0.35">
      <c r="A3" s="18" t="s">
        <v>148</v>
      </c>
      <c r="B3" t="s">
        <v>157</v>
      </c>
    </row>
    <row r="4" spans="1:2" x14ac:dyDescent="0.35">
      <c r="A4" s="19">
        <v>43891</v>
      </c>
      <c r="B4">
        <v>5.8488656831198263E-2</v>
      </c>
    </row>
    <row r="5" spans="1:2" x14ac:dyDescent="0.35">
      <c r="A5" s="19">
        <v>44256</v>
      </c>
      <c r="B5">
        <v>5.0696563467846081E-2</v>
      </c>
    </row>
    <row r="6" spans="1:2" x14ac:dyDescent="0.35">
      <c r="A6" s="19">
        <v>44621</v>
      </c>
      <c r="B6">
        <v>4.153903150894124E-2</v>
      </c>
    </row>
    <row r="7" spans="1:2" x14ac:dyDescent="0.35">
      <c r="A7" s="19">
        <v>44986</v>
      </c>
      <c r="B7">
        <v>4.3667959728958608E-2</v>
      </c>
    </row>
    <row r="8" spans="1:2" x14ac:dyDescent="0.35">
      <c r="A8" s="19">
        <v>45352</v>
      </c>
      <c r="B8">
        <v>4.3941800177495445E-2</v>
      </c>
    </row>
    <row r="9" spans="1:2" x14ac:dyDescent="0.35">
      <c r="A9" s="19" t="s">
        <v>149</v>
      </c>
      <c r="B9">
        <v>0.23833401171443963</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C9"/>
  <sheetViews>
    <sheetView workbookViewId="0">
      <selection activeCell="F14" sqref="F14"/>
    </sheetView>
  </sheetViews>
  <sheetFormatPr defaultRowHeight="14.5" x14ac:dyDescent="0.35"/>
  <cols>
    <col min="1" max="1" width="13.1796875" bestFit="1" customWidth="1"/>
    <col min="2" max="2" width="23.26953125" customWidth="1"/>
    <col min="3" max="3" width="19.81640625" customWidth="1"/>
  </cols>
  <sheetData>
    <row r="3" spans="1:3" x14ac:dyDescent="0.35">
      <c r="A3" s="18" t="s">
        <v>148</v>
      </c>
      <c r="B3" t="s">
        <v>158</v>
      </c>
      <c r="C3" t="s">
        <v>159</v>
      </c>
    </row>
    <row r="4" spans="1:3" x14ac:dyDescent="0.35">
      <c r="A4" s="19">
        <v>43891</v>
      </c>
    </row>
    <row r="5" spans="1:3" x14ac:dyDescent="0.35">
      <c r="A5" s="19">
        <v>44256</v>
      </c>
      <c r="B5">
        <v>6.2677114205675677E-2</v>
      </c>
      <c r="C5">
        <v>-7.9063008200408347E-2</v>
      </c>
    </row>
    <row r="6" spans="1:3" x14ac:dyDescent="0.35">
      <c r="A6" s="19">
        <v>44621</v>
      </c>
      <c r="B6">
        <v>5.4115026666870403E-2</v>
      </c>
      <c r="C6">
        <v>-0.13642170123234143</v>
      </c>
    </row>
    <row r="7" spans="1:3" x14ac:dyDescent="0.35">
      <c r="A7" s="19">
        <v>44986</v>
      </c>
      <c r="B7">
        <v>0.1170262311421193</v>
      </c>
      <c r="C7">
        <v>0.17393952577768124</v>
      </c>
    </row>
    <row r="8" spans="1:3" x14ac:dyDescent="0.35">
      <c r="A8" s="19">
        <v>45352</v>
      </c>
      <c r="B8">
        <v>0.38673562588111987</v>
      </c>
      <c r="C8">
        <v>0.39458177370937242</v>
      </c>
    </row>
    <row r="9" spans="1:3" x14ac:dyDescent="0.35">
      <c r="A9" s="19" t="s">
        <v>149</v>
      </c>
      <c r="B9">
        <v>0.62055399789578525</v>
      </c>
      <c r="C9">
        <v>0.35303659005430388</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3:C9"/>
  <sheetViews>
    <sheetView workbookViewId="0">
      <selection activeCell="F14" sqref="F14"/>
    </sheetView>
  </sheetViews>
  <sheetFormatPr defaultRowHeight="14.5" x14ac:dyDescent="0.35"/>
  <cols>
    <col min="1" max="1" width="13.1796875" bestFit="1" customWidth="1"/>
    <col min="2" max="2" width="19.54296875" bestFit="1" customWidth="1"/>
    <col min="3" max="3" width="17.81640625" bestFit="1" customWidth="1"/>
  </cols>
  <sheetData>
    <row r="3" spans="1:3" x14ac:dyDescent="0.35">
      <c r="A3" s="18" t="s">
        <v>148</v>
      </c>
      <c r="B3" t="s">
        <v>160</v>
      </c>
      <c r="C3" t="s">
        <v>161</v>
      </c>
    </row>
    <row r="4" spans="1:3" x14ac:dyDescent="0.35">
      <c r="A4" s="19">
        <v>43891</v>
      </c>
      <c r="B4">
        <v>0.74659897040352408</v>
      </c>
      <c r="C4">
        <v>0.46231889185698877</v>
      </c>
    </row>
    <row r="5" spans="1:3" x14ac:dyDescent="0.35">
      <c r="A5" s="19">
        <v>44256</v>
      </c>
      <c r="B5">
        <v>1.1503551378679322</v>
      </c>
      <c r="C5">
        <v>0.96121708383734994</v>
      </c>
    </row>
    <row r="6" spans="1:3" x14ac:dyDescent="0.35">
      <c r="A6" s="19">
        <v>44621</v>
      </c>
      <c r="B6">
        <v>0.986483390607102</v>
      </c>
      <c r="C6">
        <v>0.77898786970951928</v>
      </c>
    </row>
    <row r="7" spans="1:3" x14ac:dyDescent="0.35">
      <c r="A7" s="19">
        <v>44986</v>
      </c>
      <c r="B7">
        <v>0.57768074281479864</v>
      </c>
      <c r="C7">
        <v>0.36464865993942502</v>
      </c>
    </row>
    <row r="8" spans="1:3" x14ac:dyDescent="0.35">
      <c r="A8" s="19">
        <v>45352</v>
      </c>
      <c r="B8">
        <v>0.87214759669849495</v>
      </c>
      <c r="C8">
        <v>0.66722539477030485</v>
      </c>
    </row>
    <row r="9" spans="1:3" x14ac:dyDescent="0.35">
      <c r="A9" s="19" t="s">
        <v>149</v>
      </c>
      <c r="B9">
        <v>4.3332658383918519</v>
      </c>
      <c r="C9">
        <v>3.2343979001135876</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3:D20"/>
  <sheetViews>
    <sheetView workbookViewId="0">
      <selection activeCell="B14" sqref="B14:C19"/>
    </sheetView>
  </sheetViews>
  <sheetFormatPr defaultRowHeight="14.5" x14ac:dyDescent="0.35"/>
  <cols>
    <col min="1" max="1" width="13.1796875" bestFit="1" customWidth="1"/>
    <col min="2" max="2" width="23.1796875" bestFit="1" customWidth="1"/>
    <col min="3" max="3" width="19.453125" bestFit="1" customWidth="1"/>
  </cols>
  <sheetData>
    <row r="3" spans="1:4" x14ac:dyDescent="0.35">
      <c r="A3" s="18" t="s">
        <v>148</v>
      </c>
      <c r="B3" t="s">
        <v>162</v>
      </c>
      <c r="C3" t="s">
        <v>163</v>
      </c>
    </row>
    <row r="4" spans="1:4" x14ac:dyDescent="0.35">
      <c r="A4" s="19">
        <v>43891</v>
      </c>
      <c r="B4">
        <v>9.4101506740682002</v>
      </c>
      <c r="C4">
        <v>50.778789127085787</v>
      </c>
    </row>
    <row r="5" spans="1:4" x14ac:dyDescent="0.35">
      <c r="A5" s="19">
        <v>44256</v>
      </c>
      <c r="B5">
        <v>6.5475473199568013</v>
      </c>
      <c r="C5">
        <v>72.023233072499082</v>
      </c>
    </row>
    <row r="6" spans="1:4" x14ac:dyDescent="0.35">
      <c r="A6" s="19">
        <v>44621</v>
      </c>
      <c r="B6">
        <v>8.2918788449651188</v>
      </c>
      <c r="C6">
        <v>53.229241111985949</v>
      </c>
    </row>
    <row r="7" spans="1:4" x14ac:dyDescent="0.35">
      <c r="A7" s="19">
        <v>44986</v>
      </c>
      <c r="B7">
        <v>10.108793557611424</v>
      </c>
      <c r="C7">
        <v>49.191195907748103</v>
      </c>
    </row>
    <row r="8" spans="1:4" x14ac:dyDescent="0.35">
      <c r="A8" s="19">
        <v>45352</v>
      </c>
      <c r="B8">
        <v>11.665508232869161</v>
      </c>
      <c r="C8">
        <v>61.317112638847263</v>
      </c>
    </row>
    <row r="9" spans="1:4" x14ac:dyDescent="0.35">
      <c r="A9" s="19" t="s">
        <v>149</v>
      </c>
      <c r="B9">
        <v>46.023878629470701</v>
      </c>
      <c r="C9">
        <v>286.5395718581662</v>
      </c>
    </row>
    <row r="14" spans="1:4" x14ac:dyDescent="0.35">
      <c r="B14" t="s">
        <v>172</v>
      </c>
      <c r="C14" s="24">
        <v>1652653</v>
      </c>
      <c r="D14" s="16">
        <f>C14/$C$20</f>
        <v>0.92350096560479944</v>
      </c>
    </row>
    <row r="15" spans="1:4" x14ac:dyDescent="0.35">
      <c r="B15" t="s">
        <v>173</v>
      </c>
      <c r="C15" s="24">
        <v>63752</v>
      </c>
      <c r="D15" s="16">
        <f t="shared" ref="D15:D19" si="0">C15/$C$20</f>
        <v>3.5624558548731748E-2</v>
      </c>
    </row>
    <row r="16" spans="1:4" x14ac:dyDescent="0.35">
      <c r="B16" t="s">
        <v>174</v>
      </c>
      <c r="C16" s="24">
        <v>28241</v>
      </c>
      <c r="D16" s="16">
        <f t="shared" si="0"/>
        <v>1.5781044641340402E-2</v>
      </c>
    </row>
    <row r="17" spans="2:4" x14ac:dyDescent="0.35">
      <c r="B17" t="s">
        <v>175</v>
      </c>
      <c r="C17" s="24">
        <v>24420</v>
      </c>
      <c r="D17" s="16">
        <f t="shared" si="0"/>
        <v>1.3645873380600285E-2</v>
      </c>
    </row>
    <row r="18" spans="2:4" x14ac:dyDescent="0.35">
      <c r="B18" t="s">
        <v>176</v>
      </c>
      <c r="C18" s="24">
        <v>10451</v>
      </c>
      <c r="D18" s="16">
        <f t="shared" si="0"/>
        <v>5.8400091196008832E-3</v>
      </c>
    </row>
    <row r="19" spans="2:4" x14ac:dyDescent="0.35">
      <c r="B19" t="s">
        <v>177</v>
      </c>
      <c r="C19" s="24">
        <v>10035</v>
      </c>
      <c r="D19" s="16">
        <f t="shared" si="0"/>
        <v>5.6075487049272671E-3</v>
      </c>
    </row>
    <row r="20" spans="2:4" x14ac:dyDescent="0.35">
      <c r="C20" s="24">
        <f>SUM(C14:C19)</f>
        <v>1789552</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3:C9"/>
  <sheetViews>
    <sheetView workbookViewId="0">
      <selection activeCell="B12" sqref="B12:C17"/>
    </sheetView>
  </sheetViews>
  <sheetFormatPr defaultRowHeight="14.5" x14ac:dyDescent="0.35"/>
  <cols>
    <col min="1" max="1" width="13.1796875" bestFit="1" customWidth="1"/>
    <col min="2" max="2" width="28.54296875" bestFit="1" customWidth="1"/>
    <col min="3" max="3" width="29.81640625" bestFit="1" customWidth="1"/>
  </cols>
  <sheetData>
    <row r="3" spans="1:3" x14ac:dyDescent="0.35">
      <c r="A3" s="18" t="s">
        <v>148</v>
      </c>
      <c r="B3" t="s">
        <v>164</v>
      </c>
      <c r="C3" t="s">
        <v>165</v>
      </c>
    </row>
    <row r="4" spans="1:3" x14ac:dyDescent="0.35">
      <c r="A4" s="19">
        <v>43891</v>
      </c>
      <c r="B4">
        <v>38.256560651261566</v>
      </c>
      <c r="C4">
        <v>7.089574331893103</v>
      </c>
    </row>
    <row r="5" spans="1:3" x14ac:dyDescent="0.35">
      <c r="A5" s="19">
        <v>44256</v>
      </c>
      <c r="B5">
        <v>54.98242050160168</v>
      </c>
      <c r="C5">
        <v>4.9983871126365784</v>
      </c>
    </row>
    <row r="6" spans="1:3" x14ac:dyDescent="0.35">
      <c r="A6" s="19">
        <v>44621</v>
      </c>
      <c r="B6">
        <v>43.415974440894573</v>
      </c>
      <c r="C6">
        <v>6.7631999344611469</v>
      </c>
    </row>
    <row r="7" spans="1:3" x14ac:dyDescent="0.35">
      <c r="A7" s="19">
        <v>44986</v>
      </c>
      <c r="B7">
        <v>35.612558308596356</v>
      </c>
      <c r="C7">
        <v>7.3183827584743968</v>
      </c>
    </row>
    <row r="8" spans="1:3" x14ac:dyDescent="0.35">
      <c r="A8" s="19">
        <v>45352</v>
      </c>
      <c r="B8">
        <v>30.860207100591719</v>
      </c>
      <c r="C8">
        <v>5.871117939299757</v>
      </c>
    </row>
    <row r="9" spans="1:3" x14ac:dyDescent="0.35">
      <c r="A9" s="19" t="s">
        <v>149</v>
      </c>
      <c r="B9">
        <v>203.12772100294589</v>
      </c>
      <c r="C9">
        <v>32.040662076764981</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
  <sheetViews>
    <sheetView showGridLines="0" topLeftCell="AN1" zoomScale="68" zoomScaleNormal="68" workbookViewId="0">
      <selection activeCell="Z21" sqref="Z21"/>
    </sheetView>
  </sheetViews>
  <sheetFormatPr defaultColWidth="9.1796875" defaultRowHeight="14.5" x14ac:dyDescent="0.35"/>
  <cols>
    <col min="1" max="16384" width="9.1796875" style="21"/>
  </cols>
  <sheetData>
    <row r="1" spans="1:1" x14ac:dyDescent="0.35">
      <c r="A1" s="21" t="s">
        <v>166</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4"/>
  <sheetViews>
    <sheetView showGridLines="0" topLeftCell="D1" zoomScale="82" zoomScaleNormal="82" workbookViewId="0">
      <selection activeCell="L1" sqref="L1"/>
    </sheetView>
  </sheetViews>
  <sheetFormatPr defaultRowHeight="14.5" x14ac:dyDescent="0.35"/>
  <cols>
    <col min="3" max="3" width="8.54296875" customWidth="1"/>
    <col min="4" max="4" width="10.453125" customWidth="1"/>
    <col min="6" max="6" width="10.26953125" customWidth="1"/>
    <col min="9" max="9" width="10.453125" customWidth="1"/>
    <col min="12" max="12" width="10.7265625" customWidth="1"/>
  </cols>
  <sheetData>
    <row r="1" spans="1:12" ht="18.5" x14ac:dyDescent="0.45">
      <c r="A1" s="22" t="s">
        <v>167</v>
      </c>
      <c r="B1" s="23"/>
      <c r="C1" s="23"/>
      <c r="D1" s="23"/>
    </row>
    <row r="2" spans="1:12" ht="7" customHeight="1" x14ac:dyDescent="0.35"/>
    <row r="3" spans="1:12" x14ac:dyDescent="0.35">
      <c r="B3" s="60" t="s">
        <v>169</v>
      </c>
      <c r="C3" s="61"/>
      <c r="E3" s="60" t="s">
        <v>168</v>
      </c>
      <c r="F3" s="61"/>
      <c r="H3" s="60" t="s">
        <v>170</v>
      </c>
      <c r="I3" s="61"/>
      <c r="K3" s="60" t="s">
        <v>171</v>
      </c>
      <c r="L3" s="61"/>
    </row>
    <row r="4" spans="1:12" x14ac:dyDescent="0.35">
      <c r="B4" s="62">
        <f>Sale_EBITDA_GR!B13</f>
        <v>0.18072825559837197</v>
      </c>
      <c r="C4" s="63"/>
      <c r="E4" s="62">
        <f>Sale_EBITDA_GR!C13</f>
        <v>0.36167921382398976</v>
      </c>
      <c r="F4" s="63"/>
      <c r="H4" s="64">
        <f>Analysis_IS!G18</f>
        <v>0.5881228716380591</v>
      </c>
      <c r="I4" s="65"/>
      <c r="K4" s="66">
        <f>GETPIVOTDATA("Debt/ Equity Ratio",'Debt Equity Ratio'!$A$3,"Years",DATE(2024,3,1))</f>
        <v>4.3941800177495445E-2</v>
      </c>
      <c r="L4" s="67"/>
    </row>
  </sheetData>
  <mergeCells count="8">
    <mergeCell ref="K3:L3"/>
    <mergeCell ref="H3:I3"/>
    <mergeCell ref="E3:F3"/>
    <mergeCell ref="B3:C3"/>
    <mergeCell ref="B4:C4"/>
    <mergeCell ref="E4:F4"/>
    <mergeCell ref="H4:I4"/>
    <mergeCell ref="K4:L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F7C9EE02-42E1-4005-9D12-6889AFFD525C}">
      <x15:webExtensions xmlns:xm="http://schemas.microsoft.com/office/excel/2006/main">
        <x15:webExtension appRef="{2011585F-B189-4C2B-A563-CFD0A02D972E}">
          <xm:f>Days_Rec_Pay!$B$14:$C$19</xm:f>
        </x15:webExtension>
      </x15:webExtens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U6"/>
  <sheetViews>
    <sheetView zoomScale="202" zoomScaleNormal="202" workbookViewId="0">
      <selection activeCell="E5" sqref="E5"/>
    </sheetView>
  </sheetViews>
  <sheetFormatPr defaultRowHeight="14.5" x14ac:dyDescent="0.35"/>
  <cols>
    <col min="10" max="10" width="8.453125" customWidth="1"/>
    <col min="11" max="11" width="9.26953125" bestFit="1" customWidth="1"/>
    <col min="12" max="12" width="7.1796875" customWidth="1"/>
    <col min="13" max="13" width="7.81640625" customWidth="1"/>
    <col min="14" max="15" width="9.26953125" bestFit="1" customWidth="1"/>
    <col min="16" max="16" width="10.54296875" bestFit="1" customWidth="1"/>
    <col min="17" max="21" width="9.26953125" bestFit="1" customWidth="1"/>
  </cols>
  <sheetData>
    <row r="1" spans="1:21" x14ac:dyDescent="0.35">
      <c r="A1" t="s">
        <v>147</v>
      </c>
      <c r="B1" s="6" t="s">
        <v>53</v>
      </c>
      <c r="C1" s="6" t="s">
        <v>52</v>
      </c>
      <c r="D1" s="6" t="s">
        <v>55</v>
      </c>
      <c r="E1" s="6" t="s">
        <v>57</v>
      </c>
      <c r="F1" s="6" t="s">
        <v>58</v>
      </c>
      <c r="G1" s="6" t="s">
        <v>136</v>
      </c>
      <c r="H1" s="6" t="s">
        <v>132</v>
      </c>
      <c r="I1" s="6" t="s">
        <v>133</v>
      </c>
      <c r="J1" t="s">
        <v>116</v>
      </c>
      <c r="K1" t="s">
        <v>117</v>
      </c>
      <c r="L1" t="s">
        <v>118</v>
      </c>
      <c r="M1" t="s">
        <v>119</v>
      </c>
      <c r="N1" t="s">
        <v>121</v>
      </c>
      <c r="O1" t="s">
        <v>122</v>
      </c>
      <c r="P1" t="s">
        <v>123</v>
      </c>
      <c r="Q1" t="s">
        <v>124</v>
      </c>
      <c r="R1" t="s">
        <v>125</v>
      </c>
      <c r="S1" t="s">
        <v>128</v>
      </c>
      <c r="T1" t="s">
        <v>129</v>
      </c>
      <c r="U1" t="s">
        <v>130</v>
      </c>
    </row>
    <row r="2" spans="1:21" x14ac:dyDescent="0.35">
      <c r="A2" s="1">
        <v>43891</v>
      </c>
      <c r="E2" s="16">
        <v>0.29733941316415541</v>
      </c>
      <c r="F2" s="16">
        <v>9.5042294475284131E-2</v>
      </c>
      <c r="G2" s="16">
        <v>2.7796722178165447E-2</v>
      </c>
      <c r="H2" s="16">
        <v>5.7561408003118104E-2</v>
      </c>
      <c r="I2" s="16">
        <v>2.8842612268026632E-2</v>
      </c>
      <c r="J2" s="20">
        <v>5.8488656831198263E-2</v>
      </c>
      <c r="K2" s="20">
        <v>17.045084945157608</v>
      </c>
      <c r="L2" s="20"/>
      <c r="M2" s="20"/>
      <c r="N2" s="20">
        <v>0.74659897040352408</v>
      </c>
      <c r="O2" s="20">
        <v>0.46231889185698877</v>
      </c>
      <c r="P2" s="20">
        <v>-2864.7999999999993</v>
      </c>
      <c r="Q2" s="20">
        <v>9.4101506740682002</v>
      </c>
      <c r="R2" s="20">
        <v>50.778789127085787</v>
      </c>
      <c r="S2" s="20">
        <v>1.1891047452603192</v>
      </c>
      <c r="T2" s="20">
        <v>38.256560651261566</v>
      </c>
      <c r="U2" s="20">
        <v>7.089574331893103</v>
      </c>
    </row>
    <row r="3" spans="1:21" x14ac:dyDescent="0.35">
      <c r="A3" s="1">
        <v>44256</v>
      </c>
      <c r="B3" s="16">
        <v>-6.9891620407084298E-2</v>
      </c>
      <c r="C3" s="16">
        <v>-0.26590551947600405</v>
      </c>
      <c r="D3" s="16">
        <v>-0.42418334839047012</v>
      </c>
      <c r="E3" s="16">
        <v>0.27777951457966238</v>
      </c>
      <c r="F3" s="16">
        <v>7.5012789177513806E-2</v>
      </c>
      <c r="G3" s="16">
        <v>1.7208548854658116E-2</v>
      </c>
      <c r="H3" s="16">
        <v>3.1490109100805685E-2</v>
      </c>
      <c r="I3" s="16">
        <v>1.7750273330209562E-2</v>
      </c>
      <c r="J3" s="20">
        <v>5.0696563467846081E-2</v>
      </c>
      <c r="K3" s="20">
        <v>19.668470093177035</v>
      </c>
      <c r="L3" s="20">
        <v>6.2677114205675677E-2</v>
      </c>
      <c r="M3" s="20">
        <v>-7.9063008200408347E-2</v>
      </c>
      <c r="N3" s="20">
        <v>1.1503551378679322</v>
      </c>
      <c r="O3" s="20">
        <v>0.96121708383734994</v>
      </c>
      <c r="P3" s="20">
        <v>2423.7999999999993</v>
      </c>
      <c r="Q3" s="20">
        <v>6.5475473199568013</v>
      </c>
      <c r="R3" s="20">
        <v>72.023233072499082</v>
      </c>
      <c r="S3" s="20">
        <v>0.98722410907555413</v>
      </c>
      <c r="T3" s="20">
        <v>54.98242050160168</v>
      </c>
      <c r="U3" s="20">
        <v>4.9983871126365784</v>
      </c>
    </row>
    <row r="4" spans="1:21" x14ac:dyDescent="0.35">
      <c r="A4" s="1">
        <v>44621</v>
      </c>
      <c r="B4" s="16">
        <v>0.25518387995225389</v>
      </c>
      <c r="C4" s="16">
        <v>5.3591725392134526E-2</v>
      </c>
      <c r="D4" s="16">
        <v>0.5098265895953753</v>
      </c>
      <c r="E4" s="16">
        <v>0.25230216755840046</v>
      </c>
      <c r="F4" s="16">
        <v>6.2965160115838609E-2</v>
      </c>
      <c r="G4" s="16">
        <v>2.0699695912364806E-2</v>
      </c>
      <c r="H4" s="16">
        <v>3.7139929409085747E-2</v>
      </c>
      <c r="I4" s="16">
        <v>1.4777666332330325E-2</v>
      </c>
      <c r="J4" s="20">
        <v>4.153903150894124E-2</v>
      </c>
      <c r="K4" s="20">
        <v>24.008048727430932</v>
      </c>
      <c r="L4" s="20">
        <v>5.4115026666870403E-2</v>
      </c>
      <c r="M4" s="20">
        <v>-0.13642170123234143</v>
      </c>
      <c r="N4" s="20">
        <v>0.986483390607102</v>
      </c>
      <c r="O4" s="20">
        <v>0.77898786970951928</v>
      </c>
      <c r="P4" s="20">
        <v>-230.09999999999854</v>
      </c>
      <c r="Q4" s="20">
        <v>8.2918788449651188</v>
      </c>
      <c r="R4" s="20">
        <v>53.229241111985949</v>
      </c>
      <c r="S4" s="20">
        <v>1.1831653394592496</v>
      </c>
      <c r="T4" s="20">
        <v>43.415974440894573</v>
      </c>
      <c r="U4" s="20">
        <v>6.7631999344611469</v>
      </c>
    </row>
    <row r="5" spans="1:21" x14ac:dyDescent="0.35">
      <c r="A5" s="1">
        <v>44986</v>
      </c>
      <c r="B5" s="16">
        <v>0.3310490910202446</v>
      </c>
      <c r="C5" s="16">
        <v>0.95630832299476776</v>
      </c>
      <c r="D5" s="16">
        <v>2.1478888645810543</v>
      </c>
      <c r="E5" s="16">
        <v>0.26639579557255894</v>
      </c>
      <c r="F5" s="16">
        <v>9.2542993060381246E-2</v>
      </c>
      <c r="G5" s="16">
        <v>4.8954124008155069E-2</v>
      </c>
      <c r="H5" s="16">
        <v>9.5212708739918397E-2</v>
      </c>
      <c r="I5" s="16">
        <v>3.418118731925044E-2</v>
      </c>
      <c r="J5" s="20">
        <v>4.3667959728958608E-2</v>
      </c>
      <c r="K5" s="20">
        <v>22.844124078123262</v>
      </c>
      <c r="L5" s="20">
        <v>0.1170262311421193</v>
      </c>
      <c r="M5" s="20">
        <v>0.17393952577768124</v>
      </c>
      <c r="N5" s="20">
        <v>0.57768074281479864</v>
      </c>
      <c r="O5" s="20">
        <v>0.36464865993942502</v>
      </c>
      <c r="P5" s="20">
        <v>-8491.6999999999989</v>
      </c>
      <c r="Q5" s="20">
        <v>10.108793557611424</v>
      </c>
      <c r="R5" s="20">
        <v>49.191195907748103</v>
      </c>
      <c r="S5" s="20">
        <v>1.3897826043271091</v>
      </c>
      <c r="T5" s="20">
        <v>35.612558308596356</v>
      </c>
      <c r="U5" s="20">
        <v>7.3183827584743968</v>
      </c>
    </row>
    <row r="6" spans="1:21" x14ac:dyDescent="0.35">
      <c r="A6" s="1">
        <v>45352</v>
      </c>
      <c r="B6" s="16">
        <v>0.20657167182807368</v>
      </c>
      <c r="C6" s="16">
        <v>0.70272232638506082</v>
      </c>
      <c r="D6" s="16">
        <v>0.5881228716380591</v>
      </c>
      <c r="E6" s="16">
        <v>0.29689718324354891</v>
      </c>
      <c r="F6" s="16">
        <v>0.13059731478335421</v>
      </c>
      <c r="G6" s="16">
        <v>6.4434766548567626E-2</v>
      </c>
      <c r="H6" s="16">
        <v>0.11504471577136888</v>
      </c>
      <c r="I6" s="16">
        <v>4.59654818067168E-2</v>
      </c>
      <c r="J6" s="20">
        <v>4.3941800177495445E-2</v>
      </c>
      <c r="K6" s="20">
        <v>22.715599255912835</v>
      </c>
      <c r="L6" s="20">
        <v>0.38673562588111987</v>
      </c>
      <c r="M6" s="20">
        <v>0.39458177370937242</v>
      </c>
      <c r="N6" s="20">
        <v>0.87214759669849495</v>
      </c>
      <c r="O6" s="20">
        <v>0.66722539477030485</v>
      </c>
      <c r="P6" s="20">
        <v>-3318</v>
      </c>
      <c r="Q6" s="20">
        <v>11.665508232869161</v>
      </c>
      <c r="R6" s="20">
        <v>61.317112638847263</v>
      </c>
      <c r="S6" s="20">
        <v>1.2297981461767062</v>
      </c>
      <c r="T6" s="20">
        <v>30.860207100591719</v>
      </c>
      <c r="U6" s="20">
        <v>5.871117939299757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8"/>
  <sheetViews>
    <sheetView zoomScale="35" workbookViewId="0">
      <selection activeCell="I56" sqref="I56"/>
    </sheetView>
  </sheetViews>
  <sheetFormatPr defaultRowHeight="14.5" x14ac:dyDescent="0.35"/>
  <cols>
    <col min="1" max="1" width="48.453125" customWidth="1"/>
    <col min="5" max="5" width="11.7265625" customWidth="1"/>
    <col min="6" max="6" width="11.81640625" customWidth="1"/>
    <col min="9" max="9" width="27.7265625" customWidth="1"/>
    <col min="11" max="11" width="12" customWidth="1"/>
    <col min="12" max="12" width="10" customWidth="1"/>
    <col min="13" max="13" width="11.453125" customWidth="1"/>
    <col min="14" max="14" width="12" customWidth="1"/>
  </cols>
  <sheetData>
    <row r="1" spans="1:14" x14ac:dyDescent="0.35">
      <c r="A1" t="s">
        <v>241</v>
      </c>
      <c r="I1" t="s">
        <v>242</v>
      </c>
    </row>
    <row r="2" spans="1:14" x14ac:dyDescent="0.35">
      <c r="B2" s="1">
        <v>43891</v>
      </c>
      <c r="C2" s="1">
        <v>44256</v>
      </c>
      <c r="D2" s="1">
        <v>44621</v>
      </c>
      <c r="E2" s="1">
        <v>44986</v>
      </c>
      <c r="F2" t="s">
        <v>0</v>
      </c>
      <c r="J2" s="1">
        <v>43891</v>
      </c>
      <c r="K2" s="1">
        <v>44256</v>
      </c>
      <c r="L2" s="1">
        <v>44621</v>
      </c>
      <c r="M2" s="1">
        <v>44986</v>
      </c>
      <c r="N2" t="s">
        <v>0</v>
      </c>
    </row>
    <row r="3" spans="1:14" x14ac:dyDescent="0.35">
      <c r="A3" t="s">
        <v>1</v>
      </c>
      <c r="I3" t="s">
        <v>38</v>
      </c>
      <c r="J3" s="2">
        <f>B7</f>
        <v>75660</v>
      </c>
      <c r="K3" s="2">
        <f t="shared" ref="K3:N3" si="0">C7</f>
        <v>70372</v>
      </c>
      <c r="L3" s="2">
        <f t="shared" si="0"/>
        <v>88329.8</v>
      </c>
      <c r="M3" s="2">
        <f t="shared" si="0"/>
        <v>117571.3</v>
      </c>
      <c r="N3" s="2">
        <f t="shared" si="0"/>
        <v>141858.20000000001</v>
      </c>
    </row>
    <row r="4" spans="1:14" x14ac:dyDescent="0.35">
      <c r="A4" t="s">
        <v>2</v>
      </c>
      <c r="B4" s="2">
        <v>71704.800000000003</v>
      </c>
      <c r="C4" s="2">
        <v>66571.8</v>
      </c>
      <c r="D4" s="2">
        <v>83799.8</v>
      </c>
      <c r="E4" s="2">
        <v>112511.3</v>
      </c>
      <c r="F4" s="2">
        <v>134921.70000000001</v>
      </c>
      <c r="I4" t="s">
        <v>6</v>
      </c>
      <c r="J4" s="2">
        <f>B8</f>
        <v>3334.4</v>
      </c>
      <c r="K4" s="2">
        <f t="shared" ref="K4:N4" si="1">C8</f>
        <v>2936.3</v>
      </c>
      <c r="L4" s="2">
        <f t="shared" si="1"/>
        <v>1744.7</v>
      </c>
      <c r="M4" s="2">
        <f t="shared" si="1"/>
        <v>2140.6999999999998</v>
      </c>
      <c r="N4" s="2">
        <f t="shared" si="1"/>
        <v>4093.5</v>
      </c>
    </row>
    <row r="5" spans="1:14" x14ac:dyDescent="0.35">
      <c r="A5" t="s">
        <v>3</v>
      </c>
      <c r="B5" s="2">
        <v>71704.800000000003</v>
      </c>
      <c r="C5" s="2">
        <v>66571.8</v>
      </c>
      <c r="D5" s="2">
        <v>83799.8</v>
      </c>
      <c r="E5" s="2">
        <v>112511.3</v>
      </c>
      <c r="F5" s="2">
        <v>134921.70000000001</v>
      </c>
      <c r="I5" t="s">
        <v>39</v>
      </c>
      <c r="J5" s="2">
        <f>J3+J4</f>
        <v>78994.399999999994</v>
      </c>
      <c r="K5" s="2">
        <f t="shared" ref="K5:N5" si="2">K3+K4</f>
        <v>73308.3</v>
      </c>
      <c r="L5" s="2">
        <f t="shared" si="2"/>
        <v>90074.5</v>
      </c>
      <c r="M5" s="2">
        <f t="shared" si="2"/>
        <v>119712</v>
      </c>
      <c r="N5" s="2">
        <f t="shared" si="2"/>
        <v>145951.70000000001</v>
      </c>
    </row>
    <row r="6" spans="1:14" x14ac:dyDescent="0.35">
      <c r="A6" t="s">
        <v>4</v>
      </c>
      <c r="B6" s="2">
        <v>3955.2</v>
      </c>
      <c r="C6" s="2">
        <v>3800.2</v>
      </c>
      <c r="D6" s="2">
        <v>4530</v>
      </c>
      <c r="E6" s="2">
        <v>5060</v>
      </c>
      <c r="F6" s="2">
        <v>6936.5</v>
      </c>
      <c r="I6" t="s">
        <v>40</v>
      </c>
      <c r="J6" s="2">
        <f>SUM(B11:B13)</f>
        <v>53163.3</v>
      </c>
      <c r="K6" s="2">
        <f t="shared" ref="K6:N6" si="3">SUM(C11:C13)</f>
        <v>50824.1</v>
      </c>
      <c r="L6" s="2">
        <f t="shared" si="3"/>
        <v>66044</v>
      </c>
      <c r="M6" s="2">
        <f t="shared" si="3"/>
        <v>86250.8</v>
      </c>
      <c r="N6" s="2">
        <f t="shared" si="3"/>
        <v>99740.9</v>
      </c>
    </row>
    <row r="7" spans="1:14" x14ac:dyDescent="0.35">
      <c r="A7" t="s">
        <v>5</v>
      </c>
      <c r="B7" s="2">
        <v>75660</v>
      </c>
      <c r="C7" s="2">
        <v>70372</v>
      </c>
      <c r="D7" s="2">
        <v>88329.8</v>
      </c>
      <c r="E7" s="2">
        <v>117571.3</v>
      </c>
      <c r="F7" s="2">
        <v>141858.20000000001</v>
      </c>
      <c r="I7" t="s">
        <v>41</v>
      </c>
      <c r="J7" s="2">
        <f>J5-J6</f>
        <v>25831.099999999991</v>
      </c>
      <c r="K7" s="2">
        <f t="shared" ref="K7:N7" si="4">K5-K6</f>
        <v>22484.200000000004</v>
      </c>
      <c r="L7" s="2">
        <f t="shared" si="4"/>
        <v>24030.5</v>
      </c>
      <c r="M7" s="2">
        <f t="shared" si="4"/>
        <v>33461.199999999997</v>
      </c>
      <c r="N7" s="2">
        <f t="shared" si="4"/>
        <v>46210.800000000017</v>
      </c>
    </row>
    <row r="8" spans="1:14" x14ac:dyDescent="0.35">
      <c r="A8" t="s">
        <v>6</v>
      </c>
      <c r="B8" s="2">
        <v>3334.4</v>
      </c>
      <c r="C8" s="2">
        <v>2936.3</v>
      </c>
      <c r="D8" s="2">
        <v>1744.7</v>
      </c>
      <c r="E8" s="2">
        <v>2140.6999999999998</v>
      </c>
      <c r="F8" s="2">
        <v>4093.5</v>
      </c>
      <c r="I8" t="s">
        <v>243</v>
      </c>
      <c r="J8" s="2">
        <f>B14+B17-B18</f>
        <v>15184.099999999999</v>
      </c>
      <c r="K8" s="2">
        <f t="shared" ref="K8:N8" si="5">C14+C17-C18</f>
        <v>14196.300000000001</v>
      </c>
      <c r="L8" s="2">
        <f t="shared" si="5"/>
        <v>16579.600000000002</v>
      </c>
      <c r="M8" s="2">
        <f t="shared" si="5"/>
        <v>20302.8</v>
      </c>
      <c r="N8" s="2">
        <f t="shared" si="5"/>
        <v>23590.999999999996</v>
      </c>
    </row>
    <row r="9" spans="1:14" x14ac:dyDescent="0.35">
      <c r="A9" t="s">
        <v>7</v>
      </c>
      <c r="B9" s="2">
        <v>78994.399999999994</v>
      </c>
      <c r="C9" s="2">
        <v>73308.3</v>
      </c>
      <c r="D9" s="2">
        <v>90074.5</v>
      </c>
      <c r="E9" s="2">
        <v>119712</v>
      </c>
      <c r="F9" s="2">
        <v>145951.70000000001</v>
      </c>
      <c r="I9" t="s">
        <v>43</v>
      </c>
      <c r="J9" s="2">
        <f>J7-J8</f>
        <v>10646.999999999993</v>
      </c>
      <c r="K9" s="2">
        <f t="shared" ref="K9:N9" si="6">K7-K8</f>
        <v>8287.9000000000033</v>
      </c>
      <c r="L9" s="2">
        <f t="shared" si="6"/>
        <v>7450.8999999999978</v>
      </c>
      <c r="M9" s="2">
        <f t="shared" si="6"/>
        <v>13158.399999999998</v>
      </c>
      <c r="N9" s="2">
        <f t="shared" si="6"/>
        <v>22619.800000000021</v>
      </c>
    </row>
    <row r="10" spans="1:14" x14ac:dyDescent="0.35">
      <c r="A10" t="s">
        <v>8</v>
      </c>
      <c r="I10" t="s">
        <v>45</v>
      </c>
      <c r="J10" s="2">
        <f>B16</f>
        <v>3528.4</v>
      </c>
      <c r="K10" s="2">
        <f t="shared" ref="K10:N10" si="7">C16</f>
        <v>3034.1</v>
      </c>
      <c r="L10" s="2">
        <f t="shared" si="7"/>
        <v>2789</v>
      </c>
      <c r="M10" s="2">
        <f t="shared" si="7"/>
        <v>2825.7</v>
      </c>
      <c r="N10" s="2">
        <f t="shared" si="7"/>
        <v>5255.8</v>
      </c>
    </row>
    <row r="11" spans="1:14" x14ac:dyDescent="0.35">
      <c r="A11" t="s">
        <v>9</v>
      </c>
      <c r="B11" s="2">
        <v>34634.800000000003</v>
      </c>
      <c r="C11" s="2">
        <v>33296.400000000001</v>
      </c>
      <c r="D11" s="2">
        <v>39739.599999999999</v>
      </c>
      <c r="E11" s="2">
        <v>46669.599999999999</v>
      </c>
      <c r="F11" s="2">
        <v>78915.3</v>
      </c>
      <c r="I11" t="s">
        <v>44</v>
      </c>
      <c r="J11" s="2">
        <f>J9-J10</f>
        <v>7118.5999999999931</v>
      </c>
      <c r="K11" s="2">
        <f t="shared" ref="K11:N11" si="8">K9-K10</f>
        <v>5253.8000000000029</v>
      </c>
      <c r="L11" s="2">
        <f t="shared" si="8"/>
        <v>4661.8999999999978</v>
      </c>
      <c r="M11" s="2">
        <f t="shared" si="8"/>
        <v>10332.699999999997</v>
      </c>
      <c r="N11" s="2">
        <f t="shared" si="8"/>
        <v>17364.000000000022</v>
      </c>
    </row>
    <row r="12" spans="1:14" x14ac:dyDescent="0.35">
      <c r="A12" t="s">
        <v>10</v>
      </c>
      <c r="B12" s="2">
        <v>18767.2</v>
      </c>
      <c r="C12" s="2">
        <v>17254.099999999999</v>
      </c>
      <c r="D12" s="2">
        <v>26397.5</v>
      </c>
      <c r="E12" s="2">
        <v>39985.1</v>
      </c>
      <c r="F12" s="2">
        <v>21204.2</v>
      </c>
      <c r="I12" t="s">
        <v>46</v>
      </c>
      <c r="J12">
        <f>B15</f>
        <v>134.19999999999999</v>
      </c>
      <c r="K12">
        <f t="shared" ref="K12:N12" si="9">C15</f>
        <v>101.8</v>
      </c>
      <c r="L12">
        <f t="shared" si="9"/>
        <v>126.6</v>
      </c>
      <c r="M12">
        <f t="shared" si="9"/>
        <v>187</v>
      </c>
      <c r="N12">
        <f t="shared" si="9"/>
        <v>193.6</v>
      </c>
    </row>
    <row r="13" spans="1:14" x14ac:dyDescent="0.35">
      <c r="A13" t="s">
        <v>11</v>
      </c>
      <c r="B13">
        <v>-238.7</v>
      </c>
      <c r="C13">
        <v>273.60000000000002</v>
      </c>
      <c r="D13">
        <v>-93.1</v>
      </c>
      <c r="E13">
        <v>-403.9</v>
      </c>
      <c r="F13">
        <v>-378.6</v>
      </c>
      <c r="I13" t="s">
        <v>47</v>
      </c>
      <c r="J13" s="2">
        <f>J11-J12</f>
        <v>6984.3999999999933</v>
      </c>
      <c r="K13" s="2">
        <f t="shared" ref="K13:N13" si="10">K11-K12</f>
        <v>5152.0000000000027</v>
      </c>
      <c r="L13" s="2">
        <f t="shared" si="10"/>
        <v>4535.2999999999975</v>
      </c>
      <c r="M13" s="2">
        <f t="shared" si="10"/>
        <v>10145.699999999997</v>
      </c>
      <c r="N13" s="2">
        <f t="shared" si="10"/>
        <v>17170.400000000023</v>
      </c>
    </row>
    <row r="14" spans="1:14" x14ac:dyDescent="0.35">
      <c r="A14" t="s">
        <v>12</v>
      </c>
      <c r="B14" s="2">
        <v>3416.2</v>
      </c>
      <c r="C14" s="2">
        <v>3431.6</v>
      </c>
      <c r="D14" s="2">
        <v>4051.4</v>
      </c>
      <c r="E14" s="2">
        <v>4634.6000000000004</v>
      </c>
      <c r="F14" s="2">
        <v>6301.6</v>
      </c>
      <c r="I14" t="s">
        <v>48</v>
      </c>
      <c r="J14" s="2">
        <f>B25</f>
        <v>1425.2</v>
      </c>
      <c r="K14" s="2">
        <f t="shared" ref="K14:N14" si="11">C25</f>
        <v>931.9</v>
      </c>
      <c r="L14" s="2">
        <f t="shared" si="11"/>
        <v>817.7</v>
      </c>
      <c r="M14" s="2">
        <f t="shared" si="11"/>
        <v>2112.1</v>
      </c>
      <c r="N14" s="2">
        <f t="shared" si="11"/>
        <v>3936.3</v>
      </c>
    </row>
    <row r="15" spans="1:14" x14ac:dyDescent="0.35">
      <c r="A15" t="s">
        <v>13</v>
      </c>
      <c r="B15">
        <v>134.19999999999999</v>
      </c>
      <c r="C15">
        <v>101.8</v>
      </c>
      <c r="D15">
        <v>126.6</v>
      </c>
      <c r="E15">
        <v>187</v>
      </c>
      <c r="F15">
        <v>193.6</v>
      </c>
      <c r="I15" t="s">
        <v>49</v>
      </c>
      <c r="J15" s="2">
        <f>J13-J14</f>
        <v>5559.1999999999935</v>
      </c>
      <c r="K15" s="2">
        <f t="shared" ref="K15:N15" si="12">K13-K14</f>
        <v>4220.1000000000031</v>
      </c>
      <c r="L15" s="2">
        <f t="shared" si="12"/>
        <v>3717.5999999999976</v>
      </c>
      <c r="M15" s="2">
        <f t="shared" si="12"/>
        <v>8033.5999999999967</v>
      </c>
      <c r="N15" s="2">
        <f t="shared" si="12"/>
        <v>13234.100000000024</v>
      </c>
    </row>
    <row r="16" spans="1:14" x14ac:dyDescent="0.35">
      <c r="A16" t="s">
        <v>14</v>
      </c>
      <c r="B16" s="2">
        <v>3528.4</v>
      </c>
      <c r="C16" s="2">
        <v>3034.1</v>
      </c>
      <c r="D16" s="2">
        <v>2789</v>
      </c>
      <c r="E16" s="2">
        <v>2825.7</v>
      </c>
      <c r="F16" s="2">
        <v>5255.8</v>
      </c>
    </row>
    <row r="17" spans="1:13" x14ac:dyDescent="0.35">
      <c r="A17" t="s">
        <v>15</v>
      </c>
      <c r="B17" s="2">
        <v>11889.6</v>
      </c>
      <c r="C17" s="2">
        <v>10837.5</v>
      </c>
      <c r="D17" s="2">
        <v>12672.7</v>
      </c>
      <c r="E17" s="2">
        <v>15805.5</v>
      </c>
      <c r="F17" s="2">
        <v>17550.099999999999</v>
      </c>
    </row>
    <row r="18" spans="1:13" x14ac:dyDescent="0.35">
      <c r="A18" t="s">
        <v>16</v>
      </c>
      <c r="B18">
        <v>121.7</v>
      </c>
      <c r="C18">
        <v>72.8</v>
      </c>
      <c r="D18">
        <v>144.5</v>
      </c>
      <c r="E18">
        <v>137.30000000000001</v>
      </c>
      <c r="F18">
        <v>260.7</v>
      </c>
      <c r="I18" t="s">
        <v>100</v>
      </c>
      <c r="J18" t="s">
        <v>248</v>
      </c>
      <c r="K18" t="s">
        <v>254</v>
      </c>
      <c r="L18" t="s">
        <v>253</v>
      </c>
      <c r="M18" t="s">
        <v>40</v>
      </c>
    </row>
    <row r="19" spans="1:13" x14ac:dyDescent="0.35">
      <c r="A19" t="s">
        <v>17</v>
      </c>
      <c r="B19" s="2">
        <v>72010</v>
      </c>
      <c r="C19" s="2">
        <v>68156.3</v>
      </c>
      <c r="D19" s="2">
        <v>85539.199999999997</v>
      </c>
      <c r="E19" s="2">
        <v>109566.3</v>
      </c>
      <c r="F19" s="2">
        <v>128781.3</v>
      </c>
      <c r="I19" s="45" t="s">
        <v>244</v>
      </c>
      <c r="J19" s="45" t="s">
        <v>255</v>
      </c>
      <c r="K19" s="45" t="s">
        <v>255</v>
      </c>
      <c r="L19" s="45" t="s">
        <v>255</v>
      </c>
      <c r="M19" t="s">
        <v>258</v>
      </c>
    </row>
    <row r="20" spans="1:13" x14ac:dyDescent="0.35">
      <c r="A20" t="s">
        <v>18</v>
      </c>
      <c r="B20" s="2">
        <v>6984.4</v>
      </c>
      <c r="C20" s="2">
        <v>5152</v>
      </c>
      <c r="D20" s="2">
        <v>4535.3</v>
      </c>
      <c r="E20" s="2">
        <v>10145.700000000001</v>
      </c>
      <c r="F20" s="2">
        <v>17170.400000000001</v>
      </c>
      <c r="I20" t="s">
        <v>245</v>
      </c>
      <c r="J20" s="45" t="s">
        <v>255</v>
      </c>
      <c r="K20" s="44" t="s">
        <v>256</v>
      </c>
      <c r="L20" s="45" t="s">
        <v>255</v>
      </c>
    </row>
    <row r="21" spans="1:13" x14ac:dyDescent="0.35">
      <c r="A21" t="s">
        <v>19</v>
      </c>
      <c r="B21" s="2">
        <v>6984.4</v>
      </c>
      <c r="C21" s="2">
        <v>5152</v>
      </c>
      <c r="D21" s="2">
        <v>4535.3</v>
      </c>
      <c r="E21" s="2">
        <v>10145.700000000001</v>
      </c>
      <c r="F21" s="2">
        <v>17170.400000000001</v>
      </c>
      <c r="I21" t="s">
        <v>246</v>
      </c>
      <c r="J21" s="45" t="s">
        <v>255</v>
      </c>
      <c r="K21" s="44" t="s">
        <v>257</v>
      </c>
      <c r="L21" s="45" t="s">
        <v>255</v>
      </c>
    </row>
    <row r="22" spans="1:13" x14ac:dyDescent="0.35">
      <c r="A22" t="s">
        <v>20</v>
      </c>
      <c r="I22" t="s">
        <v>247</v>
      </c>
      <c r="J22" s="45" t="s">
        <v>255</v>
      </c>
      <c r="K22" s="46" t="s">
        <v>255</v>
      </c>
      <c r="L22" s="45" t="s">
        <v>255</v>
      </c>
    </row>
    <row r="23" spans="1:13" x14ac:dyDescent="0.35">
      <c r="A23" t="s">
        <v>21</v>
      </c>
      <c r="B23" s="2">
        <v>1376.5</v>
      </c>
      <c r="C23" s="2">
        <v>1156.2</v>
      </c>
      <c r="D23" s="2">
        <v>1431</v>
      </c>
      <c r="E23" s="2">
        <v>2249.6</v>
      </c>
      <c r="F23" s="2">
        <v>3663.3</v>
      </c>
    </row>
    <row r="24" spans="1:13" x14ac:dyDescent="0.35">
      <c r="A24" t="s">
        <v>22</v>
      </c>
      <c r="B24">
        <v>48.7</v>
      </c>
      <c r="C24">
        <v>-224.3</v>
      </c>
      <c r="D24">
        <v>-613.29999999999995</v>
      </c>
      <c r="E24">
        <v>-137.5</v>
      </c>
      <c r="F24">
        <v>273</v>
      </c>
      <c r="I24" t="s">
        <v>259</v>
      </c>
    </row>
    <row r="25" spans="1:13" x14ac:dyDescent="0.35">
      <c r="A25" t="s">
        <v>23</v>
      </c>
      <c r="B25" s="2">
        <v>1425.2</v>
      </c>
      <c r="C25">
        <v>931.9</v>
      </c>
      <c r="D25">
        <v>817.7</v>
      </c>
      <c r="E25" s="2">
        <v>2112.1</v>
      </c>
      <c r="F25" s="2">
        <v>3936.3</v>
      </c>
      <c r="I25" t="s">
        <v>260</v>
      </c>
      <c r="J25" t="s">
        <v>40</v>
      </c>
      <c r="K25" t="s">
        <v>248</v>
      </c>
    </row>
    <row r="26" spans="1:13" x14ac:dyDescent="0.35">
      <c r="A26" t="s">
        <v>24</v>
      </c>
      <c r="B26" s="2">
        <v>5559.2</v>
      </c>
      <c r="C26" s="2">
        <v>4220.1000000000004</v>
      </c>
      <c r="D26" s="2">
        <v>3717.6</v>
      </c>
      <c r="E26" s="2">
        <v>8033.6</v>
      </c>
      <c r="F26" s="2">
        <v>13234.1</v>
      </c>
      <c r="I26" t="s">
        <v>261</v>
      </c>
      <c r="K26" t="s">
        <v>249</v>
      </c>
    </row>
    <row r="27" spans="1:13" x14ac:dyDescent="0.35">
      <c r="A27" t="s">
        <v>25</v>
      </c>
      <c r="B27" s="2">
        <v>5559.2</v>
      </c>
      <c r="C27" s="2">
        <v>4220.1000000000004</v>
      </c>
      <c r="D27" s="2">
        <v>3717.6</v>
      </c>
      <c r="E27" s="2">
        <v>8033.6</v>
      </c>
      <c r="F27" s="2">
        <v>13234.1</v>
      </c>
      <c r="K27" t="s">
        <v>250</v>
      </c>
    </row>
    <row r="28" spans="1:13" x14ac:dyDescent="0.35">
      <c r="A28" t="s">
        <v>26</v>
      </c>
      <c r="B28" s="2">
        <v>5559.2</v>
      </c>
      <c r="C28" s="2">
        <v>4220.1000000000004</v>
      </c>
      <c r="D28" s="2">
        <v>3717.6</v>
      </c>
      <c r="E28" s="2">
        <v>8033.6</v>
      </c>
      <c r="F28" s="2">
        <v>13234.1</v>
      </c>
      <c r="K28" t="s">
        <v>40</v>
      </c>
    </row>
    <row r="29" spans="1:13" x14ac:dyDescent="0.35">
      <c r="A29" t="s">
        <v>27</v>
      </c>
      <c r="B29">
        <v>-1.6</v>
      </c>
      <c r="C29">
        <v>0</v>
      </c>
      <c r="D29">
        <v>0</v>
      </c>
      <c r="E29">
        <v>0</v>
      </c>
      <c r="F29">
        <v>0</v>
      </c>
    </row>
    <row r="30" spans="1:13" x14ac:dyDescent="0.35">
      <c r="A30" t="s">
        <v>28</v>
      </c>
      <c r="B30">
        <v>118.4</v>
      </c>
      <c r="C30">
        <v>169</v>
      </c>
      <c r="D30">
        <v>161.9</v>
      </c>
      <c r="E30">
        <v>177.4</v>
      </c>
      <c r="F30">
        <v>254.1</v>
      </c>
      <c r="K30" t="s">
        <v>248</v>
      </c>
      <c r="L30">
        <v>200</v>
      </c>
    </row>
    <row r="31" spans="1:13" x14ac:dyDescent="0.35">
      <c r="A31" t="s">
        <v>29</v>
      </c>
      <c r="B31" s="2">
        <v>5676</v>
      </c>
      <c r="C31" s="2">
        <v>4389.1000000000004</v>
      </c>
      <c r="D31" s="2">
        <v>3879.5</v>
      </c>
      <c r="E31" s="2">
        <v>8211</v>
      </c>
      <c r="F31" s="2">
        <v>13488.2</v>
      </c>
      <c r="K31" t="s">
        <v>251</v>
      </c>
      <c r="L31">
        <v>300</v>
      </c>
    </row>
    <row r="32" spans="1:13" x14ac:dyDescent="0.35">
      <c r="A32" t="s">
        <v>30</v>
      </c>
      <c r="K32" t="s">
        <v>250</v>
      </c>
      <c r="L32">
        <v>100</v>
      </c>
    </row>
    <row r="33" spans="1:12" x14ac:dyDescent="0.35">
      <c r="A33" t="s">
        <v>31</v>
      </c>
    </row>
    <row r="34" spans="1:12" x14ac:dyDescent="0.35">
      <c r="A34" t="s">
        <v>32</v>
      </c>
      <c r="B34">
        <v>188</v>
      </c>
      <c r="C34">
        <v>145</v>
      </c>
      <c r="D34">
        <v>128</v>
      </c>
      <c r="E34">
        <v>272</v>
      </c>
      <c r="F34">
        <v>429</v>
      </c>
      <c r="K34" t="s">
        <v>252</v>
      </c>
      <c r="L34">
        <v>400</v>
      </c>
    </row>
    <row r="35" spans="1:12" x14ac:dyDescent="0.35">
      <c r="A35" t="s">
        <v>33</v>
      </c>
      <c r="B35">
        <v>188</v>
      </c>
      <c r="C35">
        <v>145</v>
      </c>
      <c r="D35">
        <v>128</v>
      </c>
      <c r="E35">
        <v>272</v>
      </c>
      <c r="F35">
        <v>429</v>
      </c>
    </row>
    <row r="36" spans="1:12" x14ac:dyDescent="0.35">
      <c r="A36" t="s">
        <v>34</v>
      </c>
    </row>
    <row r="37" spans="1:12" x14ac:dyDescent="0.35">
      <c r="A37" t="s">
        <v>35</v>
      </c>
      <c r="B37" s="2">
        <v>2416.6</v>
      </c>
      <c r="C37" s="2">
        <v>1812.5</v>
      </c>
      <c r="D37" s="2">
        <v>1359.4</v>
      </c>
      <c r="E37" s="2">
        <v>1812.5</v>
      </c>
      <c r="F37" s="2">
        <v>2718.7</v>
      </c>
    </row>
    <row r="38" spans="1:12" x14ac:dyDescent="0.35">
      <c r="A38" t="s">
        <v>36</v>
      </c>
      <c r="B38">
        <v>496.8</v>
      </c>
      <c r="C38">
        <v>0</v>
      </c>
      <c r="D38">
        <v>0</v>
      </c>
      <c r="E38">
        <v>0</v>
      </c>
      <c r="F38">
        <v>0</v>
      </c>
    </row>
  </sheetData>
  <pageMargins left="0.7" right="0.7" top="0.75" bottom="0.75" header="0.3" footer="0.3"/>
  <pageSetup orientation="portrait" r:id="rId1"/>
  <extLst>
    <ext xmlns:x15="http://schemas.microsoft.com/office/spreadsheetml/2010/11/main" uri="{F7C9EE02-42E1-4005-9D12-6889AFFD525C}">
      <x15:webExtensions xmlns:xm="http://schemas.microsoft.com/office/excel/2006/main">
        <x15:webExtension appRef="{554594C0-7D87-4C49-BEC1-D37C3DCFA336}">
          <xm:f>Sheet1!$A$1:$F$38</xm:f>
        </x15:webExtension>
      </x15:webExtens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K43"/>
  <sheetViews>
    <sheetView showGridLines="0" zoomScale="41" zoomScaleNormal="41" workbookViewId="0">
      <selection activeCell="AR36" sqref="AR36"/>
    </sheetView>
  </sheetViews>
  <sheetFormatPr defaultRowHeight="14.5" x14ac:dyDescent="0.35"/>
  <cols>
    <col min="3" max="3" width="18" customWidth="1"/>
    <col min="4" max="4" width="12.54296875" customWidth="1"/>
    <col min="5" max="5" width="11.7265625" bestFit="1" customWidth="1"/>
    <col min="6" max="6" width="11.1796875" bestFit="1" customWidth="1"/>
    <col min="7" max="8" width="12.26953125" bestFit="1" customWidth="1"/>
    <col min="9" max="9" width="2.7265625" customWidth="1"/>
    <col min="12" max="12" width="14.453125" customWidth="1"/>
    <col min="13" max="13" width="10.1796875" customWidth="1"/>
    <col min="14" max="14" width="10.26953125" customWidth="1"/>
    <col min="15" max="16" width="10.1796875" customWidth="1"/>
    <col min="17" max="17" width="10.54296875" customWidth="1"/>
    <col min="18" max="18" width="2.7265625" customWidth="1"/>
    <col min="23" max="23" width="9.54296875" customWidth="1"/>
    <col min="24" max="24" width="10.1796875" customWidth="1"/>
    <col min="25" max="25" width="11.453125" customWidth="1"/>
    <col min="26" max="26" width="10.81640625" customWidth="1"/>
    <col min="27" max="27" width="2.7265625" customWidth="1"/>
    <col min="30" max="30" width="12" customWidth="1"/>
    <col min="35" max="35" width="21.453125" customWidth="1"/>
  </cols>
  <sheetData>
    <row r="1" spans="1:37" x14ac:dyDescent="0.35">
      <c r="A1" s="78" t="s">
        <v>201</v>
      </c>
      <c r="B1" s="78"/>
      <c r="C1" s="78"/>
      <c r="D1" s="78"/>
    </row>
    <row r="2" spans="1:37" x14ac:dyDescent="0.35">
      <c r="A2" s="79"/>
      <c r="B2" s="79"/>
      <c r="C2" s="79"/>
      <c r="D2" s="79"/>
      <c r="J2" s="73" t="s">
        <v>183</v>
      </c>
      <c r="K2" s="73"/>
      <c r="L2" s="73"/>
      <c r="M2" s="25"/>
      <c r="N2" s="26"/>
      <c r="O2" s="26"/>
      <c r="P2" s="26"/>
      <c r="Q2" s="26"/>
      <c r="S2" s="73" t="s">
        <v>184</v>
      </c>
      <c r="T2" s="73"/>
      <c r="U2" s="73"/>
      <c r="V2" s="25"/>
      <c r="W2" s="26"/>
      <c r="X2" s="26"/>
      <c r="Y2" s="26"/>
      <c r="Z2" s="26"/>
      <c r="AB2" s="41" t="s">
        <v>238</v>
      </c>
      <c r="AC2" s="41"/>
      <c r="AD2" s="41"/>
      <c r="AE2" s="36"/>
      <c r="AF2" s="35"/>
      <c r="AG2" s="35"/>
      <c r="AH2" s="35"/>
      <c r="AI2" s="35"/>
      <c r="AJ2" s="30"/>
    </row>
    <row r="4" spans="1:37" ht="27.75" customHeight="1" x14ac:dyDescent="0.35">
      <c r="S4" s="74" t="s">
        <v>193</v>
      </c>
      <c r="T4" s="74"/>
      <c r="U4" s="74"/>
      <c r="V4" s="74"/>
      <c r="W4" s="74"/>
      <c r="X4" s="74"/>
      <c r="Y4" s="74"/>
      <c r="Z4" s="74"/>
      <c r="AA4" s="33"/>
      <c r="AB4" s="69" t="s">
        <v>229</v>
      </c>
      <c r="AC4" s="69"/>
      <c r="AD4" s="69"/>
      <c r="AE4" s="69"/>
      <c r="AF4" s="69"/>
      <c r="AG4" s="69"/>
      <c r="AH4" s="69"/>
      <c r="AI4" s="69"/>
      <c r="AJ4" s="34"/>
    </row>
    <row r="5" spans="1:37" ht="15" customHeight="1" x14ac:dyDescent="0.35">
      <c r="A5" s="72" t="s">
        <v>191</v>
      </c>
      <c r="B5" s="72"/>
      <c r="C5" s="72"/>
      <c r="D5" s="72"/>
      <c r="E5" s="72"/>
      <c r="F5" s="30"/>
      <c r="G5" s="30"/>
      <c r="H5" s="30"/>
      <c r="S5" s="75"/>
      <c r="T5" s="75"/>
      <c r="U5" s="75"/>
      <c r="V5" s="75"/>
      <c r="W5" s="75"/>
      <c r="X5" s="75"/>
      <c r="Y5" s="75"/>
      <c r="Z5" s="75"/>
      <c r="AA5" s="33"/>
      <c r="AB5" s="70"/>
      <c r="AC5" s="70"/>
      <c r="AD5" s="70"/>
      <c r="AE5" s="70"/>
      <c r="AF5" s="70"/>
      <c r="AG5" s="70"/>
      <c r="AH5" s="70"/>
      <c r="AI5" s="70"/>
    </row>
    <row r="6" spans="1:37" ht="15.75" customHeight="1" x14ac:dyDescent="0.35">
      <c r="S6" s="75" t="s">
        <v>194</v>
      </c>
      <c r="T6" s="75"/>
      <c r="U6" s="75"/>
      <c r="V6" s="75"/>
      <c r="W6" s="75"/>
      <c r="X6" s="75"/>
      <c r="Y6" s="75"/>
      <c r="Z6" s="75"/>
      <c r="AA6" s="33"/>
      <c r="AB6" s="71" t="s">
        <v>230</v>
      </c>
      <c r="AC6" s="71"/>
      <c r="AD6" s="71"/>
      <c r="AE6" s="71"/>
      <c r="AF6" s="71"/>
      <c r="AG6" s="71"/>
      <c r="AH6" s="71"/>
      <c r="AI6" s="71"/>
    </row>
    <row r="7" spans="1:37" x14ac:dyDescent="0.35">
      <c r="A7" s="28" t="s">
        <v>182</v>
      </c>
      <c r="B7" s="28"/>
      <c r="C7" s="28"/>
      <c r="D7" s="25">
        <v>43891</v>
      </c>
      <c r="E7" s="26">
        <v>44256</v>
      </c>
      <c r="F7" s="26">
        <v>44621</v>
      </c>
      <c r="G7" s="26">
        <v>44986</v>
      </c>
      <c r="H7" s="26">
        <v>45352</v>
      </c>
      <c r="S7" s="75"/>
      <c r="T7" s="75"/>
      <c r="U7" s="75"/>
      <c r="V7" s="75"/>
      <c r="W7" s="75"/>
      <c r="X7" s="75"/>
      <c r="Y7" s="75"/>
      <c r="Z7" s="75"/>
      <c r="AA7" s="33"/>
      <c r="AB7" s="71"/>
      <c r="AC7" s="71"/>
      <c r="AD7" s="71"/>
      <c r="AE7" s="71"/>
      <c r="AF7" s="71"/>
      <c r="AG7" s="71"/>
      <c r="AH7" s="71"/>
      <c r="AI7" s="71"/>
    </row>
    <row r="8" spans="1:37" x14ac:dyDescent="0.35">
      <c r="A8" t="s">
        <v>178</v>
      </c>
      <c r="C8" s="27"/>
      <c r="D8" s="27"/>
      <c r="E8" s="27">
        <f>Analysis_IS!D15</f>
        <v>-6.9891620407084298E-2</v>
      </c>
      <c r="F8" s="27">
        <f>Analysis_IS!E15</f>
        <v>0.25518387995225389</v>
      </c>
      <c r="G8" s="27">
        <f>Analysis_IS!F15</f>
        <v>0.3310490910202446</v>
      </c>
      <c r="H8" s="27">
        <f>Analysis_IS!G15</f>
        <v>0.20657167182807368</v>
      </c>
      <c r="S8" s="75"/>
      <c r="T8" s="75"/>
      <c r="U8" s="75"/>
      <c r="V8" s="75"/>
      <c r="W8" s="75"/>
      <c r="X8" s="75"/>
      <c r="Y8" s="75"/>
      <c r="Z8" s="75"/>
      <c r="AA8" s="33"/>
      <c r="AB8" s="71"/>
      <c r="AC8" s="71"/>
      <c r="AD8" s="71"/>
      <c r="AE8" s="71"/>
      <c r="AF8" s="71"/>
      <c r="AG8" s="71"/>
      <c r="AH8" s="71"/>
      <c r="AI8" s="71"/>
    </row>
    <row r="9" spans="1:37" x14ac:dyDescent="0.35">
      <c r="A9" t="s">
        <v>179</v>
      </c>
      <c r="C9" s="27"/>
      <c r="D9" s="27"/>
      <c r="E9" s="27">
        <f>Analysis_IS!D16</f>
        <v>-4.4000278387534286E-2</v>
      </c>
      <c r="F9" s="27">
        <f>Analysis_IS!E16</f>
        <v>0.29946226298153822</v>
      </c>
      <c r="G9" s="27">
        <f>Analysis_IS!F16</f>
        <v>0.30595966325479984</v>
      </c>
      <c r="H9" s="27">
        <f>Analysis_IS!G16</f>
        <v>0.15640550580400392</v>
      </c>
      <c r="S9" s="76" t="s">
        <v>195</v>
      </c>
      <c r="T9" s="76"/>
      <c r="U9" s="76"/>
      <c r="V9" s="76"/>
      <c r="W9" s="76"/>
      <c r="X9" s="76"/>
      <c r="Y9" s="76"/>
      <c r="Z9" s="76"/>
      <c r="AA9" s="33"/>
      <c r="AB9" s="70" t="s">
        <v>231</v>
      </c>
      <c r="AC9" s="70"/>
      <c r="AD9" s="70"/>
      <c r="AE9" s="70"/>
      <c r="AF9" s="70"/>
      <c r="AG9" s="70"/>
      <c r="AH9" s="70"/>
      <c r="AI9" s="70"/>
    </row>
    <row r="10" spans="1:37" x14ac:dyDescent="0.35">
      <c r="A10" s="80" t="s">
        <v>180</v>
      </c>
      <c r="B10" s="80"/>
      <c r="C10" s="80"/>
      <c r="D10" s="27"/>
      <c r="E10" s="27">
        <f>Analysis_IS!D17</f>
        <v>-0.26590551947600405</v>
      </c>
      <c r="F10" s="27">
        <f>Analysis_IS!E17</f>
        <v>5.3591725392134526E-2</v>
      </c>
      <c r="G10" s="27">
        <f>Analysis_IS!F17</f>
        <v>0.95630832299476776</v>
      </c>
      <c r="H10" s="27">
        <f>Analysis_IS!G17</f>
        <v>0.70272232638506082</v>
      </c>
      <c r="S10" s="76"/>
      <c r="T10" s="76"/>
      <c r="U10" s="76"/>
      <c r="V10" s="76"/>
      <c r="W10" s="76"/>
      <c r="X10" s="76"/>
      <c r="Y10" s="76"/>
      <c r="Z10" s="76"/>
      <c r="AA10" s="33"/>
      <c r="AB10" s="70"/>
      <c r="AC10" s="70"/>
      <c r="AD10" s="70"/>
      <c r="AE10" s="70"/>
      <c r="AF10" s="70"/>
      <c r="AG10" s="70"/>
      <c r="AH10" s="70"/>
      <c r="AI10" s="70"/>
    </row>
    <row r="11" spans="1:37" ht="15" customHeight="1" x14ac:dyDescent="0.35">
      <c r="A11" s="80" t="s">
        <v>181</v>
      </c>
      <c r="B11" s="80"/>
      <c r="C11" s="80"/>
      <c r="D11" s="27"/>
      <c r="E11" s="27">
        <f>Analysis_IS!D18</f>
        <v>-0.42418334839047012</v>
      </c>
      <c r="F11" s="27">
        <f>Analysis_IS!E18</f>
        <v>0.5098265895953753</v>
      </c>
      <c r="G11" s="27">
        <f>Analysis_IS!F18</f>
        <v>2.1478888645810543</v>
      </c>
      <c r="H11" s="27">
        <f>Analysis_IS!G18</f>
        <v>0.5881228716380591</v>
      </c>
      <c r="S11" s="76" t="s">
        <v>196</v>
      </c>
      <c r="T11" s="76"/>
      <c r="U11" s="76"/>
      <c r="V11" s="76"/>
      <c r="W11" s="76"/>
      <c r="X11" s="76"/>
      <c r="Y11" s="76"/>
      <c r="Z11" s="76"/>
      <c r="AA11" s="33"/>
      <c r="AB11" t="s">
        <v>232</v>
      </c>
    </row>
    <row r="12" spans="1:37" x14ac:dyDescent="0.35">
      <c r="H12" s="16"/>
      <c r="S12" s="76"/>
      <c r="T12" s="76"/>
      <c r="U12" s="76"/>
      <c r="V12" s="76"/>
      <c r="W12" s="76"/>
      <c r="X12" s="76"/>
      <c r="Y12" s="76"/>
      <c r="Z12" s="76"/>
      <c r="AA12" s="33"/>
      <c r="AB12" t="s">
        <v>233</v>
      </c>
    </row>
    <row r="13" spans="1:37" ht="18" customHeight="1" x14ac:dyDescent="0.35">
      <c r="A13" s="29" t="s">
        <v>202</v>
      </c>
      <c r="B13" s="29"/>
      <c r="C13" s="29"/>
      <c r="D13" s="25">
        <v>43891</v>
      </c>
      <c r="E13" s="26">
        <v>44256</v>
      </c>
      <c r="F13" s="26">
        <v>44621</v>
      </c>
      <c r="G13" s="26">
        <v>44986</v>
      </c>
      <c r="H13" s="26">
        <v>45352</v>
      </c>
      <c r="J13" s="73" t="s">
        <v>239</v>
      </c>
      <c r="K13" s="73"/>
      <c r="L13" s="73"/>
      <c r="M13" s="25"/>
      <c r="N13" s="26"/>
      <c r="O13" s="26"/>
      <c r="P13" s="26"/>
      <c r="Q13" s="26"/>
      <c r="S13" s="76"/>
      <c r="T13" s="76"/>
      <c r="U13" s="76"/>
      <c r="V13" s="76"/>
      <c r="W13" s="76"/>
      <c r="X13" s="76"/>
      <c r="Y13" s="76"/>
      <c r="Z13" s="76"/>
      <c r="AA13" s="33"/>
      <c r="AB13" s="71" t="s">
        <v>234</v>
      </c>
      <c r="AC13" s="71"/>
      <c r="AD13" s="71"/>
      <c r="AE13" s="71"/>
      <c r="AF13" s="71"/>
      <c r="AG13" s="71"/>
      <c r="AH13" s="71"/>
      <c r="AI13" s="71"/>
      <c r="AJ13" s="71"/>
    </row>
    <row r="14" spans="1:37" ht="27.75" customHeight="1" x14ac:dyDescent="0.35">
      <c r="A14" t="s">
        <v>185</v>
      </c>
      <c r="D14" s="8">
        <f>Analysis_IS!C21</f>
        <v>0.29733941316415541</v>
      </c>
      <c r="E14" s="8">
        <f>Analysis_IS!D21</f>
        <v>0.27777951457966238</v>
      </c>
      <c r="F14" s="8">
        <f>Analysis_IS!E21</f>
        <v>0.25230216755840046</v>
      </c>
      <c r="G14" s="8">
        <f>Analysis_IS!F21</f>
        <v>0.26639579557255894</v>
      </c>
      <c r="H14" s="8">
        <f>Analysis_IS!G21</f>
        <v>0.29689718324354891</v>
      </c>
      <c r="S14" s="76" t="s">
        <v>197</v>
      </c>
      <c r="T14" s="76"/>
      <c r="U14" s="76"/>
      <c r="V14" s="76"/>
      <c r="W14" s="76"/>
      <c r="X14" s="76"/>
      <c r="Y14" s="76"/>
      <c r="Z14" s="76"/>
      <c r="AA14" s="33"/>
      <c r="AB14" s="71"/>
      <c r="AC14" s="71"/>
      <c r="AD14" s="71"/>
      <c r="AE14" s="71"/>
      <c r="AF14" s="71"/>
      <c r="AG14" s="71"/>
      <c r="AH14" s="71"/>
      <c r="AI14" s="71"/>
      <c r="AJ14" s="71"/>
    </row>
    <row r="15" spans="1:37" ht="27.75" customHeight="1" x14ac:dyDescent="0.35">
      <c r="A15" t="s">
        <v>186</v>
      </c>
      <c r="D15" s="8">
        <f>Analysis_IS!C22</f>
        <v>9.5042294475284131E-2</v>
      </c>
      <c r="E15" s="8">
        <f>Analysis_IS!D22</f>
        <v>7.5012789177513806E-2</v>
      </c>
      <c r="F15" s="8">
        <f>Analysis_IS!E22</f>
        <v>6.2965160115838609E-2</v>
      </c>
      <c r="G15" s="8">
        <f>Analysis_IS!F22</f>
        <v>9.2542993060381246E-2</v>
      </c>
      <c r="H15" s="8">
        <f>Analysis_IS!G22</f>
        <v>0.13059731478335421</v>
      </c>
      <c r="S15" s="76"/>
      <c r="T15" s="76"/>
      <c r="U15" s="76"/>
      <c r="V15" s="76"/>
      <c r="W15" s="76"/>
      <c r="X15" s="76"/>
      <c r="Y15" s="76"/>
      <c r="Z15" s="76"/>
      <c r="AA15" s="33"/>
      <c r="AB15" s="71" t="s">
        <v>235</v>
      </c>
      <c r="AC15" s="71"/>
      <c r="AD15" s="71"/>
      <c r="AE15" s="71"/>
      <c r="AF15" s="71"/>
      <c r="AG15" s="71"/>
      <c r="AH15" s="71"/>
      <c r="AI15" s="71"/>
      <c r="AJ15" s="71"/>
      <c r="AK15" s="43"/>
    </row>
    <row r="16" spans="1:37" ht="31.5" customHeight="1" x14ac:dyDescent="0.35">
      <c r="A16" t="s">
        <v>187</v>
      </c>
      <c r="D16" s="8">
        <f>Analysis_IS!C23</f>
        <v>4.8407348665080591E-2</v>
      </c>
      <c r="E16" s="8">
        <f>Analysis_IS!D23</f>
        <v>3.1897629739100798E-2</v>
      </c>
      <c r="F16" s="8">
        <f>Analysis_IS!E23</f>
        <v>3.1390312216262241E-2</v>
      </c>
      <c r="G16" s="8">
        <f>Analysis_IS!F23</f>
        <v>6.8509066413316874E-2</v>
      </c>
      <c r="H16" s="8">
        <f>Analysis_IS!G23</f>
        <v>9.3547641236107731E-2</v>
      </c>
      <c r="S16" s="76" t="s">
        <v>198</v>
      </c>
      <c r="T16" s="76"/>
      <c r="U16" s="76"/>
      <c r="V16" s="76"/>
      <c r="W16" s="76"/>
      <c r="X16" s="76"/>
      <c r="Y16" s="76"/>
      <c r="Z16" s="76"/>
      <c r="AA16" s="32"/>
      <c r="AB16" s="70" t="s">
        <v>236</v>
      </c>
      <c r="AC16" s="70"/>
      <c r="AD16" s="70"/>
      <c r="AE16" s="70"/>
      <c r="AF16" s="70"/>
      <c r="AG16" s="70"/>
      <c r="AH16" s="70"/>
      <c r="AI16" s="70"/>
      <c r="AJ16" s="70"/>
      <c r="AK16" s="70"/>
    </row>
    <row r="17" spans="1:36" ht="30" customHeight="1" x14ac:dyDescent="0.35">
      <c r="A17" t="s">
        <v>188</v>
      </c>
      <c r="D17" s="8">
        <f>Analysis_IS!C24</f>
        <v>2.7796722178165447E-2</v>
      </c>
      <c r="E17" s="8">
        <f>Analysis_IS!D24</f>
        <v>1.7208548854658116E-2</v>
      </c>
      <c r="F17" s="8">
        <f>Analysis_IS!E24</f>
        <v>2.0699695912364806E-2</v>
      </c>
      <c r="G17" s="8">
        <f>Analysis_IS!F24</f>
        <v>4.8954124008155069E-2</v>
      </c>
      <c r="H17" s="8">
        <f>Analysis_IS!G24</f>
        <v>6.4434766548567626E-2</v>
      </c>
      <c r="S17" s="76"/>
      <c r="T17" s="76"/>
      <c r="U17" s="76"/>
      <c r="V17" s="76"/>
      <c r="W17" s="76"/>
      <c r="X17" s="76"/>
      <c r="Y17" s="76"/>
      <c r="Z17" s="76"/>
      <c r="AA17" s="32"/>
      <c r="AB17" s="71" t="s">
        <v>237</v>
      </c>
      <c r="AC17" s="71"/>
      <c r="AD17" s="71"/>
      <c r="AE17" s="71"/>
      <c r="AF17" s="71"/>
      <c r="AG17" s="71"/>
      <c r="AH17" s="71"/>
      <c r="AI17" s="71"/>
      <c r="AJ17" s="71"/>
    </row>
    <row r="18" spans="1:36" ht="33.75" customHeight="1" x14ac:dyDescent="0.35">
      <c r="A18" t="s">
        <v>189</v>
      </c>
      <c r="D18" s="7">
        <f>Analysis_IS!C25</f>
        <v>27.291356184798794</v>
      </c>
      <c r="E18" s="7">
        <f>Analysis_IS!D25</f>
        <v>22.050098231827125</v>
      </c>
      <c r="F18" s="7">
        <f>Analysis_IS!E25</f>
        <v>21.901263823064777</v>
      </c>
      <c r="G18" s="7">
        <f>Analysis_IS!F25</f>
        <v>43.073262032085573</v>
      </c>
      <c r="H18" s="7">
        <f>Analysis_IS!G25</f>
        <v>68.545971074380262</v>
      </c>
      <c r="S18" s="76" t="s">
        <v>199</v>
      </c>
      <c r="T18" s="76"/>
      <c r="U18" s="76"/>
      <c r="V18" s="76"/>
      <c r="W18" s="76"/>
      <c r="X18" s="76"/>
      <c r="Y18" s="76"/>
      <c r="Z18" s="76"/>
      <c r="AA18" s="32"/>
    </row>
    <row r="19" spans="1:36" ht="15" customHeight="1" x14ac:dyDescent="0.35">
      <c r="A19" t="s">
        <v>116</v>
      </c>
      <c r="D19" s="42">
        <f>BS!J3</f>
        <v>5.8488656831198263E-2</v>
      </c>
      <c r="E19" s="42">
        <f>BS!K3</f>
        <v>5.0696563467846081E-2</v>
      </c>
      <c r="F19" s="42">
        <f>BS!L3</f>
        <v>4.153903150894124E-2</v>
      </c>
      <c r="G19" s="42">
        <f>BS!M3</f>
        <v>4.3667959728958608E-2</v>
      </c>
      <c r="H19" s="42">
        <f>BS!N3</f>
        <v>4.3941800177495445E-2</v>
      </c>
      <c r="S19" s="77"/>
      <c r="T19" s="77"/>
      <c r="U19" s="77"/>
      <c r="V19" s="77"/>
      <c r="W19" s="77"/>
      <c r="X19" s="77"/>
      <c r="Y19" s="77"/>
      <c r="Z19" s="77"/>
    </row>
    <row r="20" spans="1:36" x14ac:dyDescent="0.35">
      <c r="A20" t="s">
        <v>117</v>
      </c>
      <c r="D20" s="42">
        <f>BS!J4</f>
        <v>17.045084945157608</v>
      </c>
      <c r="E20" s="42">
        <f>BS!K4</f>
        <v>19.668470093177035</v>
      </c>
      <c r="F20" s="42">
        <f>BS!L4</f>
        <v>24.008048727430932</v>
      </c>
      <c r="G20" s="42">
        <f>BS!M4</f>
        <v>22.844124078123262</v>
      </c>
      <c r="H20" s="42">
        <f>BS!N4</f>
        <v>22.715599255912835</v>
      </c>
    </row>
    <row r="21" spans="1:36" x14ac:dyDescent="0.35">
      <c r="A21" t="s">
        <v>118</v>
      </c>
      <c r="D21" s="31">
        <f>BS!J5</f>
        <v>0</v>
      </c>
      <c r="E21" s="31">
        <f>BS!K5</f>
        <v>6.2677114205675677E-2</v>
      </c>
      <c r="F21" s="31">
        <f>BS!L5</f>
        <v>5.4115026666870403E-2</v>
      </c>
      <c r="G21" s="31">
        <f>BS!M5</f>
        <v>0.1170262311421193</v>
      </c>
      <c r="H21" s="31">
        <f>BS!N5</f>
        <v>0.38673562588111987</v>
      </c>
    </row>
    <row r="22" spans="1:36" x14ac:dyDescent="0.35">
      <c r="A22" t="s">
        <v>119</v>
      </c>
      <c r="D22" s="31">
        <f>BS!J6</f>
        <v>0</v>
      </c>
      <c r="E22" s="31">
        <f>BS!K6</f>
        <v>-7.9063008200408347E-2</v>
      </c>
      <c r="F22" s="31">
        <f>BS!L6</f>
        <v>-0.13642170123234143</v>
      </c>
      <c r="G22" s="31">
        <f>BS!M6</f>
        <v>0.17393952577768124</v>
      </c>
      <c r="H22" s="31">
        <f>BS!N6</f>
        <v>0.39458177370937242</v>
      </c>
    </row>
    <row r="23" spans="1:36" x14ac:dyDescent="0.35">
      <c r="A23" t="s">
        <v>121</v>
      </c>
      <c r="D23" s="7">
        <f>BS!J8</f>
        <v>0.74659897040352408</v>
      </c>
      <c r="E23" s="7">
        <f>BS!K8</f>
        <v>1.1503551378679322</v>
      </c>
      <c r="F23" s="7">
        <f>BS!L8</f>
        <v>0.986483390607102</v>
      </c>
      <c r="G23" s="7">
        <f>BS!M8</f>
        <v>0.57768074281479864</v>
      </c>
      <c r="H23" s="7">
        <f>BS!N8</f>
        <v>0.87214759669849495</v>
      </c>
    </row>
    <row r="24" spans="1:36" x14ac:dyDescent="0.35">
      <c r="A24" t="s">
        <v>122</v>
      </c>
      <c r="D24" s="7">
        <f>BS!J9</f>
        <v>0.46231889185698877</v>
      </c>
      <c r="E24" s="7">
        <f>BS!K9</f>
        <v>0.96121708383734994</v>
      </c>
      <c r="F24" s="7">
        <f>BS!L9</f>
        <v>0.77898786970951928</v>
      </c>
      <c r="G24" s="7">
        <f>BS!M9</f>
        <v>0.36464865993942502</v>
      </c>
      <c r="H24" s="7">
        <f>BS!N9</f>
        <v>0.66722539477030485</v>
      </c>
    </row>
    <row r="25" spans="1:36" x14ac:dyDescent="0.35">
      <c r="A25" t="s">
        <v>123</v>
      </c>
      <c r="D25">
        <f>BS!J10</f>
        <v>-2864.7999999999993</v>
      </c>
      <c r="E25">
        <f>BS!K10</f>
        <v>2423.7999999999993</v>
      </c>
      <c r="F25">
        <f>BS!L10</f>
        <v>-230.09999999999854</v>
      </c>
      <c r="G25">
        <f>BS!M10</f>
        <v>-8491.6999999999989</v>
      </c>
      <c r="H25">
        <f>BS!N10</f>
        <v>-3318</v>
      </c>
    </row>
    <row r="26" spans="1:36" x14ac:dyDescent="0.35">
      <c r="A26" t="s">
        <v>124</v>
      </c>
      <c r="D26" s="7">
        <f>BS!J11</f>
        <v>9.4101506740682002</v>
      </c>
      <c r="E26" s="7">
        <f>BS!K11</f>
        <v>6.5475473199568013</v>
      </c>
      <c r="F26" s="7">
        <f>BS!L11</f>
        <v>8.2918788449651188</v>
      </c>
      <c r="G26" s="7">
        <f>BS!M11</f>
        <v>10.108793557611424</v>
      </c>
      <c r="H26" s="7">
        <f>BS!N11</f>
        <v>11.665508232869161</v>
      </c>
    </row>
    <row r="27" spans="1:36" x14ac:dyDescent="0.35">
      <c r="A27" t="s">
        <v>125</v>
      </c>
      <c r="D27" s="7">
        <f>BS!J12</f>
        <v>50.778789127085787</v>
      </c>
      <c r="E27" s="7">
        <f>BS!K12</f>
        <v>72.023233072499082</v>
      </c>
      <c r="F27" s="7">
        <f>BS!L12</f>
        <v>53.229241111985949</v>
      </c>
      <c r="G27" s="7">
        <f>BS!M12</f>
        <v>49.191195907748103</v>
      </c>
      <c r="H27" s="7">
        <f>BS!N12</f>
        <v>61.317112638847263</v>
      </c>
    </row>
    <row r="28" spans="1:36" x14ac:dyDescent="0.35">
      <c r="A28" t="s">
        <v>128</v>
      </c>
      <c r="D28" s="31">
        <f>BS!J14</f>
        <v>1.1891047452603192</v>
      </c>
      <c r="E28" s="31">
        <f>BS!K14</f>
        <v>0.98722410907555413</v>
      </c>
      <c r="F28" s="31">
        <f>BS!L14</f>
        <v>1.1831653394592496</v>
      </c>
      <c r="G28" s="31">
        <f>BS!M14</f>
        <v>1.3897826043271091</v>
      </c>
      <c r="H28" s="31">
        <f>BS!N14</f>
        <v>1.2297981461767062</v>
      </c>
    </row>
    <row r="29" spans="1:36" x14ac:dyDescent="0.35">
      <c r="A29" t="s">
        <v>129</v>
      </c>
      <c r="D29" s="31">
        <f>BS!J15</f>
        <v>38.256560651261566</v>
      </c>
      <c r="E29" s="31">
        <f>BS!K15</f>
        <v>54.98242050160168</v>
      </c>
      <c r="F29" s="31">
        <f>BS!L15</f>
        <v>43.415974440894573</v>
      </c>
      <c r="G29" s="31">
        <f>BS!M15</f>
        <v>35.612558308596356</v>
      </c>
      <c r="H29" s="31">
        <f>BS!N15</f>
        <v>30.860207100591719</v>
      </c>
    </row>
    <row r="30" spans="1:36" x14ac:dyDescent="0.35">
      <c r="A30" t="s">
        <v>130</v>
      </c>
      <c r="D30" s="31">
        <f>BS!J16</f>
        <v>7.089574331893103</v>
      </c>
      <c r="E30" s="31">
        <f>BS!K16</f>
        <v>4.9983871126365784</v>
      </c>
      <c r="F30" s="31">
        <f>BS!L16</f>
        <v>6.7631999344611469</v>
      </c>
      <c r="G30" s="31">
        <f>BS!M16</f>
        <v>7.3183827584743968</v>
      </c>
      <c r="H30" s="31">
        <f>BS!N16</f>
        <v>5.871117939299757</v>
      </c>
    </row>
    <row r="31" spans="1:36" x14ac:dyDescent="0.35">
      <c r="A31" s="80" t="s">
        <v>220</v>
      </c>
      <c r="B31" s="80"/>
      <c r="C31" s="80"/>
      <c r="D31" s="31">
        <f>BS!J19</f>
        <v>5.7561408003118104E-2</v>
      </c>
      <c r="E31" s="31">
        <f>BS!K19</f>
        <v>3.1490109100805685E-2</v>
      </c>
      <c r="F31" s="31">
        <f>BS!L19</f>
        <v>3.7139929409085747E-2</v>
      </c>
      <c r="G31" s="31">
        <f>BS!M19</f>
        <v>9.5212708739918397E-2</v>
      </c>
      <c r="H31" s="31">
        <f>BS!N19</f>
        <v>0.11504471577136888</v>
      </c>
    </row>
    <row r="32" spans="1:36" x14ac:dyDescent="0.35">
      <c r="A32" s="80" t="s">
        <v>218</v>
      </c>
      <c r="B32" s="80"/>
      <c r="C32" s="80"/>
      <c r="H32">
        <v>8.15</v>
      </c>
    </row>
    <row r="33" spans="1:35" x14ac:dyDescent="0.35">
      <c r="A33" s="29" t="s">
        <v>190</v>
      </c>
      <c r="B33" s="29"/>
      <c r="C33" s="29"/>
      <c r="D33" s="30"/>
      <c r="E33" s="30"/>
      <c r="F33" s="30"/>
      <c r="G33" s="30"/>
      <c r="H33" s="30"/>
      <c r="J33" s="72" t="s">
        <v>192</v>
      </c>
      <c r="K33" s="72"/>
      <c r="L33" s="72"/>
      <c r="M33" s="35">
        <v>43891</v>
      </c>
      <c r="N33" s="35">
        <v>44256</v>
      </c>
      <c r="O33" s="35">
        <v>44621</v>
      </c>
      <c r="P33" s="35">
        <v>44986</v>
      </c>
      <c r="Q33" s="35">
        <v>45352</v>
      </c>
      <c r="S33" s="72" t="s">
        <v>200</v>
      </c>
      <c r="T33" s="72"/>
      <c r="U33" s="72"/>
      <c r="V33" s="36"/>
      <c r="W33" s="81"/>
      <c r="X33" s="81"/>
      <c r="Y33" s="81"/>
      <c r="Z33" s="81"/>
      <c r="AB33" s="73" t="s">
        <v>240</v>
      </c>
      <c r="AC33" s="73"/>
      <c r="AD33" s="73"/>
      <c r="AE33" s="25"/>
      <c r="AF33" s="26"/>
      <c r="AG33" s="26"/>
      <c r="AH33" s="26"/>
      <c r="AI33" s="26"/>
    </row>
    <row r="34" spans="1:35" x14ac:dyDescent="0.35">
      <c r="J34" s="80" t="s">
        <v>222</v>
      </c>
      <c r="K34" s="80"/>
      <c r="L34" s="80"/>
      <c r="M34" s="24">
        <v>3496</v>
      </c>
      <c r="N34" s="24">
        <v>8856</v>
      </c>
      <c r="O34" s="24">
        <v>1840</v>
      </c>
      <c r="P34" s="24">
        <v>10815</v>
      </c>
      <c r="Q34" s="37">
        <v>16801</v>
      </c>
      <c r="S34" s="80" t="s">
        <v>206</v>
      </c>
      <c r="T34" s="80"/>
      <c r="U34" s="80"/>
      <c r="V34" s="80"/>
      <c r="W34" s="68" t="s">
        <v>212</v>
      </c>
      <c r="X34" s="68"/>
      <c r="Y34" s="68"/>
      <c r="Z34" s="68"/>
    </row>
    <row r="35" spans="1:35" x14ac:dyDescent="0.35">
      <c r="J35" s="80" t="s">
        <v>223</v>
      </c>
      <c r="K35" s="80"/>
      <c r="L35" s="80"/>
      <c r="M35" s="39">
        <v>-3104</v>
      </c>
      <c r="N35" s="39">
        <v>-1545</v>
      </c>
      <c r="O35" s="39">
        <v>-1607</v>
      </c>
      <c r="P35" s="39">
        <v>-1214</v>
      </c>
      <c r="Q35" s="39">
        <v>-4062</v>
      </c>
      <c r="S35" s="80" t="s">
        <v>207</v>
      </c>
      <c r="T35" s="80"/>
      <c r="U35" s="80"/>
      <c r="V35" s="80"/>
      <c r="W35" s="68" t="s">
        <v>211</v>
      </c>
      <c r="X35" s="68"/>
      <c r="Y35" s="68"/>
      <c r="Z35" s="68"/>
    </row>
    <row r="36" spans="1:35" x14ac:dyDescent="0.35">
      <c r="J36" s="80" t="s">
        <v>221</v>
      </c>
      <c r="K36" s="80"/>
      <c r="L36" s="80"/>
      <c r="M36" s="38">
        <v>-557</v>
      </c>
      <c r="N36" s="39">
        <v>-7291</v>
      </c>
      <c r="O36" s="38">
        <v>-239</v>
      </c>
      <c r="P36" s="39">
        <v>-8820</v>
      </c>
      <c r="Q36" s="39">
        <v>-11865</v>
      </c>
      <c r="S36" s="80" t="s">
        <v>203</v>
      </c>
      <c r="T36" s="80"/>
      <c r="U36" s="80"/>
      <c r="V36" s="80"/>
      <c r="W36" s="68" t="s">
        <v>219</v>
      </c>
      <c r="X36" s="68"/>
      <c r="Y36" s="68"/>
      <c r="Z36" s="68"/>
    </row>
    <row r="37" spans="1:35" x14ac:dyDescent="0.35">
      <c r="J37" s="82"/>
      <c r="K37" s="82"/>
      <c r="L37" s="82"/>
      <c r="S37" s="80" t="s">
        <v>204</v>
      </c>
      <c r="T37" s="80"/>
      <c r="U37" s="80"/>
      <c r="V37" s="80"/>
      <c r="W37" s="68" t="s">
        <v>214</v>
      </c>
      <c r="X37" s="68"/>
      <c r="Y37" s="68"/>
      <c r="Z37" s="68"/>
    </row>
    <row r="38" spans="1:35" x14ac:dyDescent="0.35">
      <c r="J38" s="82"/>
      <c r="K38" s="82"/>
      <c r="L38" s="82"/>
      <c r="S38" s="33" t="s">
        <v>205</v>
      </c>
      <c r="T38" s="33"/>
      <c r="U38" s="33"/>
      <c r="V38" s="33"/>
      <c r="W38" s="68" t="s">
        <v>213</v>
      </c>
      <c r="X38" s="68"/>
      <c r="Y38" s="68"/>
      <c r="Z38" s="68"/>
    </row>
    <row r="39" spans="1:35" x14ac:dyDescent="0.35">
      <c r="J39" s="82"/>
      <c r="K39" s="82"/>
      <c r="L39" s="82"/>
      <c r="S39" s="80" t="s">
        <v>208</v>
      </c>
      <c r="T39" s="80"/>
      <c r="U39" s="80"/>
      <c r="V39" s="80"/>
      <c r="W39" s="68" t="s">
        <v>215</v>
      </c>
      <c r="X39" s="68"/>
      <c r="Y39" s="68"/>
      <c r="Z39" s="68"/>
    </row>
    <row r="40" spans="1:35" x14ac:dyDescent="0.35">
      <c r="J40" s="82"/>
      <c r="K40" s="82"/>
      <c r="L40" s="82"/>
      <c r="S40" s="80" t="s">
        <v>209</v>
      </c>
      <c r="T40" s="80"/>
      <c r="U40" s="80"/>
      <c r="V40" s="80"/>
      <c r="W40" s="68" t="s">
        <v>216</v>
      </c>
      <c r="X40" s="68"/>
      <c r="Y40" s="68"/>
      <c r="Z40" s="68"/>
    </row>
    <row r="41" spans="1:35" x14ac:dyDescent="0.35">
      <c r="J41" s="82"/>
      <c r="K41" s="82"/>
      <c r="L41" s="82"/>
      <c r="S41" s="80" t="s">
        <v>210</v>
      </c>
      <c r="T41" s="80"/>
      <c r="U41" s="80"/>
      <c r="V41" s="80"/>
      <c r="W41" s="68" t="s">
        <v>217</v>
      </c>
      <c r="X41" s="68"/>
      <c r="Y41" s="68"/>
      <c r="Z41" s="68"/>
    </row>
    <row r="42" spans="1:35" x14ac:dyDescent="0.35">
      <c r="J42" s="82"/>
      <c r="K42" s="82"/>
      <c r="L42" s="82"/>
    </row>
    <row r="43" spans="1:35" x14ac:dyDescent="0.35">
      <c r="J43" s="82"/>
      <c r="K43" s="82"/>
      <c r="L43" s="82"/>
    </row>
  </sheetData>
  <mergeCells count="52">
    <mergeCell ref="J43:L43"/>
    <mergeCell ref="A32:C32"/>
    <mergeCell ref="A31:C31"/>
    <mergeCell ref="W41:Z41"/>
    <mergeCell ref="J34:L34"/>
    <mergeCell ref="J35:L35"/>
    <mergeCell ref="J36:L36"/>
    <mergeCell ref="J37:L37"/>
    <mergeCell ref="J38:L38"/>
    <mergeCell ref="J39:L39"/>
    <mergeCell ref="J40:L40"/>
    <mergeCell ref="J41:L41"/>
    <mergeCell ref="W35:Z35"/>
    <mergeCell ref="W36:Z36"/>
    <mergeCell ref="W37:Z37"/>
    <mergeCell ref="W39:Z39"/>
    <mergeCell ref="W40:Z40"/>
    <mergeCell ref="S39:V39"/>
    <mergeCell ref="S40:V40"/>
    <mergeCell ref="J42:L42"/>
    <mergeCell ref="S41:V41"/>
    <mergeCell ref="A1:D2"/>
    <mergeCell ref="AB33:AD33"/>
    <mergeCell ref="S36:V36"/>
    <mergeCell ref="S37:V37"/>
    <mergeCell ref="S34:V34"/>
    <mergeCell ref="S35:V35"/>
    <mergeCell ref="W33:Z33"/>
    <mergeCell ref="W34:Z34"/>
    <mergeCell ref="S9:Z10"/>
    <mergeCell ref="S11:Z13"/>
    <mergeCell ref="S14:Z15"/>
    <mergeCell ref="S16:Z17"/>
    <mergeCell ref="J2:L2"/>
    <mergeCell ref="A5:E5"/>
    <mergeCell ref="A10:C10"/>
    <mergeCell ref="A11:C11"/>
    <mergeCell ref="W38:Z38"/>
    <mergeCell ref="AB4:AI5"/>
    <mergeCell ref="AB6:AI8"/>
    <mergeCell ref="J33:L33"/>
    <mergeCell ref="S2:U2"/>
    <mergeCell ref="S4:Z5"/>
    <mergeCell ref="S33:U33"/>
    <mergeCell ref="S6:Z8"/>
    <mergeCell ref="AB9:AI10"/>
    <mergeCell ref="S18:Z19"/>
    <mergeCell ref="AB17:AJ17"/>
    <mergeCell ref="J13:L13"/>
    <mergeCell ref="AB13:AJ14"/>
    <mergeCell ref="AB15:AJ15"/>
    <mergeCell ref="AB16:AK16"/>
  </mergeCell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39932-CB5E-4FA2-8504-6ED951B91683}">
  <dimension ref="A1"/>
  <sheetViews>
    <sheetView workbookViewId="0"/>
  </sheetViews>
  <sheetFormatPr defaultRowHeight="14.5" x14ac:dyDescent="0.35"/>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P36"/>
  <sheetViews>
    <sheetView showGridLines="0" zoomScale="91" zoomScaleNormal="91" workbookViewId="0">
      <selection activeCell="L6" sqref="L6:P7"/>
    </sheetView>
  </sheetViews>
  <sheetFormatPr defaultRowHeight="14.5" x14ac:dyDescent="0.35"/>
  <cols>
    <col min="3" max="3" width="11.7265625" customWidth="1"/>
    <col min="4" max="4" width="12.7265625" customWidth="1"/>
    <col min="5" max="5" width="12.1796875" customWidth="1"/>
    <col min="6" max="7" width="10.81640625" customWidth="1"/>
    <col min="8" max="8" width="11.26953125" customWidth="1"/>
  </cols>
  <sheetData>
    <row r="1" spans="1:16" x14ac:dyDescent="0.35">
      <c r="A1" s="40" t="s">
        <v>225</v>
      </c>
      <c r="B1" s="40"/>
      <c r="C1" s="40"/>
      <c r="D1" s="33"/>
    </row>
    <row r="6" spans="1:16" x14ac:dyDescent="0.35">
      <c r="L6">
        <v>0.74659897040352408</v>
      </c>
      <c r="M6">
        <v>1.1503551378679322</v>
      </c>
      <c r="N6">
        <v>0.986483390607102</v>
      </c>
      <c r="O6">
        <v>0.57768074281479864</v>
      </c>
      <c r="P6">
        <v>0.87214759669849495</v>
      </c>
    </row>
    <row r="7" spans="1:16" x14ac:dyDescent="0.35">
      <c r="A7" s="72" t="s">
        <v>226</v>
      </c>
      <c r="B7" s="72"/>
      <c r="C7" s="72"/>
      <c r="D7" s="30"/>
      <c r="E7" s="30"/>
      <c r="F7" s="30"/>
      <c r="G7" s="30"/>
      <c r="H7" s="30"/>
      <c r="L7">
        <v>0.46231889185698877</v>
      </c>
      <c r="M7">
        <v>0.96121708383734994</v>
      </c>
      <c r="N7">
        <v>0.77898786970951928</v>
      </c>
      <c r="O7">
        <v>0.36464865993942502</v>
      </c>
      <c r="P7">
        <v>0.66722539477030485</v>
      </c>
    </row>
    <row r="9" spans="1:16" x14ac:dyDescent="0.35">
      <c r="A9" s="41" t="s">
        <v>182</v>
      </c>
      <c r="B9" s="41"/>
      <c r="C9" s="41"/>
      <c r="D9" s="41">
        <v>2020</v>
      </c>
      <c r="E9" s="41">
        <v>2021</v>
      </c>
      <c r="F9" s="41">
        <v>2022</v>
      </c>
      <c r="G9" s="41">
        <v>2023</v>
      </c>
      <c r="H9" s="41">
        <v>2024</v>
      </c>
    </row>
    <row r="10" spans="1:16" x14ac:dyDescent="0.35">
      <c r="A10" t="s">
        <v>178</v>
      </c>
      <c r="C10" s="27"/>
      <c r="E10" s="8">
        <f>Analysis_IS!D15</f>
        <v>-6.9891620407084298E-2</v>
      </c>
      <c r="F10" s="8">
        <f>Analysis_IS!E15</f>
        <v>0.25518387995225389</v>
      </c>
      <c r="G10" s="8">
        <f>Analysis_IS!F15</f>
        <v>0.3310490910202446</v>
      </c>
      <c r="H10" s="8">
        <f>Analysis_IS!G15</f>
        <v>0.20657167182807368</v>
      </c>
    </row>
    <row r="11" spans="1:16" x14ac:dyDescent="0.35">
      <c r="A11" t="s">
        <v>179</v>
      </c>
      <c r="C11" s="27"/>
      <c r="E11" s="8">
        <f>Analysis_IS!D16</f>
        <v>-4.4000278387534286E-2</v>
      </c>
      <c r="F11" s="8">
        <f>Analysis_IS!E16</f>
        <v>0.29946226298153822</v>
      </c>
      <c r="G11" s="8">
        <f>Analysis_IS!F16</f>
        <v>0.30595966325479984</v>
      </c>
      <c r="H11" s="8">
        <f>Analysis_IS!G16</f>
        <v>0.15640550580400392</v>
      </c>
    </row>
    <row r="12" spans="1:16" x14ac:dyDescent="0.35">
      <c r="A12" s="80" t="s">
        <v>180</v>
      </c>
      <c r="B12" s="80"/>
      <c r="C12" s="80"/>
      <c r="E12" s="8">
        <f>Analysis_IS!D17</f>
        <v>-0.26590551947600405</v>
      </c>
      <c r="F12" s="8">
        <f>Analysis_IS!E17</f>
        <v>5.3591725392134526E-2</v>
      </c>
      <c r="G12" s="8">
        <f>Analysis_IS!F17</f>
        <v>0.95630832299476776</v>
      </c>
      <c r="H12" s="8">
        <f>Analysis_IS!G17</f>
        <v>0.70272232638506082</v>
      </c>
    </row>
    <row r="13" spans="1:16" x14ac:dyDescent="0.35">
      <c r="A13" s="80" t="s">
        <v>181</v>
      </c>
      <c r="B13" s="80"/>
      <c r="C13" s="80"/>
      <c r="E13" s="8">
        <f>Analysis_IS!D18</f>
        <v>-0.42418334839047012</v>
      </c>
      <c r="F13" s="8">
        <f>Analysis_IS!E18</f>
        <v>0.5098265895953753</v>
      </c>
      <c r="G13" s="8">
        <f>Analysis_IS!F18</f>
        <v>2.1478888645810543</v>
      </c>
      <c r="H13" s="8">
        <f>Analysis_IS!G18</f>
        <v>0.5881228716380591</v>
      </c>
    </row>
    <row r="15" spans="1:16" x14ac:dyDescent="0.35">
      <c r="A15" s="41" t="s">
        <v>227</v>
      </c>
      <c r="B15" s="41"/>
      <c r="C15" s="41"/>
      <c r="D15" s="41">
        <v>2020</v>
      </c>
      <c r="E15" s="41">
        <v>2021</v>
      </c>
      <c r="F15" s="41">
        <v>2022</v>
      </c>
      <c r="G15" s="41">
        <v>2023</v>
      </c>
      <c r="H15" s="41">
        <v>2024</v>
      </c>
    </row>
    <row r="16" spans="1:16" x14ac:dyDescent="0.35">
      <c r="A16" t="s">
        <v>185</v>
      </c>
      <c r="D16" s="8">
        <f>Analysis_IS!C21</f>
        <v>0.29733941316415541</v>
      </c>
      <c r="E16" s="8">
        <f>Analysis_IS!D21</f>
        <v>0.27777951457966238</v>
      </c>
      <c r="F16" s="8">
        <f>Analysis_IS!E21</f>
        <v>0.25230216755840046</v>
      </c>
      <c r="G16" s="8">
        <f>Analysis_IS!F21</f>
        <v>0.26639579557255894</v>
      </c>
      <c r="H16" s="8">
        <f>Analysis_IS!G21</f>
        <v>0.29689718324354891</v>
      </c>
    </row>
    <row r="17" spans="1:8" x14ac:dyDescent="0.35">
      <c r="A17" t="s">
        <v>186</v>
      </c>
      <c r="D17" s="8">
        <f>Analysis_IS!C22</f>
        <v>9.5042294475284131E-2</v>
      </c>
      <c r="E17" s="8">
        <f>Analysis_IS!D22</f>
        <v>7.5012789177513806E-2</v>
      </c>
      <c r="F17" s="8">
        <f>Analysis_IS!E22</f>
        <v>6.2965160115838609E-2</v>
      </c>
      <c r="G17" s="8">
        <f>Analysis_IS!F22</f>
        <v>9.2542993060381246E-2</v>
      </c>
      <c r="H17" s="8">
        <f>Analysis_IS!G22</f>
        <v>0.13059731478335421</v>
      </c>
    </row>
    <row r="18" spans="1:8" x14ac:dyDescent="0.35">
      <c r="A18" t="s">
        <v>187</v>
      </c>
      <c r="D18" s="8">
        <f>Analysis_IS!C23</f>
        <v>4.8407348665080591E-2</v>
      </c>
      <c r="E18" s="8">
        <f>Analysis_IS!D23</f>
        <v>3.1897629739100798E-2</v>
      </c>
      <c r="F18" s="8">
        <f>Analysis_IS!E23</f>
        <v>3.1390312216262241E-2</v>
      </c>
      <c r="G18" s="8">
        <f>Analysis_IS!F23</f>
        <v>6.8509066413316874E-2</v>
      </c>
      <c r="H18" s="8">
        <f>Analysis_IS!G23</f>
        <v>9.3547641236107731E-2</v>
      </c>
    </row>
    <row r="19" spans="1:8" x14ac:dyDescent="0.35">
      <c r="A19" t="s">
        <v>188</v>
      </c>
      <c r="D19" s="8">
        <f>Analysis_IS!C24</f>
        <v>2.7796722178165447E-2</v>
      </c>
      <c r="E19" s="8">
        <f>Analysis_IS!D24</f>
        <v>1.7208548854658116E-2</v>
      </c>
      <c r="F19" s="8">
        <f>Analysis_IS!E24</f>
        <v>2.0699695912364806E-2</v>
      </c>
      <c r="G19" s="8">
        <f>Analysis_IS!F24</f>
        <v>4.8954124008155069E-2</v>
      </c>
      <c r="H19" s="8">
        <f>Analysis_IS!G24</f>
        <v>6.4434766548567626E-2</v>
      </c>
    </row>
    <row r="20" spans="1:8" x14ac:dyDescent="0.35">
      <c r="A20" t="s">
        <v>189</v>
      </c>
      <c r="D20" s="7">
        <f>Analysis_IS!C25</f>
        <v>27.291356184798794</v>
      </c>
      <c r="E20" s="7">
        <f>Analysis_IS!D25</f>
        <v>22.050098231827125</v>
      </c>
      <c r="F20" s="7">
        <f>Analysis_IS!E25</f>
        <v>21.901263823064777</v>
      </c>
      <c r="G20" s="7">
        <f>Analysis_IS!F25</f>
        <v>43.073262032085573</v>
      </c>
      <c r="H20" s="7">
        <f>Analysis_IS!G25</f>
        <v>68.545971074380262</v>
      </c>
    </row>
    <row r="21" spans="1:8" x14ac:dyDescent="0.35">
      <c r="A21" t="s">
        <v>116</v>
      </c>
      <c r="D21">
        <f>BS!J3</f>
        <v>5.8488656831198263E-2</v>
      </c>
      <c r="E21">
        <f>BS!K3</f>
        <v>5.0696563467846081E-2</v>
      </c>
      <c r="F21">
        <f>BS!L3</f>
        <v>4.153903150894124E-2</v>
      </c>
      <c r="G21">
        <f>BS!M3</f>
        <v>4.3667959728958608E-2</v>
      </c>
      <c r="H21">
        <f>BS!N3</f>
        <v>4.3941800177495445E-2</v>
      </c>
    </row>
    <row r="22" spans="1:8" x14ac:dyDescent="0.35">
      <c r="A22" t="s">
        <v>117</v>
      </c>
      <c r="D22">
        <f>BS!J4</f>
        <v>17.045084945157608</v>
      </c>
      <c r="E22">
        <f>BS!K4</f>
        <v>19.668470093177035</v>
      </c>
      <c r="F22">
        <f>BS!L4</f>
        <v>24.008048727430932</v>
      </c>
      <c r="G22">
        <f>BS!M4</f>
        <v>22.844124078123262</v>
      </c>
      <c r="H22">
        <f>BS!N4</f>
        <v>22.715599255912835</v>
      </c>
    </row>
    <row r="23" spans="1:8" x14ac:dyDescent="0.35">
      <c r="A23" t="s">
        <v>118</v>
      </c>
      <c r="D23">
        <f>BS!J5</f>
        <v>0</v>
      </c>
      <c r="E23">
        <f>BS!K5</f>
        <v>6.2677114205675677E-2</v>
      </c>
      <c r="F23">
        <f>BS!L5</f>
        <v>5.4115026666870403E-2</v>
      </c>
      <c r="G23">
        <f>BS!M5</f>
        <v>0.1170262311421193</v>
      </c>
      <c r="H23">
        <f>BS!N5</f>
        <v>0.38673562588111987</v>
      </c>
    </row>
    <row r="24" spans="1:8" x14ac:dyDescent="0.35">
      <c r="A24" t="s">
        <v>119</v>
      </c>
      <c r="D24">
        <f>BS!J6</f>
        <v>0</v>
      </c>
      <c r="E24">
        <f>BS!K6</f>
        <v>-7.9063008200408347E-2</v>
      </c>
      <c r="F24">
        <f>BS!L6</f>
        <v>-0.13642170123234143</v>
      </c>
      <c r="G24">
        <f>BS!M6</f>
        <v>0.17393952577768124</v>
      </c>
      <c r="H24">
        <f>BS!N6</f>
        <v>0.39458177370937242</v>
      </c>
    </row>
    <row r="25" spans="1:8" x14ac:dyDescent="0.35">
      <c r="A25" t="s">
        <v>121</v>
      </c>
      <c r="D25">
        <f>BS!J8</f>
        <v>0.74659897040352408</v>
      </c>
      <c r="E25">
        <f>BS!K8</f>
        <v>1.1503551378679322</v>
      </c>
      <c r="F25">
        <f>BS!L8</f>
        <v>0.986483390607102</v>
      </c>
      <c r="G25">
        <f>BS!M8</f>
        <v>0.57768074281479864</v>
      </c>
      <c r="H25">
        <f>BS!N8</f>
        <v>0.87214759669849495</v>
      </c>
    </row>
    <row r="26" spans="1:8" x14ac:dyDescent="0.35">
      <c r="A26" t="s">
        <v>122</v>
      </c>
      <c r="D26">
        <f>BS!J9</f>
        <v>0.46231889185698877</v>
      </c>
      <c r="E26">
        <f>BS!K9</f>
        <v>0.96121708383734994</v>
      </c>
      <c r="F26">
        <f>BS!L9</f>
        <v>0.77898786970951928</v>
      </c>
      <c r="G26">
        <f>BS!M9</f>
        <v>0.36464865993942502</v>
      </c>
      <c r="H26">
        <f>BS!N9</f>
        <v>0.66722539477030485</v>
      </c>
    </row>
    <row r="27" spans="1:8" x14ac:dyDescent="0.35">
      <c r="A27" t="s">
        <v>123</v>
      </c>
      <c r="D27" s="2">
        <f>BS!J10</f>
        <v>-2864.7999999999993</v>
      </c>
      <c r="E27" s="2">
        <f>BS!K10</f>
        <v>2423.7999999999993</v>
      </c>
      <c r="F27" s="2">
        <f>BS!L10</f>
        <v>-230.09999999999854</v>
      </c>
      <c r="G27" s="2">
        <f>BS!M10</f>
        <v>-8491.6999999999989</v>
      </c>
      <c r="H27" s="2">
        <f>BS!N10</f>
        <v>-3318</v>
      </c>
    </row>
    <row r="28" spans="1:8" x14ac:dyDescent="0.35">
      <c r="A28" t="s">
        <v>124</v>
      </c>
      <c r="D28">
        <f>BS!J11</f>
        <v>9.4101506740682002</v>
      </c>
      <c r="E28">
        <f>BS!K11</f>
        <v>6.5475473199568013</v>
      </c>
      <c r="F28">
        <f>BS!L11</f>
        <v>8.2918788449651188</v>
      </c>
      <c r="G28">
        <f>BS!M11</f>
        <v>10.108793557611424</v>
      </c>
      <c r="H28">
        <f>BS!N11</f>
        <v>11.665508232869161</v>
      </c>
    </row>
    <row r="29" spans="1:8" x14ac:dyDescent="0.35">
      <c r="A29" t="s">
        <v>125</v>
      </c>
      <c r="D29">
        <f>BS!J12</f>
        <v>50.778789127085787</v>
      </c>
      <c r="E29">
        <f>BS!K12</f>
        <v>72.023233072499082</v>
      </c>
      <c r="F29">
        <f>BS!L12</f>
        <v>53.229241111985949</v>
      </c>
      <c r="G29">
        <f>BS!M12</f>
        <v>49.191195907748103</v>
      </c>
      <c r="H29">
        <f>BS!N12</f>
        <v>61.317112638847263</v>
      </c>
    </row>
    <row r="30" spans="1:8" x14ac:dyDescent="0.35">
      <c r="A30" t="s">
        <v>128</v>
      </c>
      <c r="D30">
        <f>BS!J14</f>
        <v>1.1891047452603192</v>
      </c>
      <c r="E30">
        <f>BS!K14</f>
        <v>0.98722410907555413</v>
      </c>
      <c r="F30">
        <f>BS!L14</f>
        <v>1.1831653394592496</v>
      </c>
      <c r="G30">
        <f>BS!M14</f>
        <v>1.3897826043271091</v>
      </c>
      <c r="H30">
        <f>BS!N14</f>
        <v>1.2297981461767062</v>
      </c>
    </row>
    <row r="31" spans="1:8" x14ac:dyDescent="0.35">
      <c r="A31" t="s">
        <v>129</v>
      </c>
      <c r="D31">
        <f>BS!J15</f>
        <v>38.256560651261566</v>
      </c>
      <c r="E31">
        <f>BS!K15</f>
        <v>54.98242050160168</v>
      </c>
      <c r="F31">
        <f>BS!L15</f>
        <v>43.415974440894573</v>
      </c>
      <c r="G31">
        <f>BS!M15</f>
        <v>35.612558308596356</v>
      </c>
      <c r="H31">
        <f>BS!N15</f>
        <v>30.860207100591719</v>
      </c>
    </row>
    <row r="32" spans="1:8" x14ac:dyDescent="0.35">
      <c r="A32" t="s">
        <v>130</v>
      </c>
      <c r="D32">
        <f>BS!J16</f>
        <v>7.089574331893103</v>
      </c>
      <c r="E32">
        <f>BS!K16</f>
        <v>4.9983871126365784</v>
      </c>
      <c r="F32">
        <f>BS!L16</f>
        <v>6.7631999344611469</v>
      </c>
      <c r="G32">
        <f>BS!M16</f>
        <v>7.3183827584743968</v>
      </c>
      <c r="H32">
        <f>BS!N16</f>
        <v>5.871117939299757</v>
      </c>
    </row>
    <row r="33" spans="1:8" x14ac:dyDescent="0.35">
      <c r="A33" s="80" t="s">
        <v>224</v>
      </c>
      <c r="B33" s="80"/>
      <c r="C33" s="80"/>
      <c r="D33" s="8">
        <f>BS!J19</f>
        <v>5.7561408003118104E-2</v>
      </c>
      <c r="E33" s="8">
        <f>BS!K19</f>
        <v>3.1490109100805685E-2</v>
      </c>
      <c r="F33" s="8">
        <f>BS!L19</f>
        <v>3.7139929409085747E-2</v>
      </c>
      <c r="G33" s="8">
        <f>BS!M19</f>
        <v>9.5212708739918397E-2</v>
      </c>
      <c r="H33" s="8">
        <f>BS!N19</f>
        <v>0.11504471577136888</v>
      </c>
    </row>
    <row r="34" spans="1:8" x14ac:dyDescent="0.35">
      <c r="A34" s="80" t="s">
        <v>218</v>
      </c>
      <c r="B34" s="80"/>
      <c r="C34" s="80"/>
    </row>
    <row r="36" spans="1:8" x14ac:dyDescent="0.35">
      <c r="A36" s="41" t="s">
        <v>228</v>
      </c>
      <c r="B36" s="41"/>
      <c r="C36" s="41"/>
      <c r="D36" s="41"/>
      <c r="E36" s="41"/>
      <c r="F36" s="41"/>
      <c r="G36" s="41"/>
      <c r="H36" s="41"/>
    </row>
  </sheetData>
  <mergeCells count="5">
    <mergeCell ref="A34:C34"/>
    <mergeCell ref="A7:C7"/>
    <mergeCell ref="A12:C12"/>
    <mergeCell ref="A13:C13"/>
    <mergeCell ref="A33:C33"/>
  </mergeCell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6D7F6-2823-4A6E-82D7-C7870ED6800B}">
  <dimension ref="C5:M32"/>
  <sheetViews>
    <sheetView topLeftCell="A26" workbookViewId="0">
      <selection activeCell="N3" sqref="N3"/>
    </sheetView>
  </sheetViews>
  <sheetFormatPr defaultRowHeight="14.5" x14ac:dyDescent="0.35"/>
  <sheetData>
    <row r="5" spans="3:13" x14ac:dyDescent="0.35">
      <c r="C5" s="46"/>
      <c r="D5" s="51"/>
      <c r="E5" s="51"/>
      <c r="F5" s="46"/>
      <c r="G5" s="51"/>
      <c r="H5" s="51"/>
      <c r="I5" s="51"/>
      <c r="J5" s="51"/>
      <c r="K5" s="46"/>
      <c r="L5" s="51"/>
      <c r="M5" s="51"/>
    </row>
    <row r="6" spans="3:13" ht="15.5" x14ac:dyDescent="0.35">
      <c r="C6" s="46"/>
      <c r="D6" s="52" t="s">
        <v>351</v>
      </c>
      <c r="E6" s="50"/>
      <c r="F6" s="46"/>
      <c r="G6" s="52" t="s">
        <v>352</v>
      </c>
      <c r="H6" s="50"/>
      <c r="I6" s="50"/>
      <c r="J6" s="50"/>
      <c r="K6" s="46"/>
      <c r="L6" s="52" t="s">
        <v>353</v>
      </c>
      <c r="M6" s="50"/>
    </row>
    <row r="7" spans="3:13" x14ac:dyDescent="0.35">
      <c r="C7" s="46"/>
      <c r="D7" s="50" t="s">
        <v>354</v>
      </c>
      <c r="E7" s="50" t="s">
        <v>355</v>
      </c>
      <c r="F7" s="46"/>
      <c r="G7" s="50" t="s">
        <v>356</v>
      </c>
      <c r="H7" s="50" t="s">
        <v>355</v>
      </c>
      <c r="I7" s="50" t="s">
        <v>86</v>
      </c>
      <c r="J7" s="50" t="s">
        <v>355</v>
      </c>
      <c r="K7" s="46"/>
      <c r="L7" s="53" t="s">
        <v>339</v>
      </c>
      <c r="M7" s="50"/>
    </row>
    <row r="8" spans="3:13" x14ac:dyDescent="0.35">
      <c r="C8" s="46"/>
      <c r="D8" s="50" t="s">
        <v>357</v>
      </c>
      <c r="E8" s="57">
        <v>65000</v>
      </c>
      <c r="F8" s="46"/>
      <c r="G8" s="50" t="s">
        <v>358</v>
      </c>
      <c r="H8" s="57">
        <v>134300</v>
      </c>
      <c r="I8" s="50" t="s">
        <v>359</v>
      </c>
      <c r="J8" s="50"/>
      <c r="K8" s="46"/>
      <c r="L8" s="50" t="s">
        <v>360</v>
      </c>
      <c r="M8" s="57">
        <v>65000</v>
      </c>
    </row>
    <row r="9" spans="3:13" x14ac:dyDescent="0.35">
      <c r="C9" s="46"/>
      <c r="D9" s="50" t="s">
        <v>361</v>
      </c>
      <c r="E9" s="57">
        <v>1000</v>
      </c>
      <c r="F9" s="46"/>
      <c r="G9" s="50" t="s">
        <v>362</v>
      </c>
      <c r="H9" s="58">
        <v>12400</v>
      </c>
      <c r="I9" s="50" t="s">
        <v>363</v>
      </c>
      <c r="J9" s="59">
        <v>135800</v>
      </c>
      <c r="K9" s="46"/>
      <c r="L9" s="50" t="s">
        <v>364</v>
      </c>
      <c r="M9" s="57">
        <v>-37500</v>
      </c>
    </row>
    <row r="10" spans="3:13" x14ac:dyDescent="0.35">
      <c r="C10" s="46"/>
      <c r="D10" s="50" t="s">
        <v>365</v>
      </c>
      <c r="E10" s="57">
        <v>66000</v>
      </c>
      <c r="F10" s="46"/>
      <c r="G10" s="50"/>
      <c r="H10" s="57"/>
      <c r="I10" s="50" t="s">
        <v>366</v>
      </c>
      <c r="J10" s="57"/>
      <c r="K10" s="46"/>
      <c r="L10" s="50" t="s">
        <v>367</v>
      </c>
      <c r="M10" s="57">
        <v>-500</v>
      </c>
    </row>
    <row r="11" spans="3:13" x14ac:dyDescent="0.35">
      <c r="C11" s="46"/>
      <c r="D11" s="50" t="s">
        <v>40</v>
      </c>
      <c r="E11" s="57">
        <v>45000</v>
      </c>
      <c r="F11" s="46"/>
      <c r="G11" s="50" t="s">
        <v>368</v>
      </c>
      <c r="H11" s="57"/>
      <c r="I11" s="50" t="s">
        <v>369</v>
      </c>
      <c r="J11" s="57">
        <v>23000</v>
      </c>
      <c r="K11" s="46"/>
      <c r="L11" s="50" t="s">
        <v>370</v>
      </c>
      <c r="M11" s="57">
        <v>-5000</v>
      </c>
    </row>
    <row r="12" spans="3:13" x14ac:dyDescent="0.35">
      <c r="C12" s="46"/>
      <c r="D12" s="50" t="s">
        <v>371</v>
      </c>
      <c r="E12" s="57">
        <v>21000</v>
      </c>
      <c r="F12" s="46"/>
      <c r="G12" s="50"/>
      <c r="H12" s="57"/>
      <c r="I12" s="50" t="s">
        <v>372</v>
      </c>
      <c r="J12" s="57"/>
      <c r="K12" s="46"/>
      <c r="L12" s="50" t="s">
        <v>373</v>
      </c>
      <c r="M12" s="57">
        <v>1000</v>
      </c>
    </row>
    <row r="13" spans="3:13" x14ac:dyDescent="0.35">
      <c r="C13" s="46"/>
      <c r="D13" s="50" t="s">
        <v>42</v>
      </c>
      <c r="E13" s="57">
        <v>8600</v>
      </c>
      <c r="F13" s="46"/>
      <c r="G13" s="50"/>
      <c r="H13" s="57"/>
      <c r="I13" s="50"/>
      <c r="J13" s="57"/>
      <c r="K13" s="46"/>
      <c r="L13" s="50" t="s">
        <v>374</v>
      </c>
      <c r="M13" s="57">
        <v>-1500</v>
      </c>
    </row>
    <row r="14" spans="3:13" x14ac:dyDescent="0.35">
      <c r="C14" s="46"/>
      <c r="D14" s="50" t="s">
        <v>43</v>
      </c>
      <c r="E14" s="57">
        <v>12400</v>
      </c>
      <c r="F14" s="46"/>
      <c r="G14" s="50" t="s">
        <v>375</v>
      </c>
      <c r="H14" s="57">
        <v>35000</v>
      </c>
      <c r="I14" s="50" t="s">
        <v>376</v>
      </c>
      <c r="J14" s="57">
        <v>500</v>
      </c>
      <c r="K14" s="46"/>
      <c r="L14" s="50"/>
      <c r="M14" s="57"/>
    </row>
    <row r="15" spans="3:13" x14ac:dyDescent="0.35">
      <c r="C15" s="46"/>
      <c r="D15" s="50" t="s">
        <v>45</v>
      </c>
      <c r="E15" s="57"/>
      <c r="F15" s="46"/>
      <c r="G15" s="50" t="s">
        <v>377</v>
      </c>
      <c r="H15" s="57">
        <v>3100</v>
      </c>
      <c r="I15" s="50" t="s">
        <v>378</v>
      </c>
      <c r="J15" s="57">
        <v>1500</v>
      </c>
      <c r="K15" s="46"/>
      <c r="L15" s="50"/>
      <c r="M15" s="57"/>
    </row>
    <row r="16" spans="3:13" x14ac:dyDescent="0.35">
      <c r="C16" s="46"/>
      <c r="D16" s="50" t="s">
        <v>44</v>
      </c>
      <c r="E16" s="57">
        <v>12400</v>
      </c>
      <c r="F16" s="46"/>
      <c r="G16" s="50" t="s">
        <v>379</v>
      </c>
      <c r="H16" s="57">
        <v>1000</v>
      </c>
      <c r="I16" s="50"/>
      <c r="J16" s="57"/>
      <c r="K16" s="46"/>
      <c r="L16" s="50"/>
      <c r="M16" s="57"/>
    </row>
    <row r="17" spans="3:13" x14ac:dyDescent="0.35">
      <c r="C17" s="46"/>
      <c r="D17" s="50" t="s">
        <v>380</v>
      </c>
      <c r="E17" s="57"/>
      <c r="F17" s="46"/>
      <c r="G17" s="50"/>
      <c r="H17" s="57"/>
      <c r="I17" s="50" t="s">
        <v>381</v>
      </c>
      <c r="J17" s="57"/>
      <c r="K17" s="46"/>
      <c r="L17" s="54" t="s">
        <v>382</v>
      </c>
      <c r="M17" s="57">
        <v>21500</v>
      </c>
    </row>
    <row r="18" spans="3:13" x14ac:dyDescent="0.35">
      <c r="C18" s="46"/>
      <c r="D18" s="50" t="s">
        <v>47</v>
      </c>
      <c r="E18" s="57">
        <v>12400</v>
      </c>
      <c r="F18" s="46"/>
      <c r="G18" s="50"/>
      <c r="H18" s="57"/>
      <c r="I18" s="50" t="s">
        <v>383</v>
      </c>
      <c r="J18" s="57">
        <v>5000</v>
      </c>
      <c r="K18" s="46"/>
      <c r="L18" s="53" t="s">
        <v>340</v>
      </c>
      <c r="M18" s="57"/>
    </row>
    <row r="19" spans="3:13" x14ac:dyDescent="0.35">
      <c r="C19" s="46"/>
      <c r="D19" s="50" t="s">
        <v>384</v>
      </c>
      <c r="E19" s="57"/>
      <c r="F19" s="46"/>
      <c r="G19" s="50"/>
      <c r="H19" s="57"/>
      <c r="I19" s="50" t="s">
        <v>385</v>
      </c>
      <c r="J19" s="57">
        <v>20000</v>
      </c>
      <c r="K19" s="46"/>
      <c r="L19" s="50" t="s">
        <v>386</v>
      </c>
      <c r="M19" s="57">
        <v>-15700</v>
      </c>
    </row>
    <row r="20" spans="3:13" x14ac:dyDescent="0.35">
      <c r="C20" s="46"/>
      <c r="D20" s="50" t="s">
        <v>49</v>
      </c>
      <c r="E20" s="58">
        <v>12400</v>
      </c>
      <c r="F20" s="46"/>
      <c r="G20" s="50"/>
      <c r="H20" s="57"/>
      <c r="I20" s="50"/>
      <c r="J20" s="57"/>
      <c r="K20" s="46"/>
      <c r="L20" s="50" t="s">
        <v>387</v>
      </c>
      <c r="M20" s="57">
        <v>-20000</v>
      </c>
    </row>
    <row r="21" spans="3:13" x14ac:dyDescent="0.35">
      <c r="C21" s="46"/>
      <c r="D21" s="50"/>
      <c r="E21" s="50"/>
      <c r="F21" s="46"/>
      <c r="G21" s="50"/>
      <c r="H21" s="57"/>
      <c r="I21" s="50"/>
      <c r="J21" s="57"/>
      <c r="K21" s="46"/>
      <c r="L21" s="50" t="s">
        <v>388</v>
      </c>
      <c r="M21" s="57"/>
    </row>
    <row r="22" spans="3:13" x14ac:dyDescent="0.35">
      <c r="C22" s="46"/>
      <c r="D22" s="51"/>
      <c r="E22" s="51"/>
      <c r="F22" s="46"/>
      <c r="G22" s="50"/>
      <c r="H22" s="57"/>
      <c r="I22" s="50" t="s">
        <v>389</v>
      </c>
      <c r="J22" s="57"/>
      <c r="K22" s="46"/>
      <c r="L22" s="50"/>
      <c r="M22" s="57"/>
    </row>
    <row r="23" spans="3:13" x14ac:dyDescent="0.35">
      <c r="C23" s="46"/>
      <c r="F23" s="46"/>
      <c r="G23" s="50"/>
      <c r="H23" s="57"/>
      <c r="I23" s="50"/>
      <c r="J23" s="57"/>
      <c r="K23" s="46"/>
      <c r="L23" s="54" t="s">
        <v>390</v>
      </c>
      <c r="M23" s="57">
        <v>-35700</v>
      </c>
    </row>
    <row r="24" spans="3:13" x14ac:dyDescent="0.35">
      <c r="C24" s="46"/>
      <c r="D24" s="51"/>
      <c r="E24" s="51"/>
      <c r="F24" s="46"/>
      <c r="G24" s="50"/>
      <c r="H24" s="57"/>
      <c r="I24" s="50"/>
      <c r="J24" s="57"/>
      <c r="K24" s="46"/>
      <c r="L24" s="53" t="s">
        <v>341</v>
      </c>
      <c r="M24" s="57"/>
    </row>
    <row r="25" spans="3:13" x14ac:dyDescent="0.35">
      <c r="C25" s="46"/>
      <c r="D25" s="51"/>
      <c r="E25" s="51"/>
      <c r="F25" s="46"/>
      <c r="G25" s="50" t="s">
        <v>391</v>
      </c>
      <c r="H25" s="57">
        <v>185800</v>
      </c>
      <c r="I25" s="50" t="s">
        <v>391</v>
      </c>
      <c r="J25" s="57">
        <v>185800</v>
      </c>
      <c r="K25" s="46"/>
      <c r="L25" s="50" t="s">
        <v>392</v>
      </c>
      <c r="M25" s="57">
        <v>150000</v>
      </c>
    </row>
    <row r="26" spans="3:13" x14ac:dyDescent="0.35">
      <c r="C26" s="46"/>
      <c r="D26" s="51"/>
      <c r="E26" s="51"/>
      <c r="F26" s="46"/>
      <c r="G26" s="50"/>
      <c r="H26" s="57"/>
      <c r="I26" s="50"/>
      <c r="J26" s="50"/>
      <c r="K26" s="46"/>
      <c r="L26" s="50"/>
      <c r="M26" s="57"/>
    </row>
    <row r="27" spans="3:13" x14ac:dyDescent="0.35">
      <c r="C27" s="46"/>
      <c r="D27" s="51"/>
      <c r="E27" s="51"/>
      <c r="F27" s="46"/>
      <c r="G27" s="50" t="s">
        <v>393</v>
      </c>
      <c r="H27" s="57">
        <v>0</v>
      </c>
      <c r="I27" s="50"/>
      <c r="J27" s="50"/>
      <c r="K27" s="46"/>
      <c r="L27" s="50"/>
      <c r="M27" s="57"/>
    </row>
    <row r="28" spans="3:13" x14ac:dyDescent="0.35">
      <c r="C28" s="46"/>
      <c r="D28" s="51"/>
      <c r="E28" s="51"/>
      <c r="F28" s="46"/>
      <c r="G28" s="50"/>
      <c r="H28" s="50"/>
      <c r="I28" s="50"/>
      <c r="J28" s="50"/>
      <c r="K28" s="46"/>
      <c r="L28" s="54" t="s">
        <v>394</v>
      </c>
      <c r="M28" s="57">
        <v>150000</v>
      </c>
    </row>
    <row r="29" spans="3:13" x14ac:dyDescent="0.35">
      <c r="C29" s="46"/>
      <c r="D29" s="51"/>
      <c r="E29" s="51"/>
      <c r="F29" s="46"/>
      <c r="G29" s="50"/>
      <c r="H29" s="50"/>
      <c r="I29" s="50"/>
      <c r="J29" s="50"/>
      <c r="K29" s="46"/>
      <c r="L29" s="55" t="s">
        <v>395</v>
      </c>
      <c r="M29" s="57">
        <v>135800</v>
      </c>
    </row>
    <row r="30" spans="3:13" x14ac:dyDescent="0.35">
      <c r="C30" s="46"/>
      <c r="D30" s="51"/>
      <c r="E30" s="51"/>
      <c r="F30" s="46"/>
      <c r="G30" s="51"/>
      <c r="H30" s="51"/>
      <c r="I30" s="51"/>
      <c r="J30" s="51"/>
      <c r="K30" s="46"/>
      <c r="L30" s="50" t="s">
        <v>396</v>
      </c>
      <c r="M30" s="57"/>
    </row>
    <row r="31" spans="3:13" x14ac:dyDescent="0.35">
      <c r="C31" s="46"/>
      <c r="D31" s="51"/>
      <c r="E31" s="51"/>
      <c r="F31" s="46"/>
      <c r="G31" s="51"/>
      <c r="H31" s="51"/>
      <c r="I31" s="51"/>
      <c r="J31" s="51"/>
      <c r="K31" s="46"/>
      <c r="L31" s="56" t="s">
        <v>397</v>
      </c>
      <c r="M31" s="57">
        <v>135800</v>
      </c>
    </row>
    <row r="32" spans="3:13" x14ac:dyDescent="0.35">
      <c r="C32" s="46"/>
      <c r="D32" s="51"/>
      <c r="E32" s="51"/>
      <c r="F32" s="46"/>
      <c r="G32" s="51"/>
      <c r="H32" s="51"/>
      <c r="I32" s="51"/>
      <c r="J32" s="51"/>
      <c r="K32" s="46"/>
      <c r="L32" s="50"/>
      <c r="M32" s="50"/>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BAE46-CC73-4DF3-B98C-6B6112DF6E63}">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58"/>
  <sheetViews>
    <sheetView showGridLines="0" topLeftCell="F6" zoomScale="84" zoomScaleNormal="55" workbookViewId="0">
      <selection activeCell="K33" sqref="K33"/>
    </sheetView>
  </sheetViews>
  <sheetFormatPr defaultRowHeight="14.5" x14ac:dyDescent="0.35"/>
  <cols>
    <col min="1" max="1" width="23.7265625" customWidth="1"/>
    <col min="2" max="2" width="23.453125" bestFit="1" customWidth="1"/>
    <col min="3" max="4" width="9.1796875" bestFit="1" customWidth="1"/>
    <col min="5" max="6" width="10.54296875" customWidth="1"/>
    <col min="8" max="8" width="20.26953125" customWidth="1"/>
    <col min="9" max="9" width="9.54296875" customWidth="1"/>
    <col min="10" max="10" width="8.81640625" customWidth="1"/>
    <col min="11" max="11" width="10.26953125" customWidth="1"/>
    <col min="12" max="12" width="10.453125" customWidth="1"/>
    <col min="13" max="13" width="9.54296875" customWidth="1"/>
    <col min="19" max="19" width="26" customWidth="1"/>
    <col min="20" max="20" width="11.7265625" customWidth="1"/>
  </cols>
  <sheetData>
    <row r="1" spans="1:27" x14ac:dyDescent="0.35">
      <c r="A1" s="10" t="s">
        <v>262</v>
      </c>
      <c r="B1" s="10"/>
      <c r="C1" s="10"/>
    </row>
    <row r="2" spans="1:27" x14ac:dyDescent="0.35">
      <c r="R2" t="s">
        <v>289</v>
      </c>
      <c r="S2" t="s">
        <v>290</v>
      </c>
      <c r="T2" t="s">
        <v>291</v>
      </c>
      <c r="X2" t="s">
        <v>294</v>
      </c>
      <c r="Y2" t="s">
        <v>295</v>
      </c>
      <c r="Z2" t="s">
        <v>297</v>
      </c>
      <c r="AA2" s="47">
        <v>0.15</v>
      </c>
    </row>
    <row r="3" spans="1:27" x14ac:dyDescent="0.35">
      <c r="B3" s="1">
        <v>43891</v>
      </c>
      <c r="C3" s="1">
        <v>44256</v>
      </c>
      <c r="D3" s="1">
        <v>44621</v>
      </c>
      <c r="E3" s="1">
        <v>44986</v>
      </c>
      <c r="F3" s="1">
        <v>45352</v>
      </c>
      <c r="I3" s="1">
        <v>43891</v>
      </c>
      <c r="J3" s="1">
        <v>44256</v>
      </c>
      <c r="K3" s="1">
        <v>44621</v>
      </c>
      <c r="L3" s="1">
        <v>44986</v>
      </c>
      <c r="M3" s="1">
        <v>45352</v>
      </c>
      <c r="O3" t="s">
        <v>62</v>
      </c>
      <c r="Q3" t="s">
        <v>276</v>
      </c>
      <c r="R3" s="47">
        <v>0.08</v>
      </c>
      <c r="S3" s="47">
        <v>0.08</v>
      </c>
      <c r="T3" s="47">
        <v>0.08</v>
      </c>
      <c r="Y3" t="s">
        <v>296</v>
      </c>
      <c r="Z3" t="s">
        <v>298</v>
      </c>
      <c r="AA3" t="s">
        <v>299</v>
      </c>
    </row>
    <row r="4" spans="1:27" x14ac:dyDescent="0.35">
      <c r="A4" t="s">
        <v>38</v>
      </c>
      <c r="B4" s="2">
        <f>Sheet1!J3</f>
        <v>75660</v>
      </c>
      <c r="C4" s="2">
        <f>Sheet1!K3</f>
        <v>70372</v>
      </c>
      <c r="D4" s="2">
        <f>Sheet1!L3</f>
        <v>88329.8</v>
      </c>
      <c r="E4" s="2">
        <f>Sheet1!M3</f>
        <v>117571.3</v>
      </c>
      <c r="F4" s="2">
        <f>Sheet1!N3</f>
        <v>141858.20000000001</v>
      </c>
      <c r="H4" t="s">
        <v>263</v>
      </c>
      <c r="J4" s="15">
        <f>(C4-B4)/B4</f>
        <v>-6.9891620407084326E-2</v>
      </c>
      <c r="K4" s="15">
        <f t="shared" ref="K4:M4" si="0">(D4-C4)/C4</f>
        <v>0.25518387995225378</v>
      </c>
      <c r="L4" s="15">
        <f t="shared" si="0"/>
        <v>0.33104909102024455</v>
      </c>
      <c r="M4" s="15">
        <f t="shared" si="0"/>
        <v>0.20657167182807376</v>
      </c>
      <c r="O4" s="8">
        <f>AVERAGE(J4:M4)</f>
        <v>0.18072825559837194</v>
      </c>
      <c r="Q4" t="s">
        <v>43</v>
      </c>
      <c r="R4" s="47">
        <v>0.06</v>
      </c>
      <c r="S4" s="47">
        <v>0.12</v>
      </c>
      <c r="T4" s="47">
        <v>0.12</v>
      </c>
      <c r="U4" t="s">
        <v>301</v>
      </c>
    </row>
    <row r="5" spans="1:27" x14ac:dyDescent="0.35">
      <c r="A5" t="s">
        <v>6</v>
      </c>
      <c r="B5" s="2">
        <f>Sheet1!J4</f>
        <v>3334.4</v>
      </c>
      <c r="C5" s="2">
        <f>Sheet1!K4</f>
        <v>2936.3</v>
      </c>
      <c r="D5" s="2">
        <f>Sheet1!L4</f>
        <v>1744.7</v>
      </c>
      <c r="E5" s="2">
        <f>Sheet1!M4</f>
        <v>2140.6999999999998</v>
      </c>
      <c r="F5" s="2">
        <f>Sheet1!N4</f>
        <v>4093.5</v>
      </c>
      <c r="H5" t="s">
        <v>264</v>
      </c>
      <c r="J5" s="15">
        <f>(C7-B7)/B7</f>
        <v>-4.4000278387534335E-2</v>
      </c>
      <c r="K5" s="15">
        <f t="shared" ref="K5:M5" si="1">(D7-C7)/C7</f>
        <v>0.29946226298153833</v>
      </c>
      <c r="L5" s="15">
        <f t="shared" si="1"/>
        <v>0.3059596632547999</v>
      </c>
      <c r="M5" s="15">
        <f t="shared" si="1"/>
        <v>0.15640550580400403</v>
      </c>
      <c r="O5" s="8">
        <f t="shared" ref="O5:O7" si="2">AVERAGE(J5:M5)</f>
        <v>0.17945678841320198</v>
      </c>
      <c r="Q5" t="s">
        <v>49</v>
      </c>
      <c r="R5" s="47">
        <v>0.05</v>
      </c>
      <c r="S5" s="47">
        <v>0.12</v>
      </c>
      <c r="T5" s="47">
        <v>0.15</v>
      </c>
      <c r="Z5" t="s">
        <v>300</v>
      </c>
    </row>
    <row r="6" spans="1:27" x14ac:dyDescent="0.35">
      <c r="A6" t="s">
        <v>39</v>
      </c>
      <c r="B6" s="2">
        <f>Sheet1!J5</f>
        <v>78994.399999999994</v>
      </c>
      <c r="C6" s="2">
        <f>Sheet1!K5</f>
        <v>73308.3</v>
      </c>
      <c r="D6" s="2">
        <f>Sheet1!L5</f>
        <v>90074.5</v>
      </c>
      <c r="E6" s="2">
        <f>Sheet1!M5</f>
        <v>119712</v>
      </c>
      <c r="F6" s="2">
        <f>Sheet1!N5</f>
        <v>145951.70000000001</v>
      </c>
      <c r="H6" t="s">
        <v>265</v>
      </c>
      <c r="J6" s="15">
        <f>(C10-B10)/B10</f>
        <v>-0.22157415234338226</v>
      </c>
      <c r="K6" s="15">
        <f t="shared" ref="K6:M6" si="3">(D10-C10)/C10</f>
        <v>-0.10099060075531861</v>
      </c>
      <c r="L6" s="15">
        <f t="shared" si="3"/>
        <v>0.76601484384436802</v>
      </c>
      <c r="M6" s="15">
        <f t="shared" si="3"/>
        <v>0.71903878891050776</v>
      </c>
      <c r="O6" s="8">
        <f t="shared" si="2"/>
        <v>0.29062221991404374</v>
      </c>
    </row>
    <row r="7" spans="1:27" x14ac:dyDescent="0.35">
      <c r="A7" t="s">
        <v>40</v>
      </c>
      <c r="B7" s="2">
        <f>Sheet1!J6</f>
        <v>53163.3</v>
      </c>
      <c r="C7" s="2">
        <f>Sheet1!K6</f>
        <v>50824.1</v>
      </c>
      <c r="D7" s="2">
        <f>Sheet1!L6</f>
        <v>66044</v>
      </c>
      <c r="E7" s="2">
        <f>Sheet1!M6</f>
        <v>86250.8</v>
      </c>
      <c r="F7" s="2">
        <f>Sheet1!N6</f>
        <v>99740.9</v>
      </c>
      <c r="H7" t="s">
        <v>266</v>
      </c>
      <c r="J7" s="15">
        <f>(C16-B16)/B16</f>
        <v>-0.2408799827313268</v>
      </c>
      <c r="K7" s="15">
        <f t="shared" ref="K7:M7" si="4">(D16-C16)/C16</f>
        <v>-0.11907300774863276</v>
      </c>
      <c r="L7" s="15">
        <f t="shared" si="4"/>
        <v>1.160964062836239</v>
      </c>
      <c r="M7" s="15">
        <f t="shared" si="4"/>
        <v>0.6473436566421068</v>
      </c>
      <c r="O7" s="8">
        <f t="shared" si="2"/>
        <v>0.36208868224959656</v>
      </c>
      <c r="R7" t="s">
        <v>62</v>
      </c>
      <c r="S7" t="s">
        <v>287</v>
      </c>
      <c r="T7" t="s">
        <v>292</v>
      </c>
    </row>
    <row r="8" spans="1:27" x14ac:dyDescent="0.35">
      <c r="A8" t="s">
        <v>41</v>
      </c>
      <c r="B8" s="2">
        <f>Sheet1!J7</f>
        <v>25831.099999999991</v>
      </c>
      <c r="C8" s="2">
        <f>Sheet1!K7</f>
        <v>22484.200000000004</v>
      </c>
      <c r="D8" s="2">
        <f>Sheet1!L7</f>
        <v>24030.5</v>
      </c>
      <c r="E8" s="2">
        <f>Sheet1!M7</f>
        <v>33461.199999999997</v>
      </c>
      <c r="F8" s="2">
        <f>Sheet1!N7</f>
        <v>46210.800000000017</v>
      </c>
      <c r="H8" t="s">
        <v>57</v>
      </c>
      <c r="I8" s="15">
        <f>B8/B4</f>
        <v>0.3414102564102563</v>
      </c>
      <c r="J8" s="15">
        <f t="shared" ref="J8:M8" si="5">C8/C4</f>
        <v>0.31950491672824427</v>
      </c>
      <c r="K8" s="15">
        <f t="shared" si="5"/>
        <v>0.27205427839755097</v>
      </c>
      <c r="L8" s="15">
        <f t="shared" si="5"/>
        <v>0.28460347040476713</v>
      </c>
      <c r="M8" s="15">
        <f t="shared" si="5"/>
        <v>0.32575346367005936</v>
      </c>
      <c r="O8" s="8">
        <f>AVERAGE(I8:M8)</f>
        <v>0.30866527712217562</v>
      </c>
      <c r="R8" t="s">
        <v>288</v>
      </c>
    </row>
    <row r="9" spans="1:27" x14ac:dyDescent="0.35">
      <c r="A9" t="s">
        <v>243</v>
      </c>
      <c r="B9" s="2">
        <f>Sheet1!J8</f>
        <v>15184.099999999999</v>
      </c>
      <c r="C9" s="2">
        <f>Sheet1!K8</f>
        <v>14196.300000000001</v>
      </c>
      <c r="D9" s="2">
        <f>Sheet1!L8</f>
        <v>16579.600000000002</v>
      </c>
      <c r="E9" s="2">
        <f>Sheet1!M8</f>
        <v>20302.8</v>
      </c>
      <c r="F9" s="2">
        <f>Sheet1!N8</f>
        <v>23590.999999999996</v>
      </c>
      <c r="H9" t="s">
        <v>58</v>
      </c>
      <c r="I9" s="15">
        <f>B10/B4</f>
        <v>0.140721649484536</v>
      </c>
      <c r="J9" s="15">
        <f t="shared" ref="J9:M9" si="6">C10/C4</f>
        <v>0.1177726936849884</v>
      </c>
      <c r="K9" s="15">
        <f t="shared" si="6"/>
        <v>8.4353185448172621E-2</v>
      </c>
      <c r="L9" s="15">
        <f t="shared" si="6"/>
        <v>0.11191846989869124</v>
      </c>
      <c r="M9" s="15">
        <f t="shared" si="6"/>
        <v>0.15945359520986463</v>
      </c>
      <c r="O9" s="8">
        <f t="shared" ref="O9:O11" si="7">AVERAGE(I9:M9)</f>
        <v>0.12284391874525058</v>
      </c>
      <c r="R9" t="s">
        <v>293</v>
      </c>
    </row>
    <row r="10" spans="1:27" x14ac:dyDescent="0.35">
      <c r="A10" t="s">
        <v>43</v>
      </c>
      <c r="B10" s="2">
        <f>Sheet1!J9</f>
        <v>10646.999999999993</v>
      </c>
      <c r="C10" s="2">
        <f>Sheet1!K9</f>
        <v>8287.9000000000033</v>
      </c>
      <c r="D10" s="2">
        <f>Sheet1!L9</f>
        <v>7450.8999999999978</v>
      </c>
      <c r="E10" s="2">
        <f>Sheet1!M9</f>
        <v>13158.399999999998</v>
      </c>
      <c r="F10" s="2">
        <f>Sheet1!N9</f>
        <v>22619.800000000021</v>
      </c>
      <c r="H10" t="s">
        <v>136</v>
      </c>
      <c r="I10" s="15">
        <f>B16/B4</f>
        <v>7.3476077187417305E-2</v>
      </c>
      <c r="J10" s="15">
        <f t="shared" ref="J10:M10" si="8">C16/C4</f>
        <v>5.9968453362132711E-2</v>
      </c>
      <c r="K10" s="15">
        <f t="shared" si="8"/>
        <v>4.2087721244698818E-2</v>
      </c>
      <c r="L10" s="15">
        <f t="shared" si="8"/>
        <v>6.8329600846465055E-2</v>
      </c>
      <c r="M10" s="15">
        <f t="shared" si="8"/>
        <v>9.329104697507809E-2</v>
      </c>
      <c r="O10" s="8">
        <f t="shared" si="7"/>
        <v>6.7430579923158401E-2</v>
      </c>
      <c r="R10" t="s">
        <v>277</v>
      </c>
    </row>
    <row r="11" spans="1:27" x14ac:dyDescent="0.35">
      <c r="A11" t="s">
        <v>45</v>
      </c>
      <c r="B11" s="2">
        <f>Sheet1!J10</f>
        <v>3528.4</v>
      </c>
      <c r="C11" s="2">
        <f>Sheet1!K10</f>
        <v>3034.1</v>
      </c>
      <c r="D11" s="2">
        <f>Sheet1!L10</f>
        <v>2789</v>
      </c>
      <c r="E11" s="2">
        <f>Sheet1!M10</f>
        <v>2825.7</v>
      </c>
      <c r="F11" s="2">
        <f>Sheet1!N10</f>
        <v>5255.8</v>
      </c>
      <c r="H11" t="s">
        <v>61</v>
      </c>
      <c r="I11" s="7">
        <f>B12/B13</f>
        <v>53.04470938897164</v>
      </c>
      <c r="J11" s="7">
        <f t="shared" ref="J11:M11" si="9">C12/C13</f>
        <v>51.609037328094331</v>
      </c>
      <c r="K11" s="7">
        <f t="shared" si="9"/>
        <v>36.823854660347536</v>
      </c>
      <c r="L11" s="7">
        <f t="shared" si="9"/>
        <v>55.255080213903724</v>
      </c>
      <c r="M11" s="7">
        <f t="shared" si="9"/>
        <v>89.69008264462822</v>
      </c>
      <c r="O11" s="7">
        <f t="shared" si="7"/>
        <v>57.28455284718909</v>
      </c>
      <c r="R11" t="s">
        <v>278</v>
      </c>
      <c r="S11" t="s">
        <v>279</v>
      </c>
    </row>
    <row r="12" spans="1:27" x14ac:dyDescent="0.35">
      <c r="A12" t="s">
        <v>44</v>
      </c>
      <c r="B12" s="2">
        <f>Sheet1!J11</f>
        <v>7118.5999999999931</v>
      </c>
      <c r="C12" s="2">
        <f>Sheet1!K11</f>
        <v>5253.8000000000029</v>
      </c>
      <c r="D12" s="2">
        <f>Sheet1!L11</f>
        <v>4661.8999999999978</v>
      </c>
      <c r="E12" s="2">
        <f>Sheet1!M11</f>
        <v>10332.699999999997</v>
      </c>
      <c r="F12" s="2">
        <f>Sheet1!N11</f>
        <v>17364.000000000022</v>
      </c>
      <c r="M12" s="16">
        <f>(M11-L11)/L11</f>
        <v>0.6232006595125652</v>
      </c>
      <c r="O12" s="8"/>
      <c r="P12" s="47"/>
      <c r="Q12" s="47"/>
      <c r="R12" t="s">
        <v>280</v>
      </c>
      <c r="S12">
        <v>5000</v>
      </c>
    </row>
    <row r="13" spans="1:27" x14ac:dyDescent="0.35">
      <c r="A13" t="s">
        <v>46</v>
      </c>
      <c r="B13" s="2">
        <f>Sheet1!J12</f>
        <v>134.19999999999999</v>
      </c>
      <c r="C13" s="2">
        <f>Sheet1!K12</f>
        <v>101.8</v>
      </c>
      <c r="D13" s="2">
        <f>Sheet1!L12</f>
        <v>126.6</v>
      </c>
      <c r="E13" s="2">
        <f>Sheet1!M12</f>
        <v>187</v>
      </c>
      <c r="F13" s="2">
        <f>Sheet1!N12</f>
        <v>193.6</v>
      </c>
      <c r="P13" s="47"/>
      <c r="R13" t="s">
        <v>281</v>
      </c>
      <c r="S13">
        <v>60</v>
      </c>
    </row>
    <row r="14" spans="1:27" x14ac:dyDescent="0.35">
      <c r="A14" t="s">
        <v>47</v>
      </c>
      <c r="B14" s="2">
        <f>Sheet1!J13</f>
        <v>6984.3999999999933</v>
      </c>
      <c r="C14" s="2">
        <f>Sheet1!K13</f>
        <v>5152.0000000000027</v>
      </c>
      <c r="D14" s="2">
        <f>Sheet1!L13</f>
        <v>4535.2999999999975</v>
      </c>
      <c r="E14" s="2">
        <f>Sheet1!M13</f>
        <v>10145.699999999997</v>
      </c>
      <c r="F14" s="2">
        <f>Sheet1!N13</f>
        <v>17170.400000000023</v>
      </c>
      <c r="R14" t="s">
        <v>282</v>
      </c>
      <c r="S14">
        <v>1000</v>
      </c>
    </row>
    <row r="15" spans="1:27" x14ac:dyDescent="0.35">
      <c r="A15" t="s">
        <v>48</v>
      </c>
      <c r="B15" s="2">
        <f>Sheet1!J14</f>
        <v>1425.2</v>
      </c>
      <c r="C15" s="2">
        <f>Sheet1!K14</f>
        <v>931.9</v>
      </c>
      <c r="D15" s="2">
        <f>Sheet1!L14</f>
        <v>817.7</v>
      </c>
      <c r="E15" s="2">
        <f>Sheet1!M14</f>
        <v>2112.1</v>
      </c>
      <c r="F15" s="2">
        <f>Sheet1!N14</f>
        <v>3936.3</v>
      </c>
      <c r="R15" t="s">
        <v>283</v>
      </c>
      <c r="S15">
        <v>10</v>
      </c>
    </row>
    <row r="16" spans="1:27" x14ac:dyDescent="0.35">
      <c r="A16" t="s">
        <v>49</v>
      </c>
      <c r="B16" s="2">
        <f>Sheet1!J15</f>
        <v>5559.1999999999935</v>
      </c>
      <c r="C16" s="2">
        <f>Sheet1!K15</f>
        <v>4220.1000000000031</v>
      </c>
      <c r="D16" s="2">
        <f>Sheet1!L15</f>
        <v>3717.5999999999976</v>
      </c>
      <c r="E16" s="2">
        <f>Sheet1!M15</f>
        <v>8033.5999999999967</v>
      </c>
      <c r="F16" s="2">
        <f>Sheet1!N15</f>
        <v>13234.100000000024</v>
      </c>
      <c r="S16">
        <v>60</v>
      </c>
      <c r="T16">
        <v>100</v>
      </c>
    </row>
    <row r="17" spans="1:21" x14ac:dyDescent="0.35">
      <c r="S17" t="s">
        <v>284</v>
      </c>
    </row>
    <row r="18" spans="1:21" x14ac:dyDescent="0.35">
      <c r="A18" t="s">
        <v>275</v>
      </c>
      <c r="R18" t="s">
        <v>285</v>
      </c>
      <c r="S18">
        <f>S13*S14</f>
        <v>60000</v>
      </c>
      <c r="T18">
        <f>T16*S14</f>
        <v>100000</v>
      </c>
      <c r="U18" s="16">
        <f>(T18-S18)/S18</f>
        <v>0.66666666666666663</v>
      </c>
    </row>
    <row r="19" spans="1:21" x14ac:dyDescent="0.35">
      <c r="A19" t="s">
        <v>263</v>
      </c>
      <c r="B19" t="s">
        <v>268</v>
      </c>
      <c r="R19" t="s">
        <v>286</v>
      </c>
      <c r="S19">
        <f>S13*S15</f>
        <v>600</v>
      </c>
      <c r="T19">
        <f>T16*S15</f>
        <v>1000</v>
      </c>
    </row>
    <row r="20" spans="1:21" x14ac:dyDescent="0.35">
      <c r="A20" t="s">
        <v>264</v>
      </c>
      <c r="B20" t="s">
        <v>269</v>
      </c>
      <c r="R20" t="s">
        <v>280</v>
      </c>
      <c r="S20">
        <f>S12</f>
        <v>5000</v>
      </c>
      <c r="T20">
        <f>S12</f>
        <v>5000</v>
      </c>
    </row>
    <row r="21" spans="1:21" x14ac:dyDescent="0.35">
      <c r="A21" t="s">
        <v>265</v>
      </c>
      <c r="B21" t="s">
        <v>270</v>
      </c>
      <c r="R21" t="s">
        <v>43</v>
      </c>
      <c r="S21">
        <f>S18-SUM(S19:S20)</f>
        <v>54400</v>
      </c>
      <c r="T21">
        <f>T18-SUM(T19:T20)</f>
        <v>94000</v>
      </c>
      <c r="U21" s="16">
        <f>(T21-S21)/S21</f>
        <v>0.7279411764705882</v>
      </c>
    </row>
    <row r="22" spans="1:21" x14ac:dyDescent="0.35">
      <c r="A22" t="s">
        <v>266</v>
      </c>
      <c r="B22" t="s">
        <v>271</v>
      </c>
    </row>
    <row r="23" spans="1:21" x14ac:dyDescent="0.35">
      <c r="A23" t="s">
        <v>57</v>
      </c>
      <c r="B23" t="s">
        <v>272</v>
      </c>
    </row>
    <row r="24" spans="1:21" x14ac:dyDescent="0.35">
      <c r="A24" t="s">
        <v>58</v>
      </c>
      <c r="B24" t="s">
        <v>273</v>
      </c>
      <c r="R24" t="s">
        <v>302</v>
      </c>
    </row>
    <row r="25" spans="1:21" x14ac:dyDescent="0.35">
      <c r="A25" t="s">
        <v>136</v>
      </c>
      <c r="B25" t="s">
        <v>274</v>
      </c>
    </row>
    <row r="26" spans="1:21" x14ac:dyDescent="0.35">
      <c r="A26" t="s">
        <v>61</v>
      </c>
      <c r="B26" t="s">
        <v>267</v>
      </c>
      <c r="S26">
        <v>100</v>
      </c>
      <c r="T26">
        <v>10</v>
      </c>
    </row>
    <row r="27" spans="1:21" x14ac:dyDescent="0.35">
      <c r="S27">
        <v>1</v>
      </c>
      <c r="T27">
        <v>1</v>
      </c>
    </row>
    <row r="30" spans="1:21" x14ac:dyDescent="0.35">
      <c r="A30" s="10" t="s">
        <v>64</v>
      </c>
      <c r="B30" s="1">
        <v>43891</v>
      </c>
      <c r="C30" s="1">
        <v>44256</v>
      </c>
      <c r="D30" s="1">
        <v>44621</v>
      </c>
      <c r="E30" s="1">
        <v>44986</v>
      </c>
      <c r="F30" s="1">
        <v>45352</v>
      </c>
    </row>
    <row r="31" spans="1:21" x14ac:dyDescent="0.35">
      <c r="A31" t="s">
        <v>38</v>
      </c>
      <c r="C31" s="48">
        <f>(C4-B4)/B4</f>
        <v>-6.9891620407084326E-2</v>
      </c>
      <c r="D31" s="48">
        <f t="shared" ref="D31:F31" si="10">(D4-C4)/C4</f>
        <v>0.25518387995225378</v>
      </c>
      <c r="E31" s="48">
        <f t="shared" si="10"/>
        <v>0.33104909102024455</v>
      </c>
      <c r="F31" s="48">
        <f t="shared" si="10"/>
        <v>0.20657167182807376</v>
      </c>
    </row>
    <row r="32" spans="1:21" x14ac:dyDescent="0.35">
      <c r="A32" t="s">
        <v>6</v>
      </c>
      <c r="C32" s="48">
        <f t="shared" ref="C32:F43" si="11">(C5-B5)/B5</f>
        <v>-0.11939179462571974</v>
      </c>
      <c r="D32" s="48">
        <f t="shared" si="11"/>
        <v>-0.40581684432789566</v>
      </c>
      <c r="E32" s="48">
        <f t="shared" si="11"/>
        <v>0.22697311858772268</v>
      </c>
      <c r="F32" s="48">
        <f t="shared" si="11"/>
        <v>0.91222497313962736</v>
      </c>
    </row>
    <row r="33" spans="1:8" x14ac:dyDescent="0.35">
      <c r="A33" t="s">
        <v>39</v>
      </c>
      <c r="C33" s="48">
        <f t="shared" si="11"/>
        <v>-7.1981051821394831E-2</v>
      </c>
      <c r="D33" s="48">
        <f t="shared" si="11"/>
        <v>0.22870807261933501</v>
      </c>
      <c r="E33" s="48">
        <f t="shared" si="11"/>
        <v>0.32903318919338992</v>
      </c>
      <c r="F33" s="48">
        <f t="shared" si="11"/>
        <v>0.2191902232023524</v>
      </c>
    </row>
    <row r="34" spans="1:8" x14ac:dyDescent="0.35">
      <c r="A34" t="s">
        <v>40</v>
      </c>
      <c r="C34" s="48">
        <f t="shared" si="11"/>
        <v>-4.4000278387534335E-2</v>
      </c>
      <c r="D34" s="48">
        <f t="shared" si="11"/>
        <v>0.29946226298153833</v>
      </c>
      <c r="E34" s="48">
        <f t="shared" si="11"/>
        <v>0.3059596632547999</v>
      </c>
      <c r="F34" s="48">
        <f t="shared" si="11"/>
        <v>0.15640550580400403</v>
      </c>
    </row>
    <row r="35" spans="1:8" x14ac:dyDescent="0.35">
      <c r="A35" t="s">
        <v>41</v>
      </c>
      <c r="C35" s="48">
        <f t="shared" si="11"/>
        <v>-0.12956862077108555</v>
      </c>
      <c r="D35" s="48">
        <f t="shared" si="11"/>
        <v>6.877273818948397E-2</v>
      </c>
      <c r="E35" s="48">
        <f t="shared" si="11"/>
        <v>0.39244709847901615</v>
      </c>
      <c r="F35" s="48">
        <f t="shared" si="11"/>
        <v>0.38102638279559675</v>
      </c>
    </row>
    <row r="36" spans="1:8" x14ac:dyDescent="0.35">
      <c r="A36" t="s">
        <v>243</v>
      </c>
      <c r="C36" s="48">
        <f t="shared" si="11"/>
        <v>-6.5054892947227536E-2</v>
      </c>
      <c r="D36" s="48">
        <f t="shared" si="11"/>
        <v>0.16788177201101701</v>
      </c>
      <c r="E36" s="48">
        <f t="shared" si="11"/>
        <v>0.22456512822987265</v>
      </c>
      <c r="F36" s="48">
        <f t="shared" si="11"/>
        <v>0.16195795653801431</v>
      </c>
    </row>
    <row r="37" spans="1:8" x14ac:dyDescent="0.35">
      <c r="A37" t="s">
        <v>43</v>
      </c>
      <c r="C37" s="48">
        <f t="shared" si="11"/>
        <v>-0.22157415234338226</v>
      </c>
      <c r="D37" s="48">
        <f t="shared" si="11"/>
        <v>-0.10099060075531861</v>
      </c>
      <c r="E37" s="48">
        <f t="shared" si="11"/>
        <v>0.76601484384436802</v>
      </c>
      <c r="F37" s="48">
        <f t="shared" si="11"/>
        <v>0.71903878891050776</v>
      </c>
    </row>
    <row r="38" spans="1:8" x14ac:dyDescent="0.35">
      <c r="A38" t="s">
        <v>45</v>
      </c>
      <c r="C38" s="48">
        <f t="shared" si="11"/>
        <v>-0.14009182632354614</v>
      </c>
      <c r="D38" s="48">
        <f t="shared" si="11"/>
        <v>-8.0781780429122277E-2</v>
      </c>
      <c r="E38" s="48">
        <f t="shared" si="11"/>
        <v>1.3158838293295023E-2</v>
      </c>
      <c r="F38" s="48">
        <f t="shared" si="11"/>
        <v>0.85999929221077986</v>
      </c>
    </row>
    <row r="39" spans="1:8" x14ac:dyDescent="0.35">
      <c r="A39" t="s">
        <v>44</v>
      </c>
      <c r="C39" s="48">
        <f t="shared" si="11"/>
        <v>-0.26196162166718062</v>
      </c>
      <c r="D39" s="48">
        <f t="shared" si="11"/>
        <v>-0.11266131181240335</v>
      </c>
      <c r="E39" s="48">
        <f t="shared" si="11"/>
        <v>1.2164139084922461</v>
      </c>
      <c r="F39" s="48">
        <f t="shared" si="11"/>
        <v>0.68049009455418497</v>
      </c>
    </row>
    <row r="40" spans="1:8" x14ac:dyDescent="0.35">
      <c r="A40" t="s">
        <v>46</v>
      </c>
      <c r="C40" s="48">
        <f t="shared" si="11"/>
        <v>-0.24143070044709386</v>
      </c>
      <c r="D40" s="48">
        <f t="shared" si="11"/>
        <v>0.24361493123772099</v>
      </c>
      <c r="E40" s="48">
        <f t="shared" si="11"/>
        <v>0.47709320695102692</v>
      </c>
      <c r="F40" s="48">
        <f t="shared" si="11"/>
        <v>3.5294117647058795E-2</v>
      </c>
    </row>
    <row r="41" spans="1:8" x14ac:dyDescent="0.35">
      <c r="A41" t="s">
        <v>47</v>
      </c>
      <c r="C41" s="48">
        <f t="shared" si="11"/>
        <v>-0.26235610789759928</v>
      </c>
      <c r="D41" s="48">
        <f t="shared" si="11"/>
        <v>-0.11970108695652271</v>
      </c>
      <c r="E41" s="48">
        <f t="shared" si="11"/>
        <v>1.2370515732145619</v>
      </c>
      <c r="F41" s="48">
        <f t="shared" si="11"/>
        <v>0.69238199434243353</v>
      </c>
    </row>
    <row r="42" spans="1:8" x14ac:dyDescent="0.35">
      <c r="A42" t="s">
        <v>48</v>
      </c>
      <c r="C42" s="48">
        <f t="shared" si="11"/>
        <v>-0.34612685938815607</v>
      </c>
      <c r="D42" s="48">
        <f t="shared" si="11"/>
        <v>-0.12254533748256244</v>
      </c>
      <c r="E42" s="48">
        <f t="shared" si="11"/>
        <v>1.5829766418001709</v>
      </c>
      <c r="F42" s="48">
        <f t="shared" si="11"/>
        <v>0.86369016618531336</v>
      </c>
    </row>
    <row r="43" spans="1:8" x14ac:dyDescent="0.35">
      <c r="A43" t="s">
        <v>49</v>
      </c>
      <c r="C43" s="48">
        <f t="shared" si="11"/>
        <v>-0.2408799827313268</v>
      </c>
      <c r="D43" s="48">
        <f t="shared" si="11"/>
        <v>-0.11907300774863276</v>
      </c>
      <c r="E43" s="48">
        <f t="shared" si="11"/>
        <v>1.160964062836239</v>
      </c>
      <c r="F43" s="48">
        <f t="shared" si="11"/>
        <v>0.6473436566421068</v>
      </c>
    </row>
    <row r="45" spans="1:8" x14ac:dyDescent="0.35">
      <c r="A45" s="10" t="s">
        <v>65</v>
      </c>
      <c r="B45" s="1">
        <v>43891</v>
      </c>
      <c r="C45" s="1">
        <v>44256</v>
      </c>
      <c r="D45" s="1">
        <v>44621</v>
      </c>
      <c r="E45" s="1">
        <v>44986</v>
      </c>
      <c r="F45" s="1">
        <v>45352</v>
      </c>
    </row>
    <row r="46" spans="1:8" x14ac:dyDescent="0.35">
      <c r="A46" t="s">
        <v>38</v>
      </c>
      <c r="B46" s="48">
        <f>B4/B$4</f>
        <v>1</v>
      </c>
      <c r="C46" s="48">
        <f t="shared" ref="C46:F46" si="12">C4/C$4</f>
        <v>1</v>
      </c>
      <c r="D46" s="48">
        <f t="shared" si="12"/>
        <v>1</v>
      </c>
      <c r="E46" s="48">
        <f t="shared" si="12"/>
        <v>1</v>
      </c>
      <c r="F46" s="48">
        <f t="shared" si="12"/>
        <v>1</v>
      </c>
    </row>
    <row r="47" spans="1:8" x14ac:dyDescent="0.35">
      <c r="A47" t="s">
        <v>6</v>
      </c>
      <c r="B47" s="48">
        <f t="shared" ref="B47:F47" si="13">B5/B$4</f>
        <v>4.4070843246100978E-2</v>
      </c>
      <c r="C47" s="48">
        <f t="shared" si="13"/>
        <v>4.1725402148581822E-2</v>
      </c>
      <c r="D47" s="48">
        <f t="shared" si="13"/>
        <v>1.9752110839150547E-2</v>
      </c>
      <c r="E47" s="48">
        <f t="shared" si="13"/>
        <v>1.8207674832208198E-2</v>
      </c>
      <c r="F47" s="48">
        <f t="shared" si="13"/>
        <v>2.8856280426510415E-2</v>
      </c>
      <c r="H47" t="s">
        <v>303</v>
      </c>
    </row>
    <row r="48" spans="1:8" x14ac:dyDescent="0.35">
      <c r="A48" t="s">
        <v>39</v>
      </c>
      <c r="B48" s="48">
        <f t="shared" ref="B48:F48" si="14">B6/B$4</f>
        <v>1.044070843246101</v>
      </c>
      <c r="C48" s="48">
        <f t="shared" si="14"/>
        <v>1.0417254021485818</v>
      </c>
      <c r="D48" s="48">
        <f t="shared" si="14"/>
        <v>1.0197521108391505</v>
      </c>
      <c r="E48" s="48">
        <f t="shared" si="14"/>
        <v>1.0182076748322082</v>
      </c>
      <c r="F48" s="48">
        <f t="shared" si="14"/>
        <v>1.0288562804265104</v>
      </c>
      <c r="H48" t="s">
        <v>304</v>
      </c>
    </row>
    <row r="49" spans="1:8" x14ac:dyDescent="0.35">
      <c r="A49" t="s">
        <v>40</v>
      </c>
      <c r="B49" s="48">
        <f t="shared" ref="B49:F49" si="15">B7/B$4</f>
        <v>0.70266058683584465</v>
      </c>
      <c r="C49" s="48">
        <f t="shared" si="15"/>
        <v>0.72222048542033757</v>
      </c>
      <c r="D49" s="48">
        <f t="shared" si="15"/>
        <v>0.74769783244159949</v>
      </c>
      <c r="E49" s="48">
        <f t="shared" si="15"/>
        <v>0.73360420442744101</v>
      </c>
      <c r="F49" s="48">
        <f t="shared" si="15"/>
        <v>0.70310281675645103</v>
      </c>
    </row>
    <row r="50" spans="1:8" x14ac:dyDescent="0.35">
      <c r="A50" t="s">
        <v>41</v>
      </c>
      <c r="B50" s="48">
        <f t="shared" ref="B50:F50" si="16">B8/B$4</f>
        <v>0.3414102564102563</v>
      </c>
      <c r="C50" s="48">
        <f t="shared" si="16"/>
        <v>0.31950491672824427</v>
      </c>
      <c r="D50" s="48">
        <f t="shared" si="16"/>
        <v>0.27205427839755097</v>
      </c>
      <c r="E50" s="48">
        <f t="shared" si="16"/>
        <v>0.28460347040476713</v>
      </c>
      <c r="F50" s="48">
        <f t="shared" si="16"/>
        <v>0.32575346367005936</v>
      </c>
      <c r="H50" t="s">
        <v>305</v>
      </c>
    </row>
    <row r="51" spans="1:8" x14ac:dyDescent="0.35">
      <c r="A51" t="s">
        <v>243</v>
      </c>
      <c r="B51" s="48">
        <f t="shared" ref="B51:F51" si="17">B9/B$4</f>
        <v>0.2006886069257203</v>
      </c>
      <c r="C51" s="48">
        <f t="shared" si="17"/>
        <v>0.20173222304325586</v>
      </c>
      <c r="D51" s="48">
        <f t="shared" si="17"/>
        <v>0.18770109294937837</v>
      </c>
      <c r="E51" s="48">
        <f t="shared" si="17"/>
        <v>0.17268500050607588</v>
      </c>
      <c r="F51" s="48">
        <f t="shared" si="17"/>
        <v>0.16629986846019471</v>
      </c>
    </row>
    <row r="52" spans="1:8" x14ac:dyDescent="0.35">
      <c r="A52" t="s">
        <v>43</v>
      </c>
      <c r="B52" s="48">
        <f t="shared" ref="B52:F52" si="18">B10/B$4</f>
        <v>0.140721649484536</v>
      </c>
      <c r="C52" s="48">
        <f t="shared" si="18"/>
        <v>0.1177726936849884</v>
      </c>
      <c r="D52" s="48">
        <f t="shared" si="18"/>
        <v>8.4353185448172621E-2</v>
      </c>
      <c r="E52" s="48">
        <f t="shared" si="18"/>
        <v>0.11191846989869124</v>
      </c>
      <c r="F52" s="48">
        <f t="shared" si="18"/>
        <v>0.15945359520986463</v>
      </c>
    </row>
    <row r="53" spans="1:8" x14ac:dyDescent="0.35">
      <c r="A53" t="s">
        <v>45</v>
      </c>
      <c r="B53" s="48">
        <f t="shared" ref="B53:F53" si="19">B11/B$4</f>
        <v>4.663494581020354E-2</v>
      </c>
      <c r="C53" s="48">
        <f t="shared" si="19"/>
        <v>4.3115159438413E-2</v>
      </c>
      <c r="D53" s="48">
        <f t="shared" si="19"/>
        <v>3.1574847899576361E-2</v>
      </c>
      <c r="E53" s="48">
        <f t="shared" si="19"/>
        <v>2.4033926647064375E-2</v>
      </c>
      <c r="F53" s="48">
        <f t="shared" si="19"/>
        <v>3.7049673547246476E-2</v>
      </c>
    </row>
    <row r="54" spans="1:8" x14ac:dyDescent="0.35">
      <c r="A54" t="s">
        <v>44</v>
      </c>
      <c r="B54" s="48">
        <f t="shared" ref="B54:F54" si="20">B12/B$4</f>
        <v>9.4086703674332445E-2</v>
      </c>
      <c r="C54" s="48">
        <f t="shared" si="20"/>
        <v>7.4657534246575383E-2</v>
      </c>
      <c r="D54" s="48">
        <f t="shared" si="20"/>
        <v>5.277833754859626E-2</v>
      </c>
      <c r="E54" s="48">
        <f t="shared" si="20"/>
        <v>8.7884543251626854E-2</v>
      </c>
      <c r="F54" s="48">
        <f t="shared" si="20"/>
        <v>0.12240392166261817</v>
      </c>
    </row>
    <row r="55" spans="1:8" x14ac:dyDescent="0.35">
      <c r="A55" t="s">
        <v>46</v>
      </c>
      <c r="B55" s="48">
        <f t="shared" ref="B55:F55" si="21">B13/B$4</f>
        <v>1.7737245572297118E-3</v>
      </c>
      <c r="C55" s="48">
        <f t="shared" si="21"/>
        <v>1.4465980787813333E-3</v>
      </c>
      <c r="D55" s="48">
        <f t="shared" si="21"/>
        <v>1.4332648777649218E-3</v>
      </c>
      <c r="E55" s="48">
        <f t="shared" si="21"/>
        <v>1.5905242180702262E-3</v>
      </c>
      <c r="F55" s="48">
        <f t="shared" si="21"/>
        <v>1.3647431026193762E-3</v>
      </c>
    </row>
    <row r="56" spans="1:8" x14ac:dyDescent="0.35">
      <c r="A56" t="s">
        <v>47</v>
      </c>
      <c r="B56" s="48">
        <f t="shared" ref="B56:F56" si="22">B14/B$4</f>
        <v>9.2312979117102734E-2</v>
      </c>
      <c r="C56" s="48">
        <f t="shared" si="22"/>
        <v>7.3210936167794047E-2</v>
      </c>
      <c r="D56" s="48">
        <f t="shared" si="22"/>
        <v>5.1345072670831333E-2</v>
      </c>
      <c r="E56" s="48">
        <f t="shared" si="22"/>
        <v>8.6294019033556629E-2</v>
      </c>
      <c r="F56" s="48">
        <f t="shared" si="22"/>
        <v>0.12103917855999879</v>
      </c>
    </row>
    <row r="57" spans="1:8" x14ac:dyDescent="0.35">
      <c r="A57" t="s">
        <v>48</v>
      </c>
      <c r="B57" s="48">
        <f t="shared" ref="B57:F57" si="23">B15/B$4</f>
        <v>1.8836901929685436E-2</v>
      </c>
      <c r="C57" s="48">
        <f t="shared" si="23"/>
        <v>1.3242482805661343E-2</v>
      </c>
      <c r="D57" s="48">
        <f t="shared" si="23"/>
        <v>9.2573514261325169E-3</v>
      </c>
      <c r="E57" s="48">
        <f t="shared" si="23"/>
        <v>1.7964418187091578E-2</v>
      </c>
      <c r="F57" s="48">
        <f t="shared" si="23"/>
        <v>2.7748131584920715E-2</v>
      </c>
    </row>
    <row r="58" spans="1:8" x14ac:dyDescent="0.35">
      <c r="A58" t="s">
        <v>49</v>
      </c>
      <c r="B58" s="48">
        <f t="shared" ref="B58:F58" si="24">B16/B$4</f>
        <v>7.3476077187417305E-2</v>
      </c>
      <c r="C58" s="48">
        <f t="shared" si="24"/>
        <v>5.9968453362132711E-2</v>
      </c>
      <c r="D58" s="48">
        <f t="shared" si="24"/>
        <v>4.2087721244698818E-2</v>
      </c>
      <c r="E58" s="48">
        <f t="shared" si="24"/>
        <v>6.8329600846465055E-2</v>
      </c>
      <c r="F58" s="48">
        <f t="shared" si="24"/>
        <v>9.329104697507809E-2</v>
      </c>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type="column" displayEmptyCellsAs="gap" xr2:uid="{00000000-0003-0000-0200-000000000000}">
          <x14:colorSeries rgb="FF376092"/>
          <x14:colorNegative rgb="FFD00000"/>
          <x14:colorAxis rgb="FF000000"/>
          <x14:colorMarkers rgb="FFD00000"/>
          <x14:colorFirst rgb="FFD00000"/>
          <x14:colorLast rgb="FFD00000"/>
          <x14:colorHigh rgb="FFD00000"/>
          <x14:colorLow rgb="FFD00000"/>
          <x14:sparklines>
            <x14:sparkline>
              <xm:f>Sheet3!I8:M8</xm:f>
              <xm:sqref>N8</xm:sqref>
            </x14:sparkline>
            <x14:sparkline>
              <xm:f>Sheet3!I9:M9</xm:f>
              <xm:sqref>N9</xm:sqref>
            </x14:sparkline>
            <x14:sparkline>
              <xm:f>Sheet3!I10:M10</xm:f>
              <xm:sqref>N10</xm:sqref>
            </x14:sparkline>
            <x14:sparkline>
              <xm:f>Sheet3!I11:M11</xm:f>
              <xm:sqref>N11</xm:sqref>
            </x14:sparkline>
          </x14:sparklines>
        </x14:sparklineGroup>
        <x14:sparklineGroup type="column" displayEmptyCellsAs="gap" xr2:uid="{00000000-0003-0000-0200-000001000000}">
          <x14:colorSeries rgb="FF376092"/>
          <x14:colorNegative rgb="FFD00000"/>
          <x14:colorAxis rgb="FF000000"/>
          <x14:colorMarkers rgb="FFD00000"/>
          <x14:colorFirst rgb="FFD00000"/>
          <x14:colorLast rgb="FFD00000"/>
          <x14:colorHigh rgb="FFD00000"/>
          <x14:colorLow rgb="FFD00000"/>
          <x14:sparklines>
            <x14:sparkline>
              <xm:f>Sheet3!J4:M4</xm:f>
              <xm:sqref>N4</xm:sqref>
            </x14:sparkline>
            <x14:sparkline>
              <xm:f>Sheet3!J5:M5</xm:f>
              <xm:sqref>N5</xm:sqref>
            </x14:sparkline>
            <x14:sparkline>
              <xm:f>Sheet3!J6:M6</xm:f>
              <xm:sqref>N6</xm:sqref>
            </x14:sparkline>
            <x14:sparkline>
              <xm:f>Sheet3!J7:M7</xm:f>
              <xm:sqref>N7</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60"/>
  <sheetViews>
    <sheetView showGridLines="0" topLeftCell="A53" zoomScale="74" zoomScaleNormal="70" workbookViewId="0">
      <selection activeCell="O44" sqref="O44"/>
    </sheetView>
  </sheetViews>
  <sheetFormatPr defaultRowHeight="14.5" x14ac:dyDescent="0.35"/>
  <cols>
    <col min="1" max="1" width="27.7265625" customWidth="1"/>
    <col min="2" max="5" width="9.36328125" bestFit="1" customWidth="1"/>
    <col min="6" max="6" width="10.36328125" bestFit="1" customWidth="1"/>
    <col min="7" max="7" width="9.7265625" bestFit="1" customWidth="1"/>
    <col min="10" max="10" width="18.7265625" customWidth="1"/>
    <col min="11" max="11" width="7.1796875" customWidth="1"/>
    <col min="12" max="12" width="9.54296875" customWidth="1"/>
    <col min="13" max="13" width="10.54296875" customWidth="1"/>
    <col min="14" max="14" width="9.81640625" customWidth="1"/>
    <col min="15" max="15" width="7.7265625" customWidth="1"/>
    <col min="16" max="16" width="11.7265625" customWidth="1"/>
  </cols>
  <sheetData>
    <row r="1" spans="1:17" x14ac:dyDescent="0.35">
      <c r="A1" t="s">
        <v>306</v>
      </c>
    </row>
    <row r="2" spans="1:17" x14ac:dyDescent="0.35">
      <c r="B2" s="1">
        <v>43891</v>
      </c>
      <c r="C2" s="1">
        <v>44256</v>
      </c>
      <c r="D2" s="1">
        <v>44621</v>
      </c>
      <c r="E2" s="1">
        <v>44986</v>
      </c>
      <c r="F2" t="s">
        <v>0</v>
      </c>
      <c r="J2" t="s">
        <v>307</v>
      </c>
      <c r="K2" s="1">
        <v>43891</v>
      </c>
      <c r="L2" s="1">
        <v>44256</v>
      </c>
      <c r="M2" s="1">
        <v>44621</v>
      </c>
      <c r="N2" s="1">
        <v>44986</v>
      </c>
      <c r="O2" t="s">
        <v>0</v>
      </c>
      <c r="Q2" t="s">
        <v>275</v>
      </c>
    </row>
    <row r="3" spans="1:17" x14ac:dyDescent="0.35">
      <c r="A3" t="s">
        <v>66</v>
      </c>
      <c r="J3" s="10" t="s">
        <v>313</v>
      </c>
    </row>
    <row r="4" spans="1:17" x14ac:dyDescent="0.35">
      <c r="A4" t="s">
        <v>67</v>
      </c>
      <c r="J4" t="s">
        <v>308</v>
      </c>
      <c r="K4" s="16">
        <f>B16/B9</f>
        <v>5.8488656831198263E-2</v>
      </c>
      <c r="L4" s="16">
        <f t="shared" ref="L4:O4" si="0">C16/C9</f>
        <v>5.0696563467846081E-2</v>
      </c>
      <c r="M4" s="16">
        <f t="shared" si="0"/>
        <v>4.153903150894124E-2</v>
      </c>
      <c r="N4" s="16">
        <f t="shared" si="0"/>
        <v>4.3667959728958608E-2</v>
      </c>
      <c r="O4" s="16">
        <f t="shared" si="0"/>
        <v>4.3941800177495445E-2</v>
      </c>
      <c r="P4" t="s">
        <v>335</v>
      </c>
      <c r="Q4" t="s">
        <v>315</v>
      </c>
    </row>
    <row r="5" spans="1:17" x14ac:dyDescent="0.35">
      <c r="A5" t="s">
        <v>68</v>
      </c>
      <c r="B5">
        <v>151</v>
      </c>
      <c r="C5">
        <v>151</v>
      </c>
      <c r="D5">
        <v>151</v>
      </c>
      <c r="E5">
        <v>151</v>
      </c>
      <c r="F5">
        <v>157.19999999999999</v>
      </c>
      <c r="J5" t="s">
        <v>309</v>
      </c>
      <c r="K5" s="20"/>
      <c r="L5" s="16">
        <f>(C7-B7)/B7</f>
        <v>6.2677114205675746E-2</v>
      </c>
      <c r="M5" s="16">
        <f t="shared" ref="M5:O5" si="1">(D7-C7)/C7</f>
        <v>5.4115026666870451E-2</v>
      </c>
      <c r="N5" s="16">
        <f t="shared" si="1"/>
        <v>0.11702623114211938</v>
      </c>
      <c r="O5" s="16">
        <f t="shared" si="1"/>
        <v>0.38673562588111998</v>
      </c>
      <c r="Q5" t="s">
        <v>317</v>
      </c>
    </row>
    <row r="6" spans="1:17" x14ac:dyDescent="0.35">
      <c r="A6" t="s">
        <v>69</v>
      </c>
      <c r="B6">
        <v>151</v>
      </c>
      <c r="C6">
        <v>151</v>
      </c>
      <c r="D6">
        <v>151</v>
      </c>
      <c r="E6">
        <v>151</v>
      </c>
      <c r="F6">
        <v>157.19999999999999</v>
      </c>
      <c r="J6" t="s">
        <v>310</v>
      </c>
      <c r="K6" s="20"/>
      <c r="L6" s="16">
        <f>(C16-B16)/B16</f>
        <v>-7.9063008200408291E-2</v>
      </c>
      <c r="M6" s="16">
        <f t="shared" ref="M6:O6" si="2">(D16-C16)/C16</f>
        <v>-0.13642170123234143</v>
      </c>
      <c r="N6" s="16">
        <f t="shared" si="2"/>
        <v>0.17393952577768118</v>
      </c>
      <c r="O6" s="16">
        <f t="shared" si="2"/>
        <v>0.39458177370937247</v>
      </c>
      <c r="Q6" t="s">
        <v>316</v>
      </c>
    </row>
    <row r="7" spans="1:17" x14ac:dyDescent="0.35">
      <c r="A7" t="s">
        <v>70</v>
      </c>
      <c r="B7" s="2">
        <v>49262</v>
      </c>
      <c r="C7" s="2">
        <v>52349.599999999999</v>
      </c>
      <c r="D7" s="2">
        <v>55182.5</v>
      </c>
      <c r="E7" s="2">
        <v>61640.3</v>
      </c>
      <c r="F7" s="2">
        <v>85478.8</v>
      </c>
      <c r="J7" t="s">
        <v>117</v>
      </c>
      <c r="K7" s="20">
        <f>B7/B16</f>
        <v>17.045084945157608</v>
      </c>
      <c r="L7" s="20">
        <f t="shared" ref="L7:O7" si="3">C7/C16</f>
        <v>19.668470093177035</v>
      </c>
      <c r="M7" s="20">
        <f t="shared" si="3"/>
        <v>24.008048727430932</v>
      </c>
      <c r="N7" s="20">
        <f t="shared" si="3"/>
        <v>22.844124078123262</v>
      </c>
      <c r="O7" s="20">
        <f t="shared" si="3"/>
        <v>22.715599255912835</v>
      </c>
      <c r="P7" t="s">
        <v>336</v>
      </c>
      <c r="Q7" t="s">
        <v>318</v>
      </c>
    </row>
    <row r="8" spans="1:17" x14ac:dyDescent="0.35">
      <c r="A8" t="s">
        <v>71</v>
      </c>
      <c r="B8" s="2">
        <v>49262</v>
      </c>
      <c r="C8" s="2">
        <v>52349.599999999999</v>
      </c>
      <c r="D8" s="2">
        <v>55182.5</v>
      </c>
      <c r="E8" s="2">
        <v>61640.3</v>
      </c>
      <c r="F8" s="2">
        <v>85478.8</v>
      </c>
    </row>
    <row r="9" spans="1:17" x14ac:dyDescent="0.35">
      <c r="A9" t="s">
        <v>72</v>
      </c>
      <c r="B9" s="2">
        <v>49413</v>
      </c>
      <c r="C9" s="2">
        <v>52500.6</v>
      </c>
      <c r="D9" s="2">
        <v>55333.5</v>
      </c>
      <c r="E9" s="2">
        <v>61791.3</v>
      </c>
      <c r="F9" s="2">
        <v>85636</v>
      </c>
      <c r="J9" s="10" t="s">
        <v>311</v>
      </c>
    </row>
    <row r="10" spans="1:17" x14ac:dyDescent="0.35">
      <c r="A10" t="s">
        <v>27</v>
      </c>
      <c r="B10">
        <v>19.2</v>
      </c>
      <c r="C10">
        <v>0</v>
      </c>
      <c r="D10">
        <v>0</v>
      </c>
      <c r="E10">
        <v>0</v>
      </c>
      <c r="F10">
        <v>0</v>
      </c>
      <c r="J10" t="s">
        <v>121</v>
      </c>
      <c r="K10">
        <f>B43/B22</f>
        <v>0.74659897040352408</v>
      </c>
      <c r="L10">
        <f t="shared" ref="L10:O10" si="4">C43/C22</f>
        <v>1.1503551378679322</v>
      </c>
      <c r="M10">
        <f t="shared" si="4"/>
        <v>0.986483390607102</v>
      </c>
      <c r="N10">
        <f t="shared" si="4"/>
        <v>0.57768074281479864</v>
      </c>
      <c r="O10">
        <f t="shared" si="4"/>
        <v>0.87214759669849495</v>
      </c>
      <c r="P10" t="s">
        <v>332</v>
      </c>
      <c r="Q10" t="s">
        <v>323</v>
      </c>
    </row>
    <row r="11" spans="1:17" x14ac:dyDescent="0.35">
      <c r="A11" t="s">
        <v>73</v>
      </c>
      <c r="J11" t="s">
        <v>122</v>
      </c>
      <c r="K11">
        <f>(B43-B38)/B22</f>
        <v>0.46231889185698877</v>
      </c>
      <c r="L11">
        <f t="shared" ref="L11:O11" si="5">(C43-C38)/C22</f>
        <v>0.96121708383734994</v>
      </c>
      <c r="M11">
        <f t="shared" si="5"/>
        <v>0.77898786970951928</v>
      </c>
      <c r="N11">
        <f t="shared" si="5"/>
        <v>0.36464865993942502</v>
      </c>
      <c r="O11">
        <f t="shared" si="5"/>
        <v>0.66722539477030485</v>
      </c>
      <c r="Q11" t="s">
        <v>324</v>
      </c>
    </row>
    <row r="12" spans="1:17" x14ac:dyDescent="0.35">
      <c r="A12" t="s">
        <v>74</v>
      </c>
      <c r="B12">
        <v>5.4</v>
      </c>
      <c r="C12">
        <v>2.8</v>
      </c>
      <c r="D12">
        <v>0</v>
      </c>
      <c r="E12">
        <v>0</v>
      </c>
      <c r="F12">
        <v>0</v>
      </c>
      <c r="J12" t="s">
        <v>312</v>
      </c>
      <c r="K12" s="20">
        <f>(B39/Sheet3!B4)*360</f>
        <v>9.4101506740682002</v>
      </c>
      <c r="L12" s="20">
        <f>(C39/Sheet3!C4)*360</f>
        <v>6.5475473199568013</v>
      </c>
      <c r="M12" s="20">
        <f>(D39/Sheet3!D4)*360</f>
        <v>8.2918788449651188</v>
      </c>
      <c r="N12" s="20">
        <f>(E39/Sheet3!E4)*360</f>
        <v>10.108793557611424</v>
      </c>
      <c r="O12" s="20">
        <f>(F39/Sheet3!F4)*360</f>
        <v>11.665508232869161</v>
      </c>
      <c r="P12" t="s">
        <v>330</v>
      </c>
      <c r="Q12" t="s">
        <v>325</v>
      </c>
    </row>
    <row r="13" spans="1:17" x14ac:dyDescent="0.35">
      <c r="A13" t="s">
        <v>75</v>
      </c>
      <c r="B13">
        <v>657.5</v>
      </c>
      <c r="C13">
        <v>445.4</v>
      </c>
      <c r="D13">
        <v>0</v>
      </c>
      <c r="E13">
        <v>0</v>
      </c>
      <c r="F13">
        <v>388.8</v>
      </c>
      <c r="J13" t="s">
        <v>143</v>
      </c>
      <c r="K13" s="20">
        <f>(B19/Sheet3!B7)*360</f>
        <v>50.778789127085787</v>
      </c>
      <c r="L13" s="20">
        <f>(C19/Sheet3!C7)*360</f>
        <v>72.023233072499082</v>
      </c>
      <c r="M13" s="20">
        <f>(D19/Sheet3!D7)*360</f>
        <v>53.229241111985949</v>
      </c>
      <c r="N13" s="20">
        <f>(E19/Sheet3!E7)*360</f>
        <v>49.191195907748103</v>
      </c>
      <c r="O13" s="20">
        <f>(F19/Sheet3!F7)*360</f>
        <v>61.317112638847263</v>
      </c>
      <c r="P13" t="s">
        <v>331</v>
      </c>
      <c r="Q13" t="s">
        <v>326</v>
      </c>
    </row>
    <row r="14" spans="1:17" x14ac:dyDescent="0.35">
      <c r="A14" t="s">
        <v>76</v>
      </c>
      <c r="B14" s="2">
        <v>2175.6</v>
      </c>
      <c r="C14" s="2">
        <v>2168.6999999999998</v>
      </c>
      <c r="D14" s="2">
        <v>2214.1</v>
      </c>
      <c r="E14" s="2">
        <v>2609.9</v>
      </c>
      <c r="F14" s="2">
        <v>3229.4</v>
      </c>
    </row>
    <row r="15" spans="1:17" x14ac:dyDescent="0.35">
      <c r="A15" t="s">
        <v>77</v>
      </c>
      <c r="B15">
        <v>51.6</v>
      </c>
      <c r="C15">
        <v>44.7</v>
      </c>
      <c r="D15">
        <v>84.4</v>
      </c>
      <c r="E15">
        <v>88.4</v>
      </c>
      <c r="F15">
        <v>144.80000000000001</v>
      </c>
      <c r="J15" s="10" t="s">
        <v>127</v>
      </c>
    </row>
    <row r="16" spans="1:17" x14ac:dyDescent="0.35">
      <c r="A16" t="s">
        <v>78</v>
      </c>
      <c r="B16" s="2">
        <v>2890.1</v>
      </c>
      <c r="C16" s="2">
        <v>2661.6</v>
      </c>
      <c r="D16" s="2">
        <v>2298.5</v>
      </c>
      <c r="E16" s="2">
        <v>2698.3</v>
      </c>
      <c r="F16" s="2">
        <v>3763</v>
      </c>
      <c r="J16" t="s">
        <v>128</v>
      </c>
      <c r="K16">
        <f>B44/Sheet3!B4</f>
        <v>0.84096880782447792</v>
      </c>
      <c r="L16">
        <f>C44/Sheet3!C4</f>
        <v>1.0129412266242255</v>
      </c>
      <c r="M16">
        <f>D44/Sheet3!D4</f>
        <v>0.84519041139004047</v>
      </c>
      <c r="N16">
        <f>E44/Sheet3!E4</f>
        <v>0.71953699584847652</v>
      </c>
      <c r="O16" s="16">
        <f>F44/Sheet3!F4</f>
        <v>0.81314157376873519</v>
      </c>
      <c r="P16" t="s">
        <v>333</v>
      </c>
      <c r="Q16" t="s">
        <v>319</v>
      </c>
    </row>
    <row r="17" spans="1:17" x14ac:dyDescent="0.35">
      <c r="A17" t="s">
        <v>79</v>
      </c>
      <c r="J17" t="s">
        <v>129</v>
      </c>
      <c r="K17" s="16">
        <f>B39/Sheet3!B4</f>
        <v>2.6139307427967221E-2</v>
      </c>
      <c r="L17" s="16">
        <f>C39/Sheet3!C4</f>
        <v>1.8187631444324448E-2</v>
      </c>
      <c r="M17" s="16">
        <f>D39/Sheet3!D4</f>
        <v>2.3032996791569775E-2</v>
      </c>
      <c r="N17" s="16">
        <f>E39/Sheet3!E4</f>
        <v>2.8079982104476178E-2</v>
      </c>
      <c r="O17" s="16">
        <f>F39/Sheet3!F4</f>
        <v>3.2404189535747668E-2</v>
      </c>
      <c r="P17" t="s">
        <v>334</v>
      </c>
      <c r="Q17" t="s">
        <v>320</v>
      </c>
    </row>
    <row r="18" spans="1:17" x14ac:dyDescent="0.35">
      <c r="A18" t="s">
        <v>80</v>
      </c>
      <c r="B18">
        <v>106.3</v>
      </c>
      <c r="C18">
        <v>488.8</v>
      </c>
      <c r="D18">
        <v>381.9</v>
      </c>
      <c r="E18" s="2">
        <v>1215.8</v>
      </c>
      <c r="F18">
        <v>33.1</v>
      </c>
      <c r="J18" t="s">
        <v>130</v>
      </c>
      <c r="K18" s="16">
        <f>B19/Sheet3!B7</f>
        <v>0.14105219201968275</v>
      </c>
      <c r="L18" s="16">
        <f>C19/Sheet3!C7</f>
        <v>0.20006453631249743</v>
      </c>
      <c r="M18" s="16">
        <f>D19/Sheet3!D7</f>
        <v>0.14785900308884986</v>
      </c>
      <c r="N18" s="16">
        <f>E19/Sheet3!E7</f>
        <v>0.13664221085485584</v>
      </c>
      <c r="O18" s="16">
        <f>F19/Sheet3!F7</f>
        <v>0.17032531288568684</v>
      </c>
      <c r="Q18" t="s">
        <v>321</v>
      </c>
    </row>
    <row r="19" spans="1:17" x14ac:dyDescent="0.35">
      <c r="A19" t="s">
        <v>81</v>
      </c>
      <c r="B19" s="2">
        <v>7498.8</v>
      </c>
      <c r="C19" s="2">
        <v>10168.1</v>
      </c>
      <c r="D19" s="2">
        <v>9765.2000000000007</v>
      </c>
      <c r="E19" s="2">
        <v>11785.5</v>
      </c>
      <c r="F19" s="2">
        <v>16988.400000000001</v>
      </c>
    </row>
    <row r="20" spans="1:17" x14ac:dyDescent="0.35">
      <c r="A20" t="s">
        <v>82</v>
      </c>
      <c r="B20" s="2">
        <v>3019.6</v>
      </c>
      <c r="C20" s="2">
        <v>4720.8</v>
      </c>
      <c r="D20" s="2">
        <v>6015.1</v>
      </c>
      <c r="E20" s="2">
        <v>6143.6</v>
      </c>
      <c r="F20" s="2">
        <v>7618.4</v>
      </c>
      <c r="J20" s="10" t="s">
        <v>314</v>
      </c>
    </row>
    <row r="21" spans="1:17" x14ac:dyDescent="0.35">
      <c r="A21" t="s">
        <v>83</v>
      </c>
      <c r="B21">
        <v>680.7</v>
      </c>
      <c r="C21">
        <v>742.8</v>
      </c>
      <c r="D21">
        <v>861.3</v>
      </c>
      <c r="E21">
        <v>962.4</v>
      </c>
      <c r="F21" s="2">
        <v>1311.9</v>
      </c>
      <c r="J21" t="s">
        <v>133</v>
      </c>
      <c r="K21" s="16">
        <f>Sheet3!B16/Sheet2!B9</f>
        <v>0.11250480642745823</v>
      </c>
      <c r="L21" s="16">
        <f>Sheet3!C16/Sheet2!C9</f>
        <v>8.0381938492131585E-2</v>
      </c>
      <c r="M21" s="16">
        <f>Sheet3!D16/Sheet2!D9</f>
        <v>6.7185339803193328E-2</v>
      </c>
      <c r="N21" s="16">
        <f>Sheet3!E16/Sheet2!E9</f>
        <v>0.13001183014437301</v>
      </c>
      <c r="O21" s="16">
        <f>Sheet3!F16/Sheet2!F9</f>
        <v>0.15453897893409341</v>
      </c>
      <c r="P21" t="s">
        <v>337</v>
      </c>
      <c r="Q21" t="s">
        <v>322</v>
      </c>
    </row>
    <row r="22" spans="1:17" x14ac:dyDescent="0.35">
      <c r="A22" t="s">
        <v>84</v>
      </c>
      <c r="B22" s="2">
        <v>11305.4</v>
      </c>
      <c r="C22" s="2">
        <v>16120.5</v>
      </c>
      <c r="D22" s="2">
        <v>17023.5</v>
      </c>
      <c r="E22" s="2">
        <v>20107.3</v>
      </c>
      <c r="F22" s="2">
        <v>25951.8</v>
      </c>
      <c r="J22" t="s">
        <v>132</v>
      </c>
      <c r="K22" s="16">
        <f>Sheet3!B12/Sheet2!B44</f>
        <v>0.11187894580505021</v>
      </c>
      <c r="L22" s="16">
        <f>Sheet3!C12/Sheet2!C44</f>
        <v>7.3703717732353055E-2</v>
      </c>
      <c r="M22" s="16">
        <f>Sheet3!D12/Sheet2!D44</f>
        <v>6.2445499661779744E-2</v>
      </c>
      <c r="N22" s="16">
        <f>Sheet3!E12/Sheet2!E44</f>
        <v>0.12214040940034443</v>
      </c>
      <c r="O22" s="16">
        <f>Sheet3!F12/Sheet2!F44</f>
        <v>0.1505321159454466</v>
      </c>
      <c r="P22" t="s">
        <v>337</v>
      </c>
      <c r="Q22" t="s">
        <v>327</v>
      </c>
    </row>
    <row r="23" spans="1:17" x14ac:dyDescent="0.35">
      <c r="A23" t="s">
        <v>85</v>
      </c>
      <c r="B23" s="2">
        <v>63627.7</v>
      </c>
      <c r="C23" s="2">
        <v>71282.7</v>
      </c>
      <c r="D23" s="2">
        <v>74655.5</v>
      </c>
      <c r="E23" s="2">
        <v>84596.9</v>
      </c>
      <c r="F23" s="2">
        <v>115350.8</v>
      </c>
    </row>
    <row r="24" spans="1:17" x14ac:dyDescent="0.35">
      <c r="A24" t="s">
        <v>86</v>
      </c>
      <c r="O24" t="s">
        <v>328</v>
      </c>
    </row>
    <row r="25" spans="1:17" x14ac:dyDescent="0.35">
      <c r="A25" t="s">
        <v>87</v>
      </c>
      <c r="O25" t="s">
        <v>329</v>
      </c>
    </row>
    <row r="26" spans="1:17" x14ac:dyDescent="0.35">
      <c r="A26" t="s">
        <v>88</v>
      </c>
      <c r="B26" s="2">
        <v>15408.6</v>
      </c>
      <c r="C26" s="2">
        <v>14764.5</v>
      </c>
      <c r="D26" s="2">
        <v>13397.3</v>
      </c>
      <c r="E26" s="2">
        <v>17282.5</v>
      </c>
      <c r="F26" s="2">
        <v>27411.1</v>
      </c>
    </row>
    <row r="27" spans="1:17" x14ac:dyDescent="0.35">
      <c r="A27" t="s">
        <v>89</v>
      </c>
      <c r="B27">
        <v>335.8</v>
      </c>
      <c r="C27">
        <v>224.2</v>
      </c>
      <c r="D27">
        <v>349.9</v>
      </c>
      <c r="E27">
        <v>547.9</v>
      </c>
      <c r="F27">
        <v>453.7</v>
      </c>
    </row>
    <row r="28" spans="1:17" x14ac:dyDescent="0.35">
      <c r="A28" t="s">
        <v>90</v>
      </c>
      <c r="B28" s="2">
        <v>1344.3</v>
      </c>
      <c r="C28" s="2">
        <v>1199.3</v>
      </c>
      <c r="D28" s="2">
        <v>2646.2</v>
      </c>
      <c r="E28" s="2">
        <v>2815.2</v>
      </c>
      <c r="F28" s="2">
        <v>7504.3</v>
      </c>
    </row>
    <row r="29" spans="1:17" x14ac:dyDescent="0.35">
      <c r="A29" t="s">
        <v>91</v>
      </c>
      <c r="B29">
        <v>70.900000000000006</v>
      </c>
      <c r="C29">
        <v>297.5</v>
      </c>
      <c r="D29">
        <v>290.3</v>
      </c>
      <c r="E29">
        <v>88.9</v>
      </c>
      <c r="F29">
        <v>230.5</v>
      </c>
    </row>
    <row r="30" spans="1:17" x14ac:dyDescent="0.35">
      <c r="A30" t="s">
        <v>92</v>
      </c>
      <c r="B30" s="2">
        <v>17159.599999999999</v>
      </c>
      <c r="C30" s="2">
        <v>16485.5</v>
      </c>
      <c r="D30" s="2">
        <v>16683.7</v>
      </c>
      <c r="E30" s="2">
        <v>20734.5</v>
      </c>
      <c r="F30" s="2">
        <v>35599.599999999999</v>
      </c>
    </row>
    <row r="31" spans="1:17" x14ac:dyDescent="0.35">
      <c r="A31" t="s">
        <v>93</v>
      </c>
      <c r="B31" s="2">
        <v>36269.199999999997</v>
      </c>
      <c r="C31" s="2">
        <v>34529.1</v>
      </c>
      <c r="D31" s="2">
        <v>37934.6</v>
      </c>
      <c r="E31" s="2">
        <v>49184.3</v>
      </c>
      <c r="F31" s="2">
        <v>53383.8</v>
      </c>
    </row>
    <row r="32" spans="1:17" x14ac:dyDescent="0.35">
      <c r="A32" t="s">
        <v>94</v>
      </c>
      <c r="B32">
        <v>0</v>
      </c>
      <c r="C32">
        <v>0</v>
      </c>
      <c r="D32">
        <v>141.1</v>
      </c>
      <c r="E32">
        <v>279.39999999999998</v>
      </c>
      <c r="F32">
        <v>46.7</v>
      </c>
    </row>
    <row r="33" spans="1:6" x14ac:dyDescent="0.35">
      <c r="A33" t="s">
        <v>95</v>
      </c>
      <c r="B33">
        <v>0.2</v>
      </c>
      <c r="C33">
        <v>0.2</v>
      </c>
      <c r="D33">
        <v>0.2</v>
      </c>
      <c r="E33">
        <v>0.2</v>
      </c>
      <c r="F33">
        <v>0.1</v>
      </c>
    </row>
    <row r="34" spans="1:6" x14ac:dyDescent="0.35">
      <c r="A34" t="s">
        <v>96</v>
      </c>
      <c r="B34" s="2">
        <v>1758.1</v>
      </c>
      <c r="C34" s="2">
        <v>1723.6</v>
      </c>
      <c r="D34" s="2">
        <v>3102.5</v>
      </c>
      <c r="E34" s="2">
        <v>2782.9</v>
      </c>
      <c r="F34" s="2">
        <v>3686.8</v>
      </c>
    </row>
    <row r="35" spans="1:6" x14ac:dyDescent="0.35">
      <c r="A35" t="s">
        <v>97</v>
      </c>
      <c r="B35" s="2">
        <v>55187.1</v>
      </c>
      <c r="C35" s="2">
        <v>52738.400000000001</v>
      </c>
      <c r="D35" s="2">
        <v>57862.1</v>
      </c>
      <c r="E35" s="2">
        <v>72981.3</v>
      </c>
      <c r="F35" s="2">
        <v>92717</v>
      </c>
    </row>
    <row r="36" spans="1:6" x14ac:dyDescent="0.35">
      <c r="A36" t="s">
        <v>98</v>
      </c>
    </row>
    <row r="37" spans="1:6" x14ac:dyDescent="0.35">
      <c r="A37" t="s">
        <v>99</v>
      </c>
      <c r="B37" s="2">
        <v>1218.8</v>
      </c>
      <c r="C37" s="2">
        <v>8415.7000000000007</v>
      </c>
      <c r="D37" s="2">
        <v>4100.1000000000004</v>
      </c>
      <c r="E37">
        <v>0</v>
      </c>
      <c r="F37" s="2">
        <v>3912.2</v>
      </c>
    </row>
    <row r="38" spans="1:6" x14ac:dyDescent="0.35">
      <c r="A38" t="s">
        <v>100</v>
      </c>
      <c r="B38" s="2">
        <v>3213.9</v>
      </c>
      <c r="C38" s="2">
        <v>3049</v>
      </c>
      <c r="D38" s="2">
        <v>3532.3</v>
      </c>
      <c r="E38" s="2">
        <v>4283.5</v>
      </c>
      <c r="F38" s="2">
        <v>5318.1</v>
      </c>
    </row>
    <row r="39" spans="1:6" x14ac:dyDescent="0.35">
      <c r="A39" t="s">
        <v>101</v>
      </c>
      <c r="B39" s="2">
        <v>1977.7</v>
      </c>
      <c r="C39" s="2">
        <v>1279.9000000000001</v>
      </c>
      <c r="D39" s="2">
        <v>2034.5</v>
      </c>
      <c r="E39" s="2">
        <v>3301.4</v>
      </c>
      <c r="F39" s="2">
        <v>4596.8</v>
      </c>
    </row>
    <row r="40" spans="1:6" x14ac:dyDescent="0.35">
      <c r="A40" t="s">
        <v>102</v>
      </c>
      <c r="B40">
        <v>29</v>
      </c>
      <c r="C40" s="2">
        <v>3047.1</v>
      </c>
      <c r="D40" s="2">
        <v>3042.2</v>
      </c>
      <c r="E40">
        <v>41.6</v>
      </c>
      <c r="F40" s="2">
        <v>2827.4</v>
      </c>
    </row>
    <row r="41" spans="1:6" x14ac:dyDescent="0.35">
      <c r="A41" t="s">
        <v>103</v>
      </c>
      <c r="B41">
        <v>17</v>
      </c>
      <c r="C41">
        <v>23</v>
      </c>
      <c r="D41">
        <v>30.5</v>
      </c>
      <c r="E41">
        <v>29.7</v>
      </c>
      <c r="F41">
        <v>32.700000000000003</v>
      </c>
    </row>
    <row r="42" spans="1:6" x14ac:dyDescent="0.35">
      <c r="A42" t="s">
        <v>104</v>
      </c>
      <c r="B42" s="2">
        <v>1984.2</v>
      </c>
      <c r="C42" s="2">
        <v>2729.6</v>
      </c>
      <c r="D42" s="2">
        <v>4053.8</v>
      </c>
      <c r="E42" s="2">
        <v>3959.4</v>
      </c>
      <c r="F42" s="2">
        <v>5946.6</v>
      </c>
    </row>
    <row r="43" spans="1:6" x14ac:dyDescent="0.35">
      <c r="A43" t="s">
        <v>105</v>
      </c>
      <c r="B43" s="2">
        <v>8440.6</v>
      </c>
      <c r="C43" s="2">
        <v>18544.3</v>
      </c>
      <c r="D43" s="2">
        <v>16793.400000000001</v>
      </c>
      <c r="E43" s="2">
        <v>11615.6</v>
      </c>
      <c r="F43" s="2">
        <v>22633.8</v>
      </c>
    </row>
    <row r="44" spans="1:6" x14ac:dyDescent="0.35">
      <c r="A44" t="s">
        <v>106</v>
      </c>
      <c r="B44" s="2">
        <v>63627.7</v>
      </c>
      <c r="C44" s="2">
        <v>71282.7</v>
      </c>
      <c r="D44" s="2">
        <v>74655.5</v>
      </c>
      <c r="E44" s="2">
        <v>84596.9</v>
      </c>
      <c r="F44" s="2">
        <v>115350.8</v>
      </c>
    </row>
    <row r="45" spans="1:6" x14ac:dyDescent="0.35">
      <c r="A45" t="s">
        <v>30</v>
      </c>
    </row>
    <row r="46" spans="1:6" x14ac:dyDescent="0.35">
      <c r="A46" t="s">
        <v>107</v>
      </c>
    </row>
    <row r="47" spans="1:6" x14ac:dyDescent="0.35">
      <c r="A47" t="s">
        <v>108</v>
      </c>
      <c r="B47" s="2">
        <v>11232.8</v>
      </c>
      <c r="C47" s="2">
        <v>15704.3</v>
      </c>
      <c r="D47" s="2">
        <v>21354.400000000001</v>
      </c>
      <c r="E47" s="2">
        <v>34446</v>
      </c>
      <c r="F47" s="2">
        <v>30579.599999999999</v>
      </c>
    </row>
    <row r="48" spans="1:6" x14ac:dyDescent="0.35">
      <c r="A48" t="s">
        <v>109</v>
      </c>
    </row>
    <row r="49" spans="1:14" x14ac:dyDescent="0.35">
      <c r="A49" t="s">
        <v>110</v>
      </c>
    </row>
    <row r="50" spans="1:14" x14ac:dyDescent="0.35">
      <c r="A50" t="s">
        <v>111</v>
      </c>
      <c r="B50">
        <v>559.79999999999995</v>
      </c>
      <c r="C50" s="2">
        <v>1132.3</v>
      </c>
      <c r="D50" s="2">
        <v>1484.1</v>
      </c>
      <c r="E50" s="2">
        <v>1580</v>
      </c>
      <c r="F50" s="2">
        <v>2151.5</v>
      </c>
    </row>
    <row r="51" spans="1:14" x14ac:dyDescent="0.35">
      <c r="A51" t="s">
        <v>112</v>
      </c>
      <c r="B51" s="2">
        <v>35650</v>
      </c>
      <c r="C51" s="2">
        <v>33426.6</v>
      </c>
      <c r="D51" s="2">
        <v>40612.5</v>
      </c>
      <c r="E51" s="2">
        <v>47648.5</v>
      </c>
      <c r="F51" s="2">
        <v>55424.6</v>
      </c>
    </row>
    <row r="52" spans="1:14" x14ac:dyDescent="0.35">
      <c r="A52" t="s">
        <v>113</v>
      </c>
    </row>
    <row r="53" spans="1:14" x14ac:dyDescent="0.35">
      <c r="A53" t="s">
        <v>114</v>
      </c>
      <c r="B53" s="2">
        <v>1218.8</v>
      </c>
      <c r="C53" s="2">
        <v>8415.7000000000007</v>
      </c>
      <c r="D53" s="2">
        <v>4100.1000000000004</v>
      </c>
      <c r="E53">
        <v>0</v>
      </c>
      <c r="F53" s="2">
        <v>3912.2</v>
      </c>
    </row>
    <row r="54" spans="1:14" x14ac:dyDescent="0.35">
      <c r="L54" t="s">
        <v>339</v>
      </c>
      <c r="M54" t="s">
        <v>342</v>
      </c>
      <c r="N54" t="s">
        <v>330</v>
      </c>
    </row>
    <row r="55" spans="1:14" x14ac:dyDescent="0.35">
      <c r="L55" t="s">
        <v>340</v>
      </c>
      <c r="M55" t="s">
        <v>343</v>
      </c>
      <c r="N55" t="s">
        <v>330</v>
      </c>
    </row>
    <row r="56" spans="1:14" x14ac:dyDescent="0.35">
      <c r="L56" t="s">
        <v>341</v>
      </c>
      <c r="N56" t="s">
        <v>344</v>
      </c>
    </row>
    <row r="57" spans="1:14" x14ac:dyDescent="0.35">
      <c r="A57" t="s">
        <v>338</v>
      </c>
    </row>
    <row r="58" spans="1:14" x14ac:dyDescent="0.35">
      <c r="A58" s="49" t="s">
        <v>345</v>
      </c>
      <c r="B58" s="39"/>
      <c r="C58" s="39">
        <v>3496</v>
      </c>
      <c r="D58" s="39">
        <v>8856</v>
      </c>
      <c r="E58" s="39">
        <v>1840</v>
      </c>
      <c r="F58" s="39">
        <v>10815</v>
      </c>
      <c r="G58" s="39">
        <v>16801</v>
      </c>
      <c r="H58" s="39"/>
      <c r="I58" t="s">
        <v>348</v>
      </c>
    </row>
    <row r="59" spans="1:14" x14ac:dyDescent="0.35">
      <c r="A59" s="49" t="s">
        <v>346</v>
      </c>
      <c r="B59" s="39"/>
      <c r="C59" s="38">
        <v>-557</v>
      </c>
      <c r="D59" s="39">
        <v>-7291</v>
      </c>
      <c r="E59" s="38">
        <v>-239</v>
      </c>
      <c r="F59" s="39">
        <v>-8820</v>
      </c>
      <c r="G59" s="39">
        <v>-11865</v>
      </c>
      <c r="H59" s="39"/>
      <c r="I59" t="s">
        <v>330</v>
      </c>
    </row>
    <row r="60" spans="1:14" x14ac:dyDescent="0.35">
      <c r="A60" s="49" t="s">
        <v>347</v>
      </c>
      <c r="B60" s="38"/>
      <c r="C60" s="39">
        <v>-3104</v>
      </c>
      <c r="D60" s="39">
        <v>-1545</v>
      </c>
      <c r="E60" s="39">
        <v>-1607</v>
      </c>
      <c r="F60" s="39">
        <v>-1214</v>
      </c>
      <c r="G60" s="39">
        <v>-4062</v>
      </c>
      <c r="H60" s="39"/>
      <c r="I60" t="s">
        <v>349</v>
      </c>
      <c r="J60" t="s">
        <v>350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showGridLines="0" workbookViewId="0">
      <selection activeCell="F24" sqref="F24"/>
    </sheetView>
  </sheetViews>
  <sheetFormatPr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I61"/>
  <sheetViews>
    <sheetView showGridLines="0" zoomScale="70" zoomScaleNormal="70" workbookViewId="0">
      <pane ySplit="1" topLeftCell="A2" activePane="bottomLeft" state="frozen"/>
      <selection pane="bottomLeft" activeCell="I29" sqref="I29"/>
    </sheetView>
  </sheetViews>
  <sheetFormatPr defaultRowHeight="14.5" x14ac:dyDescent="0.35"/>
  <cols>
    <col min="1" max="1" width="1.81640625" customWidth="1"/>
    <col min="2" max="2" width="24" customWidth="1"/>
    <col min="3" max="5" width="11.54296875" bestFit="1" customWidth="1"/>
    <col min="6" max="6" width="11.81640625" customWidth="1"/>
    <col min="7" max="7" width="11.1796875" customWidth="1"/>
    <col min="9" max="9" width="11.7265625" customWidth="1"/>
  </cols>
  <sheetData>
    <row r="1" spans="2:9" x14ac:dyDescent="0.35">
      <c r="B1" t="s">
        <v>50</v>
      </c>
      <c r="C1" s="3">
        <v>43891</v>
      </c>
      <c r="D1" s="3">
        <v>44256</v>
      </c>
      <c r="E1" s="3">
        <v>44621</v>
      </c>
      <c r="F1" s="3">
        <v>44986</v>
      </c>
      <c r="G1" s="4" t="s">
        <v>0</v>
      </c>
    </row>
    <row r="2" spans="2:9" x14ac:dyDescent="0.35">
      <c r="B2" t="s">
        <v>38</v>
      </c>
      <c r="C2" s="2">
        <f>Source_IS!K3</f>
        <v>75660</v>
      </c>
      <c r="D2" s="2">
        <f>Source_IS!L3</f>
        <v>70372</v>
      </c>
      <c r="E2" s="2">
        <f>Source_IS!M3</f>
        <v>88329.8</v>
      </c>
      <c r="F2" s="2">
        <f>Source_IS!N3</f>
        <v>117571.3</v>
      </c>
      <c r="G2" s="2">
        <f>Source_IS!O3</f>
        <v>141858.20000000001</v>
      </c>
    </row>
    <row r="3" spans="2:9" x14ac:dyDescent="0.35">
      <c r="B3" t="s">
        <v>40</v>
      </c>
      <c r="C3" s="2">
        <f>Source_IS!K6</f>
        <v>53163.3</v>
      </c>
      <c r="D3">
        <f>Source_IS!L6</f>
        <v>50824.1</v>
      </c>
      <c r="E3">
        <f>Source_IS!M6</f>
        <v>66044</v>
      </c>
      <c r="F3">
        <f>Source_IS!N6</f>
        <v>86250.8</v>
      </c>
      <c r="G3">
        <f>Source_IS!O6</f>
        <v>99740.9</v>
      </c>
    </row>
    <row r="4" spans="2:9" x14ac:dyDescent="0.35">
      <c r="B4" t="s">
        <v>41</v>
      </c>
      <c r="C4">
        <f>Source_IS!K7</f>
        <v>22496.699999999997</v>
      </c>
      <c r="D4">
        <f>Source_IS!L7</f>
        <v>19547.900000000001</v>
      </c>
      <c r="E4">
        <f>Source_IS!M7</f>
        <v>22285.800000000003</v>
      </c>
      <c r="F4">
        <f>Source_IS!N7</f>
        <v>31320.5</v>
      </c>
      <c r="G4">
        <f>Source_IS!O7</f>
        <v>42117.300000000017</v>
      </c>
    </row>
    <row r="5" spans="2:9" x14ac:dyDescent="0.35">
      <c r="B5" t="s">
        <v>42</v>
      </c>
      <c r="C5">
        <f>Source_IS!K8</f>
        <v>15305.8</v>
      </c>
      <c r="D5">
        <f>Source_IS!L8</f>
        <v>14269.1</v>
      </c>
      <c r="E5">
        <f>Source_IS!M8</f>
        <v>16724.100000000002</v>
      </c>
      <c r="F5">
        <f>Source_IS!N8</f>
        <v>20440.099999999999</v>
      </c>
      <c r="G5">
        <f>Source_IS!O8</f>
        <v>23591</v>
      </c>
    </row>
    <row r="6" spans="2:9" x14ac:dyDescent="0.35">
      <c r="B6" t="s">
        <v>43</v>
      </c>
      <c r="C6">
        <f>Source_IS!K9</f>
        <v>7190.8999999999978</v>
      </c>
      <c r="D6">
        <f>Source_IS!L9</f>
        <v>5278.8000000000011</v>
      </c>
      <c r="E6">
        <f>Source_IS!M9</f>
        <v>5561.7000000000007</v>
      </c>
      <c r="F6">
        <f>Source_IS!N9</f>
        <v>10880.400000000001</v>
      </c>
      <c r="G6">
        <f>Source_IS!O9</f>
        <v>18526.300000000017</v>
      </c>
    </row>
    <row r="7" spans="2:9" x14ac:dyDescent="0.35">
      <c r="B7" t="s">
        <v>45</v>
      </c>
      <c r="C7">
        <f>Source_IS!K10</f>
        <v>3528.4</v>
      </c>
      <c r="D7">
        <f>Source_IS!L10</f>
        <v>3034.1</v>
      </c>
      <c r="E7">
        <f>Source_IS!M10</f>
        <v>2789</v>
      </c>
      <c r="F7">
        <f>Source_IS!N10</f>
        <v>2825.7</v>
      </c>
      <c r="G7">
        <f>Source_IS!O10</f>
        <v>5255.8</v>
      </c>
    </row>
    <row r="8" spans="2:9" x14ac:dyDescent="0.35">
      <c r="B8" t="s">
        <v>44</v>
      </c>
      <c r="C8">
        <f>Source_IS!K11</f>
        <v>3662.4999999999977</v>
      </c>
      <c r="D8">
        <f>Source_IS!L11</f>
        <v>2244.7000000000012</v>
      </c>
      <c r="E8">
        <f>Source_IS!M11</f>
        <v>2772.7000000000007</v>
      </c>
      <c r="F8">
        <f>Source_IS!N11</f>
        <v>8054.7000000000016</v>
      </c>
      <c r="G8">
        <f>Source_IS!O11</f>
        <v>13270.500000000018</v>
      </c>
    </row>
    <row r="9" spans="2:9" x14ac:dyDescent="0.35">
      <c r="B9" t="s">
        <v>46</v>
      </c>
      <c r="C9">
        <f>Source_IS!K12</f>
        <v>134.19999999999999</v>
      </c>
      <c r="D9">
        <f>Source_IS!L12</f>
        <v>101.8</v>
      </c>
      <c r="E9">
        <f>Source_IS!M12</f>
        <v>126.6</v>
      </c>
      <c r="F9">
        <f>Source_IS!N12</f>
        <v>187</v>
      </c>
      <c r="G9">
        <f>Source_IS!O12</f>
        <v>193.6</v>
      </c>
    </row>
    <row r="10" spans="2:9" x14ac:dyDescent="0.35">
      <c r="B10" t="s">
        <v>47</v>
      </c>
      <c r="C10">
        <f>Source_IS!K13</f>
        <v>3528.2999999999979</v>
      </c>
      <c r="D10">
        <f>Source_IS!L13</f>
        <v>2142.900000000001</v>
      </c>
      <c r="E10">
        <f>Source_IS!M13</f>
        <v>2646.1000000000008</v>
      </c>
      <c r="F10">
        <f>Source_IS!N13</f>
        <v>7867.7000000000016</v>
      </c>
      <c r="G10">
        <f>Source_IS!O13</f>
        <v>13076.900000000018</v>
      </c>
    </row>
    <row r="11" spans="2:9" x14ac:dyDescent="0.35">
      <c r="B11" t="s">
        <v>48</v>
      </c>
      <c r="C11">
        <f>Source_IS!K14</f>
        <v>1425.2</v>
      </c>
      <c r="D11">
        <f>Source_IS!L14</f>
        <v>931.90000000000009</v>
      </c>
      <c r="E11">
        <f>Source_IS!M14</f>
        <v>817.7</v>
      </c>
      <c r="F11">
        <f>Source_IS!N14</f>
        <v>2112.1</v>
      </c>
      <c r="G11">
        <f>Source_IS!O14</f>
        <v>3936.3</v>
      </c>
    </row>
    <row r="12" spans="2:9" x14ac:dyDescent="0.35">
      <c r="B12" t="s">
        <v>49</v>
      </c>
      <c r="C12">
        <f>Source_IS!K15</f>
        <v>2103.0999999999976</v>
      </c>
      <c r="D12">
        <f>Source_IS!L15</f>
        <v>1211.0000000000009</v>
      </c>
      <c r="E12">
        <f>Source_IS!M15</f>
        <v>1828.4000000000008</v>
      </c>
      <c r="F12">
        <f>Source_IS!N15</f>
        <v>5755.6000000000022</v>
      </c>
      <c r="G12">
        <f>Source_IS!O15</f>
        <v>9140.6000000000167</v>
      </c>
    </row>
    <row r="14" spans="2:9" x14ac:dyDescent="0.35">
      <c r="B14" s="10" t="s">
        <v>51</v>
      </c>
      <c r="H14" t="s">
        <v>62</v>
      </c>
      <c r="I14" t="s">
        <v>63</v>
      </c>
    </row>
    <row r="15" spans="2:9" x14ac:dyDescent="0.35">
      <c r="B15" s="6" t="s">
        <v>53</v>
      </c>
      <c r="D15" s="5">
        <f>D2/C2-1</f>
        <v>-6.9891620407084298E-2</v>
      </c>
      <c r="E15" s="5">
        <f t="shared" ref="E15:G15" si="0">E2/D2-1</f>
        <v>0.25518387995225389</v>
      </c>
      <c r="F15" s="5">
        <f t="shared" si="0"/>
        <v>0.3310490910202446</v>
      </c>
      <c r="G15" s="5">
        <f t="shared" si="0"/>
        <v>0.20657167182807368</v>
      </c>
      <c r="H15" s="8">
        <f>AVERAGE(D15:G15)</f>
        <v>0.18072825559837197</v>
      </c>
    </row>
    <row r="16" spans="2:9" x14ac:dyDescent="0.35">
      <c r="B16" s="6" t="s">
        <v>54</v>
      </c>
      <c r="D16" s="5">
        <f>D3/C3-1</f>
        <v>-4.4000278387534286E-2</v>
      </c>
      <c r="E16" s="5">
        <f t="shared" ref="E16:G16" si="1">E3/D3-1</f>
        <v>0.29946226298153822</v>
      </c>
      <c r="F16" s="5">
        <f t="shared" si="1"/>
        <v>0.30595966325479984</v>
      </c>
      <c r="G16" s="5">
        <f t="shared" si="1"/>
        <v>0.15640550580400392</v>
      </c>
      <c r="H16" s="8">
        <f t="shared" ref="H16:H18" si="2">AVERAGE(D16:G16)</f>
        <v>0.17945678841320192</v>
      </c>
    </row>
    <row r="17" spans="2:8" x14ac:dyDescent="0.35">
      <c r="B17" s="6" t="s">
        <v>52</v>
      </c>
      <c r="D17" s="5">
        <f>D6/C6-1</f>
        <v>-0.26590551947600405</v>
      </c>
      <c r="E17" s="5">
        <f t="shared" ref="E17:G17" si="3">E6/D6-1</f>
        <v>5.3591725392134526E-2</v>
      </c>
      <c r="F17" s="5">
        <f t="shared" si="3"/>
        <v>0.95630832299476776</v>
      </c>
      <c r="G17" s="5">
        <f t="shared" si="3"/>
        <v>0.70272232638506082</v>
      </c>
      <c r="H17" s="8">
        <f t="shared" si="2"/>
        <v>0.36167921382398976</v>
      </c>
    </row>
    <row r="18" spans="2:8" x14ac:dyDescent="0.35">
      <c r="B18" s="6" t="s">
        <v>55</v>
      </c>
      <c r="D18" s="5">
        <f>D12/C12-1</f>
        <v>-0.42418334839047012</v>
      </c>
      <c r="E18" s="5">
        <f t="shared" ref="E18:G18" si="4">E12/D12-1</f>
        <v>0.5098265895953753</v>
      </c>
      <c r="F18" s="5">
        <f t="shared" si="4"/>
        <v>2.1478888645810543</v>
      </c>
      <c r="G18" s="5">
        <f t="shared" si="4"/>
        <v>0.5881228716380591</v>
      </c>
      <c r="H18" s="8">
        <f t="shared" si="2"/>
        <v>0.70541374435600468</v>
      </c>
    </row>
    <row r="20" spans="2:8" x14ac:dyDescent="0.35">
      <c r="B20" s="11" t="s">
        <v>56</v>
      </c>
    </row>
    <row r="21" spans="2:8" x14ac:dyDescent="0.35">
      <c r="B21" s="6" t="s">
        <v>57</v>
      </c>
      <c r="C21" s="5">
        <f>C4/C2</f>
        <v>0.29733941316415541</v>
      </c>
      <c r="D21" s="5">
        <f t="shared" ref="D21:G21" si="5">D4/D2</f>
        <v>0.27777951457966238</v>
      </c>
      <c r="E21" s="5">
        <f t="shared" si="5"/>
        <v>0.25230216755840046</v>
      </c>
      <c r="F21" s="5">
        <f t="shared" si="5"/>
        <v>0.26639579557255894</v>
      </c>
      <c r="G21" s="5">
        <f t="shared" si="5"/>
        <v>0.29689718324354891</v>
      </c>
      <c r="H21" s="8">
        <f>AVERAGE(C21:G21)</f>
        <v>0.27814281482366521</v>
      </c>
    </row>
    <row r="22" spans="2:8" x14ac:dyDescent="0.35">
      <c r="B22" s="6" t="s">
        <v>58</v>
      </c>
      <c r="C22" s="5">
        <f>C6/C2</f>
        <v>9.5042294475284131E-2</v>
      </c>
      <c r="D22" s="5">
        <f t="shared" ref="D22:G22" si="6">D6/D2</f>
        <v>7.5012789177513806E-2</v>
      </c>
      <c r="E22" s="5">
        <f t="shared" si="6"/>
        <v>6.2965160115838609E-2</v>
      </c>
      <c r="F22" s="5">
        <f t="shared" si="6"/>
        <v>9.2542993060381246E-2</v>
      </c>
      <c r="G22" s="5">
        <f t="shared" si="6"/>
        <v>0.13059731478335421</v>
      </c>
      <c r="H22" s="8">
        <f t="shared" ref="H22:H25" si="7">AVERAGE(C22:G22)</f>
        <v>9.12321103224744E-2</v>
      </c>
    </row>
    <row r="23" spans="2:8" x14ac:dyDescent="0.35">
      <c r="B23" s="6" t="s">
        <v>59</v>
      </c>
      <c r="C23" s="5">
        <f>C8/C2</f>
        <v>4.8407348665080591E-2</v>
      </c>
      <c r="D23" s="5">
        <f t="shared" ref="D23:G23" si="8">D8/D2</f>
        <v>3.1897629739100798E-2</v>
      </c>
      <c r="E23" s="5">
        <f t="shared" si="8"/>
        <v>3.1390312216262241E-2</v>
      </c>
      <c r="F23" s="5">
        <f t="shared" si="8"/>
        <v>6.8509066413316874E-2</v>
      </c>
      <c r="G23" s="5">
        <f t="shared" si="8"/>
        <v>9.3547641236107731E-2</v>
      </c>
      <c r="H23" s="8">
        <f t="shared" si="7"/>
        <v>5.4750399653973637E-2</v>
      </c>
    </row>
    <row r="24" spans="2:8" x14ac:dyDescent="0.35">
      <c r="B24" s="6" t="s">
        <v>60</v>
      </c>
      <c r="C24" s="5">
        <f>C12/C2</f>
        <v>2.7796722178165447E-2</v>
      </c>
      <c r="D24" s="5">
        <f t="shared" ref="D24:G24" si="9">D12/D2</f>
        <v>1.7208548854658116E-2</v>
      </c>
      <c r="E24" s="5">
        <f t="shared" si="9"/>
        <v>2.0699695912364806E-2</v>
      </c>
      <c r="F24" s="5">
        <f t="shared" si="9"/>
        <v>4.8954124008155069E-2</v>
      </c>
      <c r="G24" s="5">
        <f t="shared" si="9"/>
        <v>6.4434766548567626E-2</v>
      </c>
      <c r="H24" s="8">
        <f t="shared" si="7"/>
        <v>3.5818771500382221E-2</v>
      </c>
    </row>
    <row r="25" spans="2:8" x14ac:dyDescent="0.35">
      <c r="B25" s="6" t="s">
        <v>61</v>
      </c>
      <c r="C25" s="9">
        <f>C8/C9</f>
        <v>27.291356184798794</v>
      </c>
      <c r="D25" s="9">
        <f t="shared" ref="D25:G25" si="10">D8/D9</f>
        <v>22.050098231827125</v>
      </c>
      <c r="E25" s="9">
        <f t="shared" si="10"/>
        <v>21.901263823064777</v>
      </c>
      <c r="F25" s="9">
        <f t="shared" si="10"/>
        <v>43.073262032085573</v>
      </c>
      <c r="G25" s="9">
        <f t="shared" si="10"/>
        <v>68.545971074380262</v>
      </c>
      <c r="H25" s="7">
        <f t="shared" si="7"/>
        <v>36.572390269231313</v>
      </c>
    </row>
    <row r="27" spans="2:8" x14ac:dyDescent="0.35">
      <c r="B27" s="11" t="s">
        <v>64</v>
      </c>
    </row>
    <row r="28" spans="2:8" x14ac:dyDescent="0.35">
      <c r="B28" t="s">
        <v>38</v>
      </c>
      <c r="C28" s="2">
        <f>C2</f>
        <v>75660</v>
      </c>
      <c r="D28" s="2">
        <f t="shared" ref="D28:G28" si="11">D2</f>
        <v>70372</v>
      </c>
      <c r="E28" s="2">
        <f t="shared" si="11"/>
        <v>88329.8</v>
      </c>
      <c r="F28" s="2">
        <f t="shared" si="11"/>
        <v>117571.3</v>
      </c>
      <c r="G28" s="2">
        <f t="shared" si="11"/>
        <v>141858.20000000001</v>
      </c>
    </row>
    <row r="29" spans="2:8" x14ac:dyDescent="0.35">
      <c r="C29" s="2"/>
      <c r="D29" s="5">
        <f>D28/C28-1</f>
        <v>-6.9891620407084298E-2</v>
      </c>
      <c r="E29" s="5">
        <f t="shared" ref="E29:G29" si="12">E28/D28-1</f>
        <v>0.25518387995225389</v>
      </c>
      <c r="F29" s="5">
        <f>F28/E28-J400</f>
        <v>1.3310490910202446</v>
      </c>
      <c r="G29" s="5">
        <f t="shared" si="12"/>
        <v>0.20657167182807368</v>
      </c>
    </row>
    <row r="30" spans="2:8" x14ac:dyDescent="0.35">
      <c r="B30" t="s">
        <v>40</v>
      </c>
      <c r="C30" s="2">
        <f t="shared" ref="C30:G30" si="13">C3</f>
        <v>53163.3</v>
      </c>
      <c r="D30" s="2">
        <f t="shared" si="13"/>
        <v>50824.1</v>
      </c>
      <c r="E30" s="2">
        <f t="shared" si="13"/>
        <v>66044</v>
      </c>
      <c r="F30" s="2">
        <f t="shared" si="13"/>
        <v>86250.8</v>
      </c>
      <c r="G30" s="2">
        <f t="shared" si="13"/>
        <v>99740.9</v>
      </c>
    </row>
    <row r="31" spans="2:8" s="12" customFormat="1" x14ac:dyDescent="0.35">
      <c r="C31" s="13"/>
      <c r="D31" s="5">
        <f>D30/C30-1</f>
        <v>-4.4000278387534286E-2</v>
      </c>
      <c r="E31" s="5">
        <f t="shared" ref="E31:G31" si="14">E30/D30-1</f>
        <v>0.29946226298153822</v>
      </c>
      <c r="F31" s="5">
        <f t="shared" si="14"/>
        <v>0.30595966325479984</v>
      </c>
      <c r="G31" s="5">
        <f t="shared" si="14"/>
        <v>0.15640550580400392</v>
      </c>
    </row>
    <row r="32" spans="2:8" x14ac:dyDescent="0.35">
      <c r="B32" t="s">
        <v>41</v>
      </c>
      <c r="C32" s="2">
        <f t="shared" ref="C32:G32" si="15">C4</f>
        <v>22496.699999999997</v>
      </c>
      <c r="D32" s="2">
        <f t="shared" si="15"/>
        <v>19547.900000000001</v>
      </c>
      <c r="E32" s="2">
        <f t="shared" si="15"/>
        <v>22285.800000000003</v>
      </c>
      <c r="F32" s="2">
        <f t="shared" si="15"/>
        <v>31320.5</v>
      </c>
      <c r="G32" s="2">
        <f t="shared" si="15"/>
        <v>42117.300000000017</v>
      </c>
    </row>
    <row r="33" spans="2:7" s="12" customFormat="1" x14ac:dyDescent="0.35">
      <c r="C33" s="13"/>
      <c r="D33" s="5">
        <f>D32/C32-1</f>
        <v>-0.13107700240479692</v>
      </c>
      <c r="E33" s="5">
        <f t="shared" ref="E33:G33" si="16">E32/D32-1</f>
        <v>0.14006108072989942</v>
      </c>
      <c r="F33" s="5">
        <f t="shared" si="16"/>
        <v>0.40540164589110539</v>
      </c>
      <c r="G33" s="5">
        <f t="shared" si="16"/>
        <v>0.34471991187880202</v>
      </c>
    </row>
    <row r="34" spans="2:7" x14ac:dyDescent="0.35">
      <c r="B34" t="s">
        <v>42</v>
      </c>
      <c r="C34" s="2">
        <f t="shared" ref="C34:G34" si="17">C5</f>
        <v>15305.8</v>
      </c>
      <c r="D34" s="2">
        <f t="shared" si="17"/>
        <v>14269.1</v>
      </c>
      <c r="E34" s="2">
        <f t="shared" si="17"/>
        <v>16724.100000000002</v>
      </c>
      <c r="F34" s="2">
        <f t="shared" si="17"/>
        <v>20440.099999999999</v>
      </c>
      <c r="G34" s="2">
        <f t="shared" si="17"/>
        <v>23591</v>
      </c>
    </row>
    <row r="35" spans="2:7" s="12" customFormat="1" x14ac:dyDescent="0.35">
      <c r="C35" s="13"/>
      <c r="D35" s="5">
        <f>D34/C34-1</f>
        <v>-6.7732493564531038E-2</v>
      </c>
      <c r="E35" s="5">
        <f t="shared" ref="E35:G35" si="18">E34/D34-1</f>
        <v>0.17205009425962414</v>
      </c>
      <c r="F35" s="5">
        <f t="shared" si="18"/>
        <v>0.22219431837886616</v>
      </c>
      <c r="G35" s="5">
        <f t="shared" si="18"/>
        <v>0.15415286617971535</v>
      </c>
    </row>
    <row r="36" spans="2:7" x14ac:dyDescent="0.35">
      <c r="B36" t="s">
        <v>43</v>
      </c>
      <c r="C36" s="2">
        <f t="shared" ref="C36:G36" si="19">C6</f>
        <v>7190.8999999999978</v>
      </c>
      <c r="D36" s="2">
        <f t="shared" si="19"/>
        <v>5278.8000000000011</v>
      </c>
      <c r="E36" s="2">
        <f t="shared" si="19"/>
        <v>5561.7000000000007</v>
      </c>
      <c r="F36" s="2">
        <f t="shared" si="19"/>
        <v>10880.400000000001</v>
      </c>
      <c r="G36" s="2">
        <f t="shared" si="19"/>
        <v>18526.300000000017</v>
      </c>
    </row>
    <row r="37" spans="2:7" s="12" customFormat="1" x14ac:dyDescent="0.35">
      <c r="C37" s="13"/>
      <c r="D37" s="5">
        <f>D36/C36-1</f>
        <v>-0.26590551947600405</v>
      </c>
      <c r="E37" s="5">
        <f t="shared" ref="E37:G37" si="20">E36/D36-1</f>
        <v>5.3591725392134526E-2</v>
      </c>
      <c r="F37" s="5">
        <f t="shared" si="20"/>
        <v>0.95630832299476776</v>
      </c>
      <c r="G37" s="5">
        <f t="shared" si="20"/>
        <v>0.70272232638506082</v>
      </c>
    </row>
    <row r="38" spans="2:7" x14ac:dyDescent="0.35">
      <c r="B38" t="s">
        <v>45</v>
      </c>
      <c r="C38" s="2">
        <f t="shared" ref="C38:G38" si="21">C7</f>
        <v>3528.4</v>
      </c>
      <c r="D38" s="2">
        <f t="shared" si="21"/>
        <v>3034.1</v>
      </c>
      <c r="E38" s="2">
        <f t="shared" si="21"/>
        <v>2789</v>
      </c>
      <c r="F38" s="2">
        <f t="shared" si="21"/>
        <v>2825.7</v>
      </c>
      <c r="G38" s="2">
        <f t="shared" si="21"/>
        <v>5255.8</v>
      </c>
    </row>
    <row r="39" spans="2:7" s="12" customFormat="1" x14ac:dyDescent="0.35">
      <c r="C39" s="13"/>
      <c r="D39" s="5">
        <f>D38/C38-1</f>
        <v>-0.14009182632354611</v>
      </c>
      <c r="E39" s="5">
        <f t="shared" ref="E39:G39" si="22">E38/D38-1</f>
        <v>-8.0781780429122318E-2</v>
      </c>
      <c r="F39" s="5">
        <f t="shared" si="22"/>
        <v>1.3158838293295005E-2</v>
      </c>
      <c r="G39" s="5">
        <f t="shared" si="22"/>
        <v>0.85999929221077975</v>
      </c>
    </row>
    <row r="40" spans="2:7" x14ac:dyDescent="0.35">
      <c r="B40" t="s">
        <v>44</v>
      </c>
      <c r="C40" s="2">
        <f t="shared" ref="C40:G40" si="23">C8</f>
        <v>3662.4999999999977</v>
      </c>
      <c r="D40" s="2">
        <f t="shared" si="23"/>
        <v>2244.7000000000012</v>
      </c>
      <c r="E40" s="2">
        <f t="shared" si="23"/>
        <v>2772.7000000000007</v>
      </c>
      <c r="F40" s="2">
        <f t="shared" si="23"/>
        <v>8054.7000000000016</v>
      </c>
      <c r="G40" s="2">
        <f t="shared" si="23"/>
        <v>13270.500000000018</v>
      </c>
    </row>
    <row r="41" spans="2:7" s="12" customFormat="1" x14ac:dyDescent="0.35">
      <c r="C41" s="13"/>
      <c r="D41" s="5">
        <f>D40/C40-1</f>
        <v>-0.38711262798634738</v>
      </c>
      <c r="E41" s="5">
        <f t="shared" ref="E41:G41" si="24">E40/D40-1</f>
        <v>0.23522074219272038</v>
      </c>
      <c r="F41" s="5">
        <f t="shared" si="24"/>
        <v>1.9050023442853536</v>
      </c>
      <c r="G41" s="5">
        <f t="shared" si="24"/>
        <v>0.64754739468881706</v>
      </c>
    </row>
    <row r="42" spans="2:7" x14ac:dyDescent="0.35">
      <c r="B42" t="s">
        <v>46</v>
      </c>
      <c r="C42" s="2">
        <f t="shared" ref="C42:G42" si="25">C9</f>
        <v>134.19999999999999</v>
      </c>
      <c r="D42" s="2">
        <f t="shared" si="25"/>
        <v>101.8</v>
      </c>
      <c r="E42" s="2">
        <f t="shared" si="25"/>
        <v>126.6</v>
      </c>
      <c r="F42" s="2">
        <f t="shared" si="25"/>
        <v>187</v>
      </c>
      <c r="G42" s="2">
        <f t="shared" si="25"/>
        <v>193.6</v>
      </c>
    </row>
    <row r="43" spans="2:7" s="12" customFormat="1" x14ac:dyDescent="0.35">
      <c r="C43" s="13"/>
      <c r="D43" s="5">
        <f>D42/C42-1</f>
        <v>-0.2414307004470938</v>
      </c>
      <c r="E43" s="5">
        <f t="shared" ref="E43:G43" si="26">E42/D42-1</f>
        <v>0.24361493123772093</v>
      </c>
      <c r="F43" s="5">
        <f t="shared" si="26"/>
        <v>0.47709320695102697</v>
      </c>
      <c r="G43" s="5">
        <f t="shared" si="26"/>
        <v>3.5294117647058698E-2</v>
      </c>
    </row>
    <row r="44" spans="2:7" x14ac:dyDescent="0.35">
      <c r="B44" t="s">
        <v>47</v>
      </c>
      <c r="C44" s="2">
        <f t="shared" ref="C44:G44" si="27">C10</f>
        <v>3528.2999999999979</v>
      </c>
      <c r="D44" s="2">
        <f t="shared" si="27"/>
        <v>2142.900000000001</v>
      </c>
      <c r="E44" s="2">
        <f t="shared" si="27"/>
        <v>2646.1000000000008</v>
      </c>
      <c r="F44" s="2">
        <f t="shared" si="27"/>
        <v>7867.7000000000016</v>
      </c>
      <c r="G44" s="2">
        <f t="shared" si="27"/>
        <v>13076.900000000018</v>
      </c>
    </row>
    <row r="45" spans="2:7" s="12" customFormat="1" x14ac:dyDescent="0.35">
      <c r="C45" s="13"/>
      <c r="D45" s="5">
        <f>D44/C44-1</f>
        <v>-0.39265368591106131</v>
      </c>
      <c r="E45" s="5">
        <f t="shared" ref="E45:G45" si="28">E44/D44-1</f>
        <v>0.23482197022726203</v>
      </c>
      <c r="F45" s="5">
        <f t="shared" si="28"/>
        <v>1.9733192245191034</v>
      </c>
      <c r="G45" s="5">
        <f t="shared" si="28"/>
        <v>0.66209946998487679</v>
      </c>
    </row>
    <row r="46" spans="2:7" x14ac:dyDescent="0.35">
      <c r="B46" t="s">
        <v>48</v>
      </c>
      <c r="C46" s="2">
        <f t="shared" ref="C46:G46" si="29">C11</f>
        <v>1425.2</v>
      </c>
      <c r="D46" s="2">
        <f t="shared" si="29"/>
        <v>931.90000000000009</v>
      </c>
      <c r="E46" s="2">
        <f t="shared" si="29"/>
        <v>817.7</v>
      </c>
      <c r="F46" s="2">
        <f t="shared" si="29"/>
        <v>2112.1</v>
      </c>
      <c r="G46" s="2">
        <f t="shared" si="29"/>
        <v>3936.3</v>
      </c>
    </row>
    <row r="47" spans="2:7" s="12" customFormat="1" x14ac:dyDescent="0.35">
      <c r="C47" s="13"/>
      <c r="D47" s="5">
        <f>D46/C46-1</f>
        <v>-0.34612685938815602</v>
      </c>
      <c r="E47" s="5">
        <f t="shared" ref="E47:G47" si="30">E46/D46-1</f>
        <v>-0.12254533748256258</v>
      </c>
      <c r="F47" s="5">
        <f t="shared" si="30"/>
        <v>1.5829766418001712</v>
      </c>
      <c r="G47" s="5">
        <f t="shared" si="30"/>
        <v>0.86369016618531336</v>
      </c>
    </row>
    <row r="48" spans="2:7" x14ac:dyDescent="0.35">
      <c r="B48" t="s">
        <v>49</v>
      </c>
      <c r="C48" s="2">
        <f t="shared" ref="C48:G48" si="31">C12</f>
        <v>2103.0999999999976</v>
      </c>
      <c r="D48" s="2">
        <f t="shared" si="31"/>
        <v>1211.0000000000009</v>
      </c>
      <c r="E48" s="2">
        <f t="shared" si="31"/>
        <v>1828.4000000000008</v>
      </c>
      <c r="F48" s="2">
        <f t="shared" si="31"/>
        <v>5755.6000000000022</v>
      </c>
      <c r="G48" s="2">
        <f t="shared" si="31"/>
        <v>9140.6000000000167</v>
      </c>
    </row>
    <row r="49" spans="2:7" s="12" customFormat="1" x14ac:dyDescent="0.35">
      <c r="D49" s="5">
        <f>D48/C48-1</f>
        <v>-0.42418334839047012</v>
      </c>
      <c r="E49" s="5">
        <f t="shared" ref="E49:G49" si="32">E48/D48-1</f>
        <v>0.5098265895953753</v>
      </c>
      <c r="F49" s="5">
        <f t="shared" si="32"/>
        <v>2.1478888645810543</v>
      </c>
      <c r="G49" s="5">
        <f t="shared" si="32"/>
        <v>0.5881228716380591</v>
      </c>
    </row>
    <row r="50" spans="2:7" x14ac:dyDescent="0.35">
      <c r="B50" s="10" t="s">
        <v>65</v>
      </c>
    </row>
    <row r="51" spans="2:7" x14ac:dyDescent="0.35">
      <c r="B51" t="s">
        <v>38</v>
      </c>
      <c r="C51" s="14">
        <f>C2/C$2</f>
        <v>1</v>
      </c>
      <c r="D51" s="14">
        <f t="shared" ref="D51:G51" si="33">D2/D$2</f>
        <v>1</v>
      </c>
      <c r="E51" s="14">
        <f t="shared" si="33"/>
        <v>1</v>
      </c>
      <c r="F51" s="14">
        <f t="shared" si="33"/>
        <v>1</v>
      </c>
      <c r="G51" s="14">
        <f t="shared" si="33"/>
        <v>1</v>
      </c>
    </row>
    <row r="52" spans="2:7" x14ac:dyDescent="0.35">
      <c r="B52" t="s">
        <v>40</v>
      </c>
      <c r="C52" s="14">
        <f t="shared" ref="C52:G52" si="34">C3/C$2</f>
        <v>0.70266058683584465</v>
      </c>
      <c r="D52" s="14">
        <f t="shared" si="34"/>
        <v>0.72222048542033757</v>
      </c>
      <c r="E52" s="14">
        <f t="shared" si="34"/>
        <v>0.74769783244159949</v>
      </c>
      <c r="F52" s="14">
        <f t="shared" si="34"/>
        <v>0.73360420442744101</v>
      </c>
      <c r="G52" s="14">
        <f t="shared" si="34"/>
        <v>0.70310281675645103</v>
      </c>
    </row>
    <row r="53" spans="2:7" x14ac:dyDescent="0.35">
      <c r="B53" t="s">
        <v>41</v>
      </c>
      <c r="C53" s="14">
        <f t="shared" ref="C53:G53" si="35">C4/C$2</f>
        <v>0.29733941316415541</v>
      </c>
      <c r="D53" s="14">
        <f t="shared" si="35"/>
        <v>0.27777951457966238</v>
      </c>
      <c r="E53" s="14">
        <f t="shared" si="35"/>
        <v>0.25230216755840046</v>
      </c>
      <c r="F53" s="14">
        <f t="shared" si="35"/>
        <v>0.26639579557255894</v>
      </c>
      <c r="G53" s="14">
        <f t="shared" si="35"/>
        <v>0.29689718324354891</v>
      </c>
    </row>
    <row r="54" spans="2:7" x14ac:dyDescent="0.35">
      <c r="B54" t="s">
        <v>42</v>
      </c>
      <c r="C54" s="14">
        <f t="shared" ref="C54:G54" si="36">C5/C$2</f>
        <v>0.20229711868887126</v>
      </c>
      <c r="D54" s="14">
        <f t="shared" si="36"/>
        <v>0.20276672540214857</v>
      </c>
      <c r="E54" s="14">
        <f t="shared" si="36"/>
        <v>0.18933700744256188</v>
      </c>
      <c r="F54" s="14">
        <f t="shared" si="36"/>
        <v>0.17385280251217769</v>
      </c>
      <c r="G54" s="14">
        <f t="shared" si="36"/>
        <v>0.16629986846019473</v>
      </c>
    </row>
    <row r="55" spans="2:7" x14ac:dyDescent="0.35">
      <c r="B55" t="s">
        <v>43</v>
      </c>
      <c r="C55" s="14">
        <f t="shared" ref="C55:G55" si="37">C6/C$2</f>
        <v>9.5042294475284131E-2</v>
      </c>
      <c r="D55" s="14">
        <f t="shared" si="37"/>
        <v>7.5012789177513806E-2</v>
      </c>
      <c r="E55" s="14">
        <f t="shared" si="37"/>
        <v>6.2965160115838609E-2</v>
      </c>
      <c r="F55" s="14">
        <f t="shared" si="37"/>
        <v>9.2542993060381246E-2</v>
      </c>
      <c r="G55" s="14">
        <f t="shared" si="37"/>
        <v>0.13059731478335421</v>
      </c>
    </row>
    <row r="56" spans="2:7" x14ac:dyDescent="0.35">
      <c r="B56" t="s">
        <v>45</v>
      </c>
      <c r="C56" s="14">
        <f t="shared" ref="C56:G56" si="38">C7/C$2</f>
        <v>4.663494581020354E-2</v>
      </c>
      <c r="D56" s="14">
        <f t="shared" si="38"/>
        <v>4.3115159438413E-2</v>
      </c>
      <c r="E56" s="14">
        <f t="shared" si="38"/>
        <v>3.1574847899576361E-2</v>
      </c>
      <c r="F56" s="14">
        <f t="shared" si="38"/>
        <v>2.4033926647064375E-2</v>
      </c>
      <c r="G56" s="14">
        <f t="shared" si="38"/>
        <v>3.7049673547246476E-2</v>
      </c>
    </row>
    <row r="57" spans="2:7" x14ac:dyDescent="0.35">
      <c r="B57" t="s">
        <v>44</v>
      </c>
      <c r="C57" s="14">
        <f t="shared" ref="C57:G57" si="39">C8/C$2</f>
        <v>4.8407348665080591E-2</v>
      </c>
      <c r="D57" s="14">
        <f t="shared" si="39"/>
        <v>3.1897629739100798E-2</v>
      </c>
      <c r="E57" s="14">
        <f t="shared" si="39"/>
        <v>3.1390312216262241E-2</v>
      </c>
      <c r="F57" s="14">
        <f t="shared" si="39"/>
        <v>6.8509066413316874E-2</v>
      </c>
      <c r="G57" s="14">
        <f t="shared" si="39"/>
        <v>9.3547641236107731E-2</v>
      </c>
    </row>
    <row r="58" spans="2:7" x14ac:dyDescent="0.35">
      <c r="B58" t="s">
        <v>46</v>
      </c>
      <c r="C58" s="14">
        <f t="shared" ref="C58:G58" si="40">C9/C$2</f>
        <v>1.7737245572297118E-3</v>
      </c>
      <c r="D58" s="14">
        <f t="shared" si="40"/>
        <v>1.4465980787813333E-3</v>
      </c>
      <c r="E58" s="14">
        <f t="shared" si="40"/>
        <v>1.4332648777649218E-3</v>
      </c>
      <c r="F58" s="14">
        <f t="shared" si="40"/>
        <v>1.5905242180702262E-3</v>
      </c>
      <c r="G58" s="14">
        <f t="shared" si="40"/>
        <v>1.3647431026193762E-3</v>
      </c>
    </row>
    <row r="59" spans="2:7" x14ac:dyDescent="0.35">
      <c r="B59" t="s">
        <v>47</v>
      </c>
      <c r="C59" s="14">
        <f t="shared" ref="C59:G59" si="41">C10/C$2</f>
        <v>4.6633624107850886E-2</v>
      </c>
      <c r="D59" s="14">
        <f t="shared" si="41"/>
        <v>3.0451031660319459E-2</v>
      </c>
      <c r="E59" s="14">
        <f t="shared" si="41"/>
        <v>2.9957047338497321E-2</v>
      </c>
      <c r="F59" s="14">
        <f t="shared" si="41"/>
        <v>6.6918542195246636E-2</v>
      </c>
      <c r="G59" s="14">
        <f t="shared" si="41"/>
        <v>9.2182898133488345E-2</v>
      </c>
    </row>
    <row r="60" spans="2:7" x14ac:dyDescent="0.35">
      <c r="B60" t="s">
        <v>48</v>
      </c>
      <c r="C60" s="14">
        <f t="shared" ref="C60:G60" si="42">C11/C$2</f>
        <v>1.8836901929685436E-2</v>
      </c>
      <c r="D60" s="14">
        <f t="shared" si="42"/>
        <v>1.3242482805661343E-2</v>
      </c>
      <c r="E60" s="14">
        <f t="shared" si="42"/>
        <v>9.2573514261325169E-3</v>
      </c>
      <c r="F60" s="14">
        <f t="shared" si="42"/>
        <v>1.7964418187091578E-2</v>
      </c>
      <c r="G60" s="14">
        <f t="shared" si="42"/>
        <v>2.7748131584920715E-2</v>
      </c>
    </row>
    <row r="61" spans="2:7" x14ac:dyDescent="0.35">
      <c r="B61" t="s">
        <v>49</v>
      </c>
      <c r="C61" s="14">
        <f t="shared" ref="C61:G61" si="43">C12/C$2</f>
        <v>2.7796722178165447E-2</v>
      </c>
      <c r="D61" s="14">
        <f t="shared" si="43"/>
        <v>1.7208548854658116E-2</v>
      </c>
      <c r="E61" s="14">
        <f t="shared" si="43"/>
        <v>2.0699695912364806E-2</v>
      </c>
      <c r="F61" s="14">
        <f t="shared" si="43"/>
        <v>4.8954124008155069E-2</v>
      </c>
      <c r="G61" s="14">
        <f t="shared" si="43"/>
        <v>6.4434766548567626E-2</v>
      </c>
    </row>
  </sheetData>
  <pageMargins left="0.7" right="0.7" top="0.75" bottom="0.75" header="0.3" footer="0.3"/>
  <pageSetup orientation="portrait" r:id="rId1"/>
  <drawing r:id="rId2"/>
  <extLst>
    <ext xmlns:x14="http://schemas.microsoft.com/office/spreadsheetml/2009/9/main" uri="{05C60535-1F16-4fd2-B633-F4F36F0B64E0}">
      <x14:sparklineGroups xmlns:xm="http://schemas.microsoft.com/office/excel/2006/main">
        <x14:sparklineGroup displayEmptyCellsAs="gap" xr2:uid="{00000000-0003-0000-0500-000002000000}">
          <x14:colorSeries rgb="FF376092"/>
          <x14:colorNegative rgb="FFD00000"/>
          <x14:colorAxis rgb="FF000000"/>
          <x14:colorMarkers rgb="FFD00000"/>
          <x14:colorFirst rgb="FFD00000"/>
          <x14:colorLast rgb="FFD00000"/>
          <x14:colorHigh rgb="FFD00000"/>
          <x14:colorLow rgb="FFD00000"/>
          <x14:sparklines>
            <x14:sparkline>
              <xm:f>Analysis_IS!C21:G21</xm:f>
              <xm:sqref>I21</xm:sqref>
            </x14:sparkline>
            <x14:sparkline>
              <xm:f>Analysis_IS!C22:G22</xm:f>
              <xm:sqref>I22</xm:sqref>
            </x14:sparkline>
            <x14:sparkline>
              <xm:f>Analysis_IS!C23:G23</xm:f>
              <xm:sqref>I23</xm:sqref>
            </x14:sparkline>
            <x14:sparkline>
              <xm:f>Analysis_IS!C24:G24</xm:f>
              <xm:sqref>I24</xm:sqref>
            </x14:sparkline>
            <x14:sparkline>
              <xm:f>Analysis_IS!C25:G25</xm:f>
              <xm:sqref>I25</xm:sqref>
            </x14:sparkline>
          </x14:sparklines>
        </x14:sparklineGroup>
        <x14:sparklineGroup type="column" displayEmptyCellsAs="gap" xr2:uid="{00000000-0003-0000-0500-000003000000}">
          <x14:colorSeries rgb="FF376092"/>
          <x14:colorNegative rgb="FFD00000"/>
          <x14:colorAxis rgb="FF000000"/>
          <x14:colorMarkers rgb="FFD00000"/>
          <x14:colorFirst rgb="FFD00000"/>
          <x14:colorLast rgb="FFD00000"/>
          <x14:colorHigh rgb="FFD00000"/>
          <x14:colorLow rgb="FFD00000"/>
          <x14:sparklines>
            <x14:sparkline>
              <xm:f>Analysis_IS!D15:G15</xm:f>
              <xm:sqref>I15</xm:sqref>
            </x14:sparkline>
            <x14:sparkline>
              <xm:f>Analysis_IS!D16:G16</xm:f>
              <xm:sqref>I16</xm:sqref>
            </x14:sparkline>
            <x14:sparkline>
              <xm:f>Analysis_IS!D17:G17</xm:f>
              <xm:sqref>I17</xm:sqref>
            </x14:sparkline>
            <x14:sparkline>
              <xm:f>Analysis_IS!D18:G18</xm:f>
              <xm:sqref>I18</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52"/>
  <sheetViews>
    <sheetView tabSelected="1" zoomScale="55" zoomScaleNormal="40" workbookViewId="0">
      <pane ySplit="1" topLeftCell="A2" activePane="bottomLeft" state="frozen"/>
      <selection pane="bottomLeft" activeCell="I2" sqref="I2:N20"/>
    </sheetView>
  </sheetViews>
  <sheetFormatPr defaultRowHeight="14.5" x14ac:dyDescent="0.35"/>
  <cols>
    <col min="1" max="1" width="23.54296875" customWidth="1"/>
    <col min="2" max="2" width="10.453125" customWidth="1"/>
    <col min="3" max="3" width="11" customWidth="1"/>
    <col min="4" max="5" width="11.1796875" customWidth="1"/>
    <col min="6" max="6" width="12.7265625" customWidth="1"/>
    <col min="9" max="9" width="27.26953125" customWidth="1"/>
  </cols>
  <sheetData>
    <row r="1" spans="1:16" x14ac:dyDescent="0.35">
      <c r="A1" t="s">
        <v>115</v>
      </c>
      <c r="B1" s="3">
        <v>43891</v>
      </c>
      <c r="C1" s="3">
        <v>44256</v>
      </c>
      <c r="D1" s="3">
        <v>44621</v>
      </c>
      <c r="E1" s="3">
        <v>44986</v>
      </c>
      <c r="F1" s="4" t="s">
        <v>0</v>
      </c>
      <c r="J1" s="1">
        <f>B1</f>
        <v>43891</v>
      </c>
      <c r="K1" s="1">
        <f t="shared" ref="K1:N1" si="0">C1</f>
        <v>44256</v>
      </c>
      <c r="L1" s="1">
        <f t="shared" si="0"/>
        <v>44621</v>
      </c>
      <c r="M1" s="1">
        <f t="shared" si="0"/>
        <v>44986</v>
      </c>
      <c r="N1" s="1" t="str">
        <f t="shared" si="0"/>
        <v>Mar 24</v>
      </c>
      <c r="O1" s="1"/>
      <c r="P1" s="1"/>
    </row>
    <row r="2" spans="1:16" x14ac:dyDescent="0.35">
      <c r="A2" t="s">
        <v>66</v>
      </c>
      <c r="I2" s="10" t="s">
        <v>120</v>
      </c>
    </row>
    <row r="3" spans="1:16" x14ac:dyDescent="0.35">
      <c r="A3" t="s">
        <v>67</v>
      </c>
      <c r="I3" t="s">
        <v>116</v>
      </c>
      <c r="J3">
        <f>B15/B8</f>
        <v>5.8488656831198263E-2</v>
      </c>
      <c r="K3">
        <f t="shared" ref="K3:N3" si="1">C15/C8</f>
        <v>5.0696563467846081E-2</v>
      </c>
      <c r="L3">
        <f t="shared" si="1"/>
        <v>4.153903150894124E-2</v>
      </c>
      <c r="M3">
        <f t="shared" si="1"/>
        <v>4.3667959728958608E-2</v>
      </c>
      <c r="N3">
        <f t="shared" si="1"/>
        <v>4.3941800177495445E-2</v>
      </c>
    </row>
    <row r="4" spans="1:16" x14ac:dyDescent="0.35">
      <c r="A4" t="s">
        <v>68</v>
      </c>
      <c r="B4">
        <v>151</v>
      </c>
      <c r="C4">
        <v>151</v>
      </c>
      <c r="D4">
        <v>151</v>
      </c>
      <c r="E4">
        <v>151</v>
      </c>
      <c r="F4">
        <v>157.19999999999999</v>
      </c>
      <c r="I4" t="s">
        <v>117</v>
      </c>
      <c r="J4">
        <f>B6/B15</f>
        <v>17.045084945157608</v>
      </c>
      <c r="K4">
        <f t="shared" ref="K4:N4" si="2">C6/C15</f>
        <v>19.668470093177035</v>
      </c>
      <c r="L4">
        <f t="shared" si="2"/>
        <v>24.008048727430932</v>
      </c>
      <c r="M4">
        <f t="shared" si="2"/>
        <v>22.844124078123262</v>
      </c>
      <c r="N4">
        <f t="shared" si="2"/>
        <v>22.715599255912835</v>
      </c>
    </row>
    <row r="5" spans="1:16" x14ac:dyDescent="0.35">
      <c r="A5" t="s">
        <v>69</v>
      </c>
      <c r="B5">
        <v>151</v>
      </c>
      <c r="C5">
        <v>151</v>
      </c>
      <c r="D5">
        <v>151</v>
      </c>
      <c r="E5">
        <v>151</v>
      </c>
      <c r="F5">
        <v>157.19999999999999</v>
      </c>
      <c r="I5" t="s">
        <v>118</v>
      </c>
      <c r="K5" s="15">
        <f>C6/B6-1</f>
        <v>6.2677114205675677E-2</v>
      </c>
      <c r="L5" s="15">
        <f t="shared" ref="L5:N5" si="3">D6/C6-1</f>
        <v>5.4115026666870403E-2</v>
      </c>
      <c r="M5" s="15">
        <f t="shared" si="3"/>
        <v>0.1170262311421193</v>
      </c>
      <c r="N5" s="15">
        <f t="shared" si="3"/>
        <v>0.38673562588111987</v>
      </c>
    </row>
    <row r="6" spans="1:16" x14ac:dyDescent="0.35">
      <c r="A6" t="s">
        <v>70</v>
      </c>
      <c r="B6" s="2">
        <v>49262</v>
      </c>
      <c r="C6" s="2">
        <v>52349.599999999999</v>
      </c>
      <c r="D6" s="2">
        <v>55182.5</v>
      </c>
      <c r="E6" s="2">
        <v>61640.3</v>
      </c>
      <c r="F6" s="2">
        <v>85478.8</v>
      </c>
      <c r="I6" t="s">
        <v>119</v>
      </c>
      <c r="K6" s="15">
        <f>C15/B15-1</f>
        <v>-7.9063008200408347E-2</v>
      </c>
      <c r="L6" s="15">
        <f t="shared" ref="L6:N6" si="4">D15/C15-1</f>
        <v>-0.13642170123234143</v>
      </c>
      <c r="M6" s="15">
        <f t="shared" si="4"/>
        <v>0.17393952577768124</v>
      </c>
      <c r="N6" s="15">
        <f t="shared" si="4"/>
        <v>0.39458177370937242</v>
      </c>
    </row>
    <row r="7" spans="1:16" x14ac:dyDescent="0.35">
      <c r="A7" t="s">
        <v>71</v>
      </c>
      <c r="B7" s="2">
        <v>49262</v>
      </c>
      <c r="C7" s="2">
        <v>52349.599999999999</v>
      </c>
      <c r="D7" s="2">
        <v>55182.5</v>
      </c>
      <c r="E7" s="2">
        <v>61640.3</v>
      </c>
      <c r="F7" s="2">
        <v>85478.8</v>
      </c>
      <c r="I7" s="10" t="s">
        <v>126</v>
      </c>
    </row>
    <row r="8" spans="1:16" x14ac:dyDescent="0.35">
      <c r="A8" t="s">
        <v>72</v>
      </c>
      <c r="B8" s="2">
        <v>49413</v>
      </c>
      <c r="C8" s="2">
        <v>52500.6</v>
      </c>
      <c r="D8" s="2">
        <v>55333.5</v>
      </c>
      <c r="E8" s="2">
        <v>61791.3</v>
      </c>
      <c r="F8" s="2">
        <v>85636</v>
      </c>
      <c r="I8" t="s">
        <v>121</v>
      </c>
      <c r="J8">
        <f>B42/B21</f>
        <v>0.74659897040352408</v>
      </c>
      <c r="K8">
        <f t="shared" ref="K8:N8" si="5">C42/C21</f>
        <v>1.1503551378679322</v>
      </c>
      <c r="L8">
        <f t="shared" si="5"/>
        <v>0.986483390607102</v>
      </c>
      <c r="M8">
        <f t="shared" si="5"/>
        <v>0.57768074281479864</v>
      </c>
      <c r="N8">
        <f t="shared" si="5"/>
        <v>0.87214759669849495</v>
      </c>
    </row>
    <row r="9" spans="1:16" x14ac:dyDescent="0.35">
      <c r="A9" t="s">
        <v>27</v>
      </c>
      <c r="B9">
        <v>19.2</v>
      </c>
      <c r="C9">
        <v>0</v>
      </c>
      <c r="D9">
        <v>0</v>
      </c>
      <c r="E9">
        <v>0</v>
      </c>
      <c r="F9">
        <v>0</v>
      </c>
      <c r="I9" t="s">
        <v>122</v>
      </c>
      <c r="J9">
        <f>(B42-B37)/B21</f>
        <v>0.46231889185698877</v>
      </c>
      <c r="K9">
        <f t="shared" ref="K9:N9" si="6">(C42-C37)/C21</f>
        <v>0.96121708383734994</v>
      </c>
      <c r="L9">
        <f t="shared" si="6"/>
        <v>0.77898786970951928</v>
      </c>
      <c r="M9">
        <f t="shared" si="6"/>
        <v>0.36464865993942502</v>
      </c>
      <c r="N9">
        <f t="shared" si="6"/>
        <v>0.66722539477030485</v>
      </c>
    </row>
    <row r="10" spans="1:16" x14ac:dyDescent="0.35">
      <c r="A10" t="s">
        <v>73</v>
      </c>
      <c r="I10" t="s">
        <v>123</v>
      </c>
      <c r="J10" s="2">
        <f>B42-B21</f>
        <v>-2864.7999999999993</v>
      </c>
      <c r="K10" s="2">
        <f t="shared" ref="K10:N10" si="7">C42-C21</f>
        <v>2423.7999999999993</v>
      </c>
      <c r="L10" s="2">
        <f t="shared" si="7"/>
        <v>-230.09999999999854</v>
      </c>
      <c r="M10" s="2">
        <f t="shared" si="7"/>
        <v>-8491.6999999999989</v>
      </c>
      <c r="N10" s="2">
        <f t="shared" si="7"/>
        <v>-3318</v>
      </c>
    </row>
    <row r="11" spans="1:16" x14ac:dyDescent="0.35">
      <c r="A11" t="s">
        <v>74</v>
      </c>
      <c r="B11">
        <v>5.4</v>
      </c>
      <c r="C11">
        <v>2.8</v>
      </c>
      <c r="D11">
        <v>0</v>
      </c>
      <c r="E11">
        <v>0</v>
      </c>
      <c r="F11">
        <v>0</v>
      </c>
      <c r="I11" t="s">
        <v>124</v>
      </c>
      <c r="J11">
        <f>(B38/Analysis_IS!C2)*360</f>
        <v>9.4101506740682002</v>
      </c>
      <c r="K11">
        <f>(C38/Analysis_IS!D2)*360</f>
        <v>6.5475473199568013</v>
      </c>
      <c r="L11">
        <f>(D38/Analysis_IS!E2)*360</f>
        <v>8.2918788449651188</v>
      </c>
      <c r="M11">
        <f>(E38/Analysis_IS!F2)*360</f>
        <v>10.108793557611424</v>
      </c>
      <c r="N11">
        <f>(F38/Analysis_IS!G2)*360</f>
        <v>11.665508232869161</v>
      </c>
    </row>
    <row r="12" spans="1:16" x14ac:dyDescent="0.35">
      <c r="A12" t="s">
        <v>75</v>
      </c>
      <c r="B12">
        <v>657.5</v>
      </c>
      <c r="C12">
        <v>445.4</v>
      </c>
      <c r="D12">
        <v>0</v>
      </c>
      <c r="E12">
        <v>0</v>
      </c>
      <c r="F12">
        <v>388.8</v>
      </c>
      <c r="I12" t="s">
        <v>125</v>
      </c>
      <c r="J12">
        <f>(B18/Analysis_IS!C3)*360</f>
        <v>50.778789127085787</v>
      </c>
      <c r="K12">
        <f>(C18/Analysis_IS!D3)*360</f>
        <v>72.023233072499082</v>
      </c>
      <c r="L12">
        <f>(D18/Analysis_IS!E3)*360</f>
        <v>53.229241111985949</v>
      </c>
      <c r="M12">
        <f>(E18/Analysis_IS!F3)*360</f>
        <v>49.191195907748103</v>
      </c>
      <c r="N12">
        <f>(F18/Analysis_IS!G3)*360</f>
        <v>61.317112638847263</v>
      </c>
    </row>
    <row r="13" spans="1:16" x14ac:dyDescent="0.35">
      <c r="A13" t="s">
        <v>76</v>
      </c>
      <c r="B13" s="2">
        <v>2175.6</v>
      </c>
      <c r="C13" s="2">
        <v>2168.6999999999998</v>
      </c>
      <c r="D13" s="2">
        <v>2214.1</v>
      </c>
      <c r="E13" s="2">
        <v>2609.9</v>
      </c>
      <c r="F13" s="2">
        <v>3229.4</v>
      </c>
      <c r="I13" s="10" t="s">
        <v>127</v>
      </c>
    </row>
    <row r="14" spans="1:16" x14ac:dyDescent="0.35">
      <c r="A14" t="s">
        <v>77</v>
      </c>
      <c r="B14">
        <v>51.6</v>
      </c>
      <c r="C14">
        <v>44.7</v>
      </c>
      <c r="D14">
        <v>84.4</v>
      </c>
      <c r="E14">
        <v>88.4</v>
      </c>
      <c r="F14">
        <v>144.80000000000001</v>
      </c>
      <c r="I14" t="s">
        <v>128</v>
      </c>
      <c r="J14">
        <f>Analysis_IS!C2/BS!B43</f>
        <v>1.1891047452603192</v>
      </c>
      <c r="K14">
        <f>Analysis_IS!D2/BS!C43</f>
        <v>0.98722410907555413</v>
      </c>
      <c r="L14">
        <f>Analysis_IS!E2/BS!D43</f>
        <v>1.1831653394592496</v>
      </c>
      <c r="M14">
        <f>Analysis_IS!F2/BS!E43</f>
        <v>1.3897826043271091</v>
      </c>
      <c r="N14">
        <f>Analysis_IS!G2/BS!F43</f>
        <v>1.2297981461767062</v>
      </c>
    </row>
    <row r="15" spans="1:16" x14ac:dyDescent="0.35">
      <c r="A15" t="s">
        <v>78</v>
      </c>
      <c r="B15" s="2">
        <v>2890.1</v>
      </c>
      <c r="C15" s="2">
        <v>2661.6</v>
      </c>
      <c r="D15" s="2">
        <v>2298.5</v>
      </c>
      <c r="E15" s="2">
        <v>2698.3</v>
      </c>
      <c r="F15" s="2">
        <v>3763</v>
      </c>
      <c r="I15" t="s">
        <v>129</v>
      </c>
      <c r="J15">
        <f>Analysis_IS!C2/BS!B38</f>
        <v>38.256560651261566</v>
      </c>
      <c r="K15">
        <f>Analysis_IS!D2/BS!C38</f>
        <v>54.98242050160168</v>
      </c>
      <c r="L15">
        <f>Analysis_IS!E2/BS!D38</f>
        <v>43.415974440894573</v>
      </c>
      <c r="M15">
        <f>Analysis_IS!F2/BS!E38</f>
        <v>35.612558308596356</v>
      </c>
      <c r="N15">
        <f>Analysis_IS!G2/BS!F38</f>
        <v>30.860207100591719</v>
      </c>
    </row>
    <row r="16" spans="1:16" x14ac:dyDescent="0.35">
      <c r="A16" t="s">
        <v>79</v>
      </c>
      <c r="I16" t="s">
        <v>130</v>
      </c>
      <c r="J16">
        <f>Analysis_IS!C3/BS!B18</f>
        <v>7.089574331893103</v>
      </c>
      <c r="K16">
        <f>Analysis_IS!D3/BS!C18</f>
        <v>4.9983871126365784</v>
      </c>
      <c r="L16">
        <f>Analysis_IS!E3/BS!D18</f>
        <v>6.7631999344611469</v>
      </c>
      <c r="M16">
        <f>Analysis_IS!F3/BS!E18</f>
        <v>7.3183827584743968</v>
      </c>
      <c r="N16">
        <f>Analysis_IS!G3/BS!F18</f>
        <v>5.871117939299757</v>
      </c>
    </row>
    <row r="17" spans="1:14" x14ac:dyDescent="0.35">
      <c r="A17" t="s">
        <v>80</v>
      </c>
      <c r="B17">
        <v>106.3</v>
      </c>
      <c r="C17">
        <v>488.8</v>
      </c>
      <c r="D17">
        <v>381.9</v>
      </c>
      <c r="E17" s="2">
        <v>1215.8</v>
      </c>
      <c r="F17">
        <v>33.1</v>
      </c>
    </row>
    <row r="18" spans="1:14" x14ac:dyDescent="0.35">
      <c r="A18" t="s">
        <v>81</v>
      </c>
      <c r="B18" s="2">
        <v>7498.8</v>
      </c>
      <c r="C18" s="2">
        <v>10168.1</v>
      </c>
      <c r="D18" s="2">
        <v>9765.2000000000007</v>
      </c>
      <c r="E18" s="2">
        <v>11785.5</v>
      </c>
      <c r="F18" s="2">
        <v>16988.400000000001</v>
      </c>
      <c r="I18" s="10" t="s">
        <v>131</v>
      </c>
    </row>
    <row r="19" spans="1:14" x14ac:dyDescent="0.35">
      <c r="A19" t="s">
        <v>82</v>
      </c>
      <c r="B19" s="2">
        <v>3019.6</v>
      </c>
      <c r="C19" s="2">
        <v>4720.8</v>
      </c>
      <c r="D19" s="2">
        <v>6015.1</v>
      </c>
      <c r="E19" s="2">
        <v>6143.6</v>
      </c>
      <c r="F19" s="2">
        <v>7618.4</v>
      </c>
      <c r="I19" t="s">
        <v>132</v>
      </c>
      <c r="J19" s="15">
        <f>Analysis_IS!C8/BS!B43</f>
        <v>5.7561408003118104E-2</v>
      </c>
      <c r="K19" s="15">
        <f>Analysis_IS!D8/BS!C43</f>
        <v>3.1490109100805685E-2</v>
      </c>
      <c r="L19" s="15">
        <f>Analysis_IS!E8/BS!D43</f>
        <v>3.7139929409085747E-2</v>
      </c>
      <c r="M19" s="15">
        <f>Analysis_IS!F8/BS!E43</f>
        <v>9.5212708739918397E-2</v>
      </c>
      <c r="N19" s="15">
        <f>Analysis_IS!G8/BS!F43</f>
        <v>0.11504471577136888</v>
      </c>
    </row>
    <row r="20" spans="1:14" x14ac:dyDescent="0.35">
      <c r="A20" t="s">
        <v>83</v>
      </c>
      <c r="B20">
        <v>680.7</v>
      </c>
      <c r="C20">
        <v>742.8</v>
      </c>
      <c r="D20">
        <v>861.3</v>
      </c>
      <c r="E20">
        <v>962.4</v>
      </c>
      <c r="F20" s="2">
        <v>1311.9</v>
      </c>
      <c r="I20" t="s">
        <v>133</v>
      </c>
      <c r="J20" s="16">
        <f>Analysis_IS!C11/BS!B8</f>
        <v>2.8842612268026632E-2</v>
      </c>
      <c r="K20" s="16">
        <f>Analysis_IS!D11/BS!C8</f>
        <v>1.7750273330209562E-2</v>
      </c>
      <c r="L20" s="16">
        <f>Analysis_IS!E11/BS!D8</f>
        <v>1.4777666332330325E-2</v>
      </c>
      <c r="M20" s="16">
        <f>Analysis_IS!F11/BS!E8</f>
        <v>3.418118731925044E-2</v>
      </c>
      <c r="N20" s="16">
        <f>Analysis_IS!G11/BS!F8</f>
        <v>4.59654818067168E-2</v>
      </c>
    </row>
    <row r="21" spans="1:14" x14ac:dyDescent="0.35">
      <c r="A21" t="s">
        <v>84</v>
      </c>
      <c r="B21" s="2">
        <v>11305.4</v>
      </c>
      <c r="C21" s="2">
        <v>16120.5</v>
      </c>
      <c r="D21" s="2">
        <v>17023.5</v>
      </c>
      <c r="E21" s="2">
        <v>20107.3</v>
      </c>
      <c r="F21" s="2">
        <v>25951.8</v>
      </c>
    </row>
    <row r="22" spans="1:14" x14ac:dyDescent="0.35">
      <c r="A22" t="s">
        <v>85</v>
      </c>
      <c r="B22" s="2">
        <v>63627.7</v>
      </c>
      <c r="C22" s="2">
        <v>71282.7</v>
      </c>
      <c r="D22" s="2">
        <v>74655.5</v>
      </c>
      <c r="E22" s="2">
        <v>84596.9</v>
      </c>
      <c r="F22" s="2">
        <v>115350.8</v>
      </c>
    </row>
    <row r="23" spans="1:14" x14ac:dyDescent="0.35">
      <c r="A23" t="s">
        <v>86</v>
      </c>
    </row>
    <row r="24" spans="1:14" x14ac:dyDescent="0.35">
      <c r="A24" t="s">
        <v>87</v>
      </c>
    </row>
    <row r="25" spans="1:14" x14ac:dyDescent="0.35">
      <c r="A25" t="s">
        <v>88</v>
      </c>
      <c r="B25" s="2">
        <v>15408.6</v>
      </c>
      <c r="C25" s="2">
        <v>14764.5</v>
      </c>
      <c r="D25" s="2">
        <v>13397.3</v>
      </c>
      <c r="E25" s="2">
        <v>17282.5</v>
      </c>
      <c r="F25" s="2">
        <v>27411.1</v>
      </c>
    </row>
    <row r="26" spans="1:14" x14ac:dyDescent="0.35">
      <c r="A26" t="s">
        <v>89</v>
      </c>
      <c r="B26">
        <v>335.8</v>
      </c>
      <c r="C26">
        <v>224.2</v>
      </c>
      <c r="D26">
        <v>349.9</v>
      </c>
      <c r="E26">
        <v>547.9</v>
      </c>
      <c r="F26">
        <v>453.7</v>
      </c>
    </row>
    <row r="27" spans="1:14" x14ac:dyDescent="0.35">
      <c r="A27" t="s">
        <v>90</v>
      </c>
      <c r="B27" s="2">
        <v>1344.3</v>
      </c>
      <c r="C27" s="2">
        <v>1199.3</v>
      </c>
      <c r="D27" s="2">
        <v>2646.2</v>
      </c>
      <c r="E27" s="2">
        <v>2815.2</v>
      </c>
      <c r="F27" s="2">
        <v>7504.3</v>
      </c>
    </row>
    <row r="28" spans="1:14" x14ac:dyDescent="0.35">
      <c r="A28" t="s">
        <v>91</v>
      </c>
      <c r="B28">
        <v>70.900000000000006</v>
      </c>
      <c r="C28">
        <v>297.5</v>
      </c>
      <c r="D28">
        <v>290.3</v>
      </c>
      <c r="E28">
        <v>88.9</v>
      </c>
      <c r="F28">
        <v>230.5</v>
      </c>
    </row>
    <row r="29" spans="1:14" x14ac:dyDescent="0.35">
      <c r="A29" t="s">
        <v>92</v>
      </c>
      <c r="B29" s="2">
        <v>17159.599999999999</v>
      </c>
      <c r="C29" s="2">
        <v>16485.5</v>
      </c>
      <c r="D29" s="2">
        <v>16683.7</v>
      </c>
      <c r="E29" s="2">
        <v>20734.5</v>
      </c>
      <c r="F29" s="2">
        <v>35599.599999999999</v>
      </c>
    </row>
    <row r="30" spans="1:14" x14ac:dyDescent="0.35">
      <c r="A30" t="s">
        <v>93</v>
      </c>
      <c r="B30" s="2">
        <v>36269.199999999997</v>
      </c>
      <c r="C30" s="2">
        <v>34529.1</v>
      </c>
      <c r="D30" s="2">
        <v>37934.6</v>
      </c>
      <c r="E30" s="2">
        <v>49184.3</v>
      </c>
      <c r="F30" s="2">
        <v>53383.8</v>
      </c>
    </row>
    <row r="31" spans="1:14" x14ac:dyDescent="0.35">
      <c r="A31" t="s">
        <v>94</v>
      </c>
      <c r="B31">
        <v>0</v>
      </c>
      <c r="C31">
        <v>0</v>
      </c>
      <c r="D31">
        <v>141.1</v>
      </c>
      <c r="E31">
        <v>279.39999999999998</v>
      </c>
      <c r="F31">
        <v>46.7</v>
      </c>
    </row>
    <row r="32" spans="1:14" x14ac:dyDescent="0.35">
      <c r="A32" t="s">
        <v>95</v>
      </c>
      <c r="B32">
        <v>0.2</v>
      </c>
      <c r="C32">
        <v>0.2</v>
      </c>
      <c r="D32">
        <v>0.2</v>
      </c>
      <c r="E32">
        <v>0.2</v>
      </c>
      <c r="F32">
        <v>0.1</v>
      </c>
    </row>
    <row r="33" spans="1:6" x14ac:dyDescent="0.35">
      <c r="A33" t="s">
        <v>96</v>
      </c>
      <c r="B33" s="2">
        <v>1758.1</v>
      </c>
      <c r="C33" s="2">
        <v>1723.6</v>
      </c>
      <c r="D33" s="2">
        <v>3102.5</v>
      </c>
      <c r="E33" s="2">
        <v>2782.9</v>
      </c>
      <c r="F33" s="2">
        <v>3686.8</v>
      </c>
    </row>
    <row r="34" spans="1:6" x14ac:dyDescent="0.35">
      <c r="A34" t="s">
        <v>97</v>
      </c>
      <c r="B34" s="2">
        <v>55187.1</v>
      </c>
      <c r="C34" s="2">
        <v>52738.400000000001</v>
      </c>
      <c r="D34" s="2">
        <v>57862.1</v>
      </c>
      <c r="E34" s="2">
        <v>72981.3</v>
      </c>
      <c r="F34" s="2">
        <v>92717</v>
      </c>
    </row>
    <row r="35" spans="1:6" x14ac:dyDescent="0.35">
      <c r="A35" t="s">
        <v>98</v>
      </c>
    </row>
    <row r="36" spans="1:6" x14ac:dyDescent="0.35">
      <c r="A36" t="s">
        <v>99</v>
      </c>
      <c r="B36" s="2">
        <v>1218.8</v>
      </c>
      <c r="C36" s="2">
        <v>8415.7000000000007</v>
      </c>
      <c r="D36" s="2">
        <v>4100.1000000000004</v>
      </c>
      <c r="E36">
        <v>0</v>
      </c>
      <c r="F36" s="2">
        <v>3912.2</v>
      </c>
    </row>
    <row r="37" spans="1:6" x14ac:dyDescent="0.35">
      <c r="A37" t="s">
        <v>100</v>
      </c>
      <c r="B37" s="2">
        <v>3213.9</v>
      </c>
      <c r="C37" s="2">
        <v>3049</v>
      </c>
      <c r="D37" s="2">
        <v>3532.3</v>
      </c>
      <c r="E37" s="2">
        <v>4283.5</v>
      </c>
      <c r="F37" s="2">
        <v>5318.1</v>
      </c>
    </row>
    <row r="38" spans="1:6" x14ac:dyDescent="0.35">
      <c r="A38" t="s">
        <v>101</v>
      </c>
      <c r="B38" s="2">
        <v>1977.7</v>
      </c>
      <c r="C38" s="2">
        <v>1279.9000000000001</v>
      </c>
      <c r="D38" s="2">
        <v>2034.5</v>
      </c>
      <c r="E38" s="2">
        <v>3301.4</v>
      </c>
      <c r="F38" s="2">
        <v>4596.8</v>
      </c>
    </row>
    <row r="39" spans="1:6" x14ac:dyDescent="0.35">
      <c r="A39" t="s">
        <v>102</v>
      </c>
      <c r="B39">
        <v>29</v>
      </c>
      <c r="C39" s="2">
        <v>3047.1</v>
      </c>
      <c r="D39" s="2">
        <v>3042.2</v>
      </c>
      <c r="E39">
        <v>41.6</v>
      </c>
      <c r="F39" s="2">
        <v>2827.4</v>
      </c>
    </row>
    <row r="40" spans="1:6" x14ac:dyDescent="0.35">
      <c r="A40" t="s">
        <v>103</v>
      </c>
      <c r="B40">
        <v>17</v>
      </c>
      <c r="C40">
        <v>23</v>
      </c>
      <c r="D40">
        <v>30.5</v>
      </c>
      <c r="E40">
        <v>29.7</v>
      </c>
      <c r="F40">
        <v>32.700000000000003</v>
      </c>
    </row>
    <row r="41" spans="1:6" x14ac:dyDescent="0.35">
      <c r="A41" t="s">
        <v>104</v>
      </c>
      <c r="B41" s="2">
        <v>1984.2</v>
      </c>
      <c r="C41" s="2">
        <v>2729.6</v>
      </c>
      <c r="D41" s="2">
        <v>4053.8</v>
      </c>
      <c r="E41" s="2">
        <v>3959.4</v>
      </c>
      <c r="F41" s="2">
        <v>5946.6</v>
      </c>
    </row>
    <row r="42" spans="1:6" x14ac:dyDescent="0.35">
      <c r="A42" t="s">
        <v>105</v>
      </c>
      <c r="B42" s="2">
        <v>8440.6</v>
      </c>
      <c r="C42" s="2">
        <v>18544.3</v>
      </c>
      <c r="D42" s="2">
        <v>16793.400000000001</v>
      </c>
      <c r="E42" s="2">
        <v>11615.6</v>
      </c>
      <c r="F42" s="2">
        <v>22633.8</v>
      </c>
    </row>
    <row r="43" spans="1:6" x14ac:dyDescent="0.35">
      <c r="A43" t="s">
        <v>106</v>
      </c>
      <c r="B43" s="2">
        <v>63627.7</v>
      </c>
      <c r="C43" s="2">
        <v>71282.7</v>
      </c>
      <c r="D43" s="2">
        <v>74655.5</v>
      </c>
      <c r="E43" s="2">
        <v>84596.9</v>
      </c>
      <c r="F43" s="2">
        <v>115350.8</v>
      </c>
    </row>
    <row r="44" spans="1:6" x14ac:dyDescent="0.35">
      <c r="A44" t="s">
        <v>30</v>
      </c>
    </row>
    <row r="45" spans="1:6" x14ac:dyDescent="0.35">
      <c r="A45" t="s">
        <v>107</v>
      </c>
    </row>
    <row r="46" spans="1:6" x14ac:dyDescent="0.35">
      <c r="A46" t="s">
        <v>108</v>
      </c>
      <c r="B46" s="2">
        <v>11232.8</v>
      </c>
      <c r="C46" s="2">
        <v>15704.3</v>
      </c>
      <c r="D46" s="2">
        <v>21354.400000000001</v>
      </c>
      <c r="E46" s="2">
        <v>34446</v>
      </c>
      <c r="F46" s="2">
        <v>30579.599999999999</v>
      </c>
    </row>
    <row r="47" spans="1:6" x14ac:dyDescent="0.35">
      <c r="A47" t="s">
        <v>109</v>
      </c>
    </row>
    <row r="48" spans="1:6" x14ac:dyDescent="0.35">
      <c r="A48" t="s">
        <v>110</v>
      </c>
    </row>
    <row r="49" spans="1:6" x14ac:dyDescent="0.35">
      <c r="A49" t="s">
        <v>111</v>
      </c>
      <c r="B49">
        <v>559.79999999999995</v>
      </c>
      <c r="C49" s="2">
        <v>1132.3</v>
      </c>
      <c r="D49" s="2">
        <v>1484.1</v>
      </c>
      <c r="E49" s="2">
        <v>1580</v>
      </c>
      <c r="F49" s="2">
        <v>2151.5</v>
      </c>
    </row>
    <row r="50" spans="1:6" x14ac:dyDescent="0.35">
      <c r="A50" t="s">
        <v>112</v>
      </c>
      <c r="B50" s="2">
        <v>35650</v>
      </c>
      <c r="C50" s="2">
        <v>33426.6</v>
      </c>
      <c r="D50" s="2">
        <v>40612.5</v>
      </c>
      <c r="E50" s="2">
        <v>47648.5</v>
      </c>
      <c r="F50" s="2">
        <v>55424.6</v>
      </c>
    </row>
    <row r="51" spans="1:6" x14ac:dyDescent="0.35">
      <c r="A51" t="s">
        <v>113</v>
      </c>
    </row>
    <row r="52" spans="1:6" x14ac:dyDescent="0.35">
      <c r="A52" t="s">
        <v>114</v>
      </c>
      <c r="B52" s="2">
        <v>1218.8</v>
      </c>
      <c r="C52" s="2">
        <v>8415.7000000000007</v>
      </c>
      <c r="D52" s="2">
        <v>4100.1000000000004</v>
      </c>
      <c r="E52">
        <v>0</v>
      </c>
      <c r="F52" s="2">
        <v>3912.2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24"/>
  <sheetViews>
    <sheetView showGridLines="0" topLeftCell="D1" zoomScale="190" zoomScaleNormal="190" workbookViewId="0">
      <selection activeCell="A15" sqref="A15"/>
    </sheetView>
  </sheetViews>
  <sheetFormatPr defaultRowHeight="14.5" x14ac:dyDescent="0.35"/>
  <cols>
    <col min="1" max="1" width="20.1796875" customWidth="1"/>
  </cols>
  <sheetData>
    <row r="1" spans="1:3" x14ac:dyDescent="0.35">
      <c r="A1" s="17" t="s">
        <v>134</v>
      </c>
      <c r="B1" s="17"/>
      <c r="C1" s="17"/>
    </row>
    <row r="2" spans="1:3" x14ac:dyDescent="0.35">
      <c r="A2" s="10" t="s">
        <v>135</v>
      </c>
    </row>
    <row r="3" spans="1:3" x14ac:dyDescent="0.35">
      <c r="A3" s="6" t="s">
        <v>53</v>
      </c>
    </row>
    <row r="4" spans="1:3" x14ac:dyDescent="0.35">
      <c r="A4" s="6" t="s">
        <v>52</v>
      </c>
    </row>
    <row r="5" spans="1:3" x14ac:dyDescent="0.35">
      <c r="A5" s="6" t="s">
        <v>55</v>
      </c>
    </row>
    <row r="6" spans="1:3" x14ac:dyDescent="0.35">
      <c r="A6" s="6" t="s">
        <v>57</v>
      </c>
    </row>
    <row r="7" spans="1:3" x14ac:dyDescent="0.35">
      <c r="A7" s="6" t="s">
        <v>58</v>
      </c>
    </row>
    <row r="8" spans="1:3" x14ac:dyDescent="0.35">
      <c r="A8" s="6" t="s">
        <v>136</v>
      </c>
    </row>
    <row r="9" spans="1:3" x14ac:dyDescent="0.35">
      <c r="A9" s="6" t="s">
        <v>132</v>
      </c>
    </row>
    <row r="10" spans="1:3" x14ac:dyDescent="0.35">
      <c r="A10" s="6" t="s">
        <v>133</v>
      </c>
    </row>
    <row r="11" spans="1:3" x14ac:dyDescent="0.35">
      <c r="A11" s="10" t="s">
        <v>137</v>
      </c>
    </row>
    <row r="12" spans="1:3" x14ac:dyDescent="0.35">
      <c r="A12" s="6" t="s">
        <v>138</v>
      </c>
    </row>
    <row r="13" spans="1:3" x14ac:dyDescent="0.35">
      <c r="A13" s="6" t="s">
        <v>139</v>
      </c>
    </row>
    <row r="14" spans="1:3" x14ac:dyDescent="0.35">
      <c r="A14" s="6" t="s">
        <v>140</v>
      </c>
    </row>
    <row r="15" spans="1:3" x14ac:dyDescent="0.35">
      <c r="A15" s="6" t="s">
        <v>141</v>
      </c>
    </row>
    <row r="16" spans="1:3" x14ac:dyDescent="0.35">
      <c r="A16" s="10" t="s">
        <v>142</v>
      </c>
    </row>
    <row r="17" spans="1:1" x14ac:dyDescent="0.35">
      <c r="A17" s="6" t="s">
        <v>121</v>
      </c>
    </row>
    <row r="18" spans="1:1" x14ac:dyDescent="0.35">
      <c r="A18" s="6" t="s">
        <v>122</v>
      </c>
    </row>
    <row r="19" spans="1:1" x14ac:dyDescent="0.35">
      <c r="A19" s="6" t="s">
        <v>124</v>
      </c>
    </row>
    <row r="20" spans="1:1" x14ac:dyDescent="0.35">
      <c r="A20" s="6" t="s">
        <v>143</v>
      </c>
    </row>
    <row r="21" spans="1:1" x14ac:dyDescent="0.35">
      <c r="A21" s="10" t="s">
        <v>127</v>
      </c>
    </row>
    <row r="22" spans="1:1" x14ac:dyDescent="0.35">
      <c r="A22" s="6" t="s">
        <v>144</v>
      </c>
    </row>
    <row r="23" spans="1:1" x14ac:dyDescent="0.35">
      <c r="A23" s="6" t="s">
        <v>145</v>
      </c>
    </row>
    <row r="24" spans="1:1" x14ac:dyDescent="0.35">
      <c r="A24" s="6" t="s">
        <v>146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C13"/>
  <sheetViews>
    <sheetView workbookViewId="0">
      <selection activeCell="M2" sqref="M2"/>
    </sheetView>
  </sheetViews>
  <sheetFormatPr defaultRowHeight="14.5" x14ac:dyDescent="0.35"/>
  <cols>
    <col min="1" max="1" width="13.1796875" bestFit="1" customWidth="1"/>
    <col min="2" max="2" width="15.453125" customWidth="1"/>
    <col min="3" max="3" width="17.26953125" customWidth="1"/>
  </cols>
  <sheetData>
    <row r="3" spans="1:3" x14ac:dyDescent="0.35">
      <c r="A3" s="18" t="s">
        <v>148</v>
      </c>
      <c r="B3" t="s">
        <v>150</v>
      </c>
      <c r="C3" t="s">
        <v>151</v>
      </c>
    </row>
    <row r="4" spans="1:3" x14ac:dyDescent="0.35">
      <c r="A4" s="19">
        <v>43891</v>
      </c>
    </row>
    <row r="5" spans="1:3" x14ac:dyDescent="0.35">
      <c r="A5" s="19">
        <v>44256</v>
      </c>
      <c r="B5">
        <v>-6.9891620407084298E-2</v>
      </c>
      <c r="C5">
        <v>-0.26590551947600405</v>
      </c>
    </row>
    <row r="6" spans="1:3" x14ac:dyDescent="0.35">
      <c r="A6" s="19">
        <v>44621</v>
      </c>
      <c r="B6">
        <v>0.25518387995225389</v>
      </c>
      <c r="C6">
        <v>5.3591725392134526E-2</v>
      </c>
    </row>
    <row r="7" spans="1:3" x14ac:dyDescent="0.35">
      <c r="A7" s="19">
        <v>44986</v>
      </c>
      <c r="B7">
        <v>0.3310490910202446</v>
      </c>
      <c r="C7">
        <v>0.95630832299476776</v>
      </c>
    </row>
    <row r="8" spans="1:3" x14ac:dyDescent="0.35">
      <c r="A8" s="19">
        <v>45352</v>
      </c>
      <c r="B8">
        <v>0.20657167182807368</v>
      </c>
      <c r="C8">
        <v>0.70272232638506082</v>
      </c>
    </row>
    <row r="9" spans="1:3" x14ac:dyDescent="0.35">
      <c r="A9" s="19" t="s">
        <v>149</v>
      </c>
      <c r="B9">
        <v>0.72291302239348787</v>
      </c>
      <c r="C9">
        <v>1.4467168552959591</v>
      </c>
    </row>
    <row r="13" spans="1:3" x14ac:dyDescent="0.35">
      <c r="B13" s="16">
        <f>AVERAGE(B5:B8)</f>
        <v>0.18072825559837197</v>
      </c>
      <c r="C13" s="16">
        <f>AVERAGE(C5:C8)</f>
        <v>0.36167921382398976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Source_IS</vt:lpstr>
      <vt:lpstr>Sheet1</vt:lpstr>
      <vt:lpstr>Sheet3</vt:lpstr>
      <vt:lpstr>Sheet2</vt:lpstr>
      <vt:lpstr>Interpretations</vt:lpstr>
      <vt:lpstr>Analysis_IS</vt:lpstr>
      <vt:lpstr>BS</vt:lpstr>
      <vt:lpstr>KPIs</vt:lpstr>
      <vt:lpstr>Sale_EBITDA_GR</vt:lpstr>
      <vt:lpstr>Profitability Rations</vt:lpstr>
      <vt:lpstr>Performance Ratios</vt:lpstr>
      <vt:lpstr>Debt Equity Ratio</vt:lpstr>
      <vt:lpstr>Debt_Reserves GR</vt:lpstr>
      <vt:lpstr>Liquidity Ratio</vt:lpstr>
      <vt:lpstr>Days_Rec_Pay</vt:lpstr>
      <vt:lpstr>Turnover</vt:lpstr>
      <vt:lpstr>Dashboard</vt:lpstr>
      <vt:lpstr>Dashboard_2</vt:lpstr>
      <vt:lpstr>Data</vt:lpstr>
      <vt:lpstr>One pager</vt:lpstr>
      <vt:lpstr>Sheet4</vt:lpstr>
      <vt:lpstr>Sheet5</vt:lpstr>
      <vt:lpstr>Sheet6</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2024-09-26T02:48:25Z</dcterms:modified>
</cp:coreProperties>
</file>