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4392b5c1689b0ecc/ドキュメント/"/>
    </mc:Choice>
  </mc:AlternateContent>
  <xr:revisionPtr revIDLastSave="1" documentId="8_{3EAA3031-980C-40B7-8D78-0B7B290A5A0D}" xr6:coauthVersionLast="47" xr6:coauthVersionMax="47" xr10:uidLastSave="{676B4605-6D3C-48E7-A543-1E14A7D03CD7}"/>
  <bookViews>
    <workbookView xWindow="-110" yWindow="-110" windowWidth="19420" windowHeight="11500" activeTab="1" xr2:uid="{6F1C138E-E3A4-4728-B459-2A77C1431BCF}"/>
  </bookViews>
  <sheets>
    <sheet name="COMPANY NAME AND ABOUT" sheetId="3" r:id="rId1"/>
    <sheet name="INCOME STATEMENT AND INTERPRETE" sheetId="1" r:id="rId2"/>
    <sheet name="B.S AND ANALYSIS(RATIO ANALYSIS" sheetId="2" r:id="rId3"/>
    <sheet name="CASH FLOW AND INTERPRETATION" sheetId="5" r:id="rId4"/>
    <sheet name="Estimate Future Share Price"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25" i="2" l="1"/>
  <c r="L25" i="2"/>
  <c r="M25" i="2"/>
  <c r="N25" i="2"/>
  <c r="J25" i="2"/>
  <c r="K23" i="2"/>
  <c r="L23" i="2"/>
  <c r="M23" i="2"/>
  <c r="N23" i="2"/>
  <c r="J23" i="2"/>
  <c r="K21" i="2"/>
  <c r="L21" i="2"/>
  <c r="M21" i="2"/>
  <c r="N21" i="2"/>
  <c r="K20" i="2"/>
  <c r="L20" i="2"/>
  <c r="M20" i="2"/>
  <c r="N20" i="2"/>
  <c r="J21" i="2"/>
  <c r="J20" i="2"/>
  <c r="K17" i="2"/>
  <c r="L17" i="2"/>
  <c r="M17" i="2"/>
  <c r="N17" i="2"/>
  <c r="K15" i="2"/>
  <c r="L15" i="2"/>
  <c r="M15" i="2"/>
  <c r="N15" i="2"/>
  <c r="K16" i="2"/>
  <c r="L16" i="2"/>
  <c r="M16" i="2"/>
  <c r="N16" i="2"/>
  <c r="J17" i="2"/>
  <c r="J16" i="2"/>
  <c r="J15" i="2"/>
  <c r="K12" i="2"/>
  <c r="L12" i="2"/>
  <c r="M12" i="2"/>
  <c r="N12" i="2"/>
  <c r="J12" i="2"/>
  <c r="K11" i="2"/>
  <c r="L11" i="2"/>
  <c r="M11" i="2"/>
  <c r="N11" i="2"/>
  <c r="J11" i="2"/>
  <c r="K10" i="2"/>
  <c r="L10" i="2"/>
  <c r="M10" i="2"/>
  <c r="N10" i="2"/>
  <c r="J10" i="2"/>
  <c r="K9" i="2"/>
  <c r="L9" i="2"/>
  <c r="M9" i="2"/>
  <c r="N9" i="2"/>
  <c r="J9" i="2"/>
  <c r="K8" i="2"/>
  <c r="L8" i="2"/>
  <c r="M8" i="2"/>
  <c r="N8" i="2"/>
  <c r="J8" i="2"/>
  <c r="K6" i="2"/>
  <c r="L6" i="2"/>
  <c r="M6" i="2"/>
  <c r="N6" i="2"/>
  <c r="J6" i="2"/>
  <c r="L5" i="2"/>
  <c r="M5" i="2"/>
  <c r="N5" i="2"/>
  <c r="K5" i="2"/>
  <c r="L4" i="2"/>
  <c r="M4" i="2"/>
  <c r="N4" i="2"/>
  <c r="K4" i="2"/>
  <c r="K3" i="2"/>
  <c r="L3" i="2"/>
  <c r="M3" i="2"/>
  <c r="N3" i="2"/>
  <c r="J3" i="2"/>
  <c r="J16" i="1" l="1"/>
  <c r="K16" i="1"/>
  <c r="L16" i="1"/>
  <c r="M16" i="1"/>
  <c r="J15" i="1"/>
  <c r="K15" i="1"/>
  <c r="L15" i="1"/>
  <c r="M15" i="1"/>
  <c r="I16" i="1"/>
  <c r="I15" i="1"/>
  <c r="J13" i="1"/>
  <c r="K13" i="1"/>
  <c r="L13" i="1"/>
  <c r="M13" i="1"/>
  <c r="I13" i="1"/>
  <c r="J14" i="1"/>
  <c r="K14" i="1"/>
  <c r="L14" i="1"/>
  <c r="M14" i="1"/>
  <c r="J11" i="1"/>
  <c r="K11" i="1"/>
  <c r="L11" i="1"/>
  <c r="M11" i="1"/>
  <c r="I11" i="1"/>
  <c r="J9" i="1"/>
  <c r="K9" i="1"/>
  <c r="L9" i="1"/>
  <c r="M9" i="1"/>
  <c r="I9" i="1"/>
  <c r="J7" i="1"/>
  <c r="K7" i="1"/>
  <c r="L7" i="1"/>
  <c r="M7" i="1"/>
  <c r="I7" i="1"/>
  <c r="J5" i="1"/>
  <c r="K5" i="1"/>
  <c r="L5" i="1"/>
  <c r="M5" i="1"/>
  <c r="I5" i="1"/>
  <c r="J4" i="1"/>
  <c r="K4" i="1"/>
  <c r="L4" i="1"/>
  <c r="M4" i="1"/>
  <c r="I4" i="1"/>
  <c r="J3" i="1"/>
  <c r="K3" i="1"/>
  <c r="L3" i="1"/>
  <c r="M3" i="1"/>
  <c r="I3" i="1"/>
  <c r="J2" i="1"/>
  <c r="K2" i="1"/>
  <c r="L2" i="1"/>
  <c r="M2" i="1"/>
  <c r="I2" i="1"/>
  <c r="M6" i="1"/>
  <c r="E20" i="1"/>
  <c r="D20" i="1"/>
  <c r="C20" i="1"/>
  <c r="B20" i="1"/>
  <c r="F20" i="1"/>
  <c r="E15" i="1"/>
  <c r="D15" i="1"/>
  <c r="C15" i="1"/>
  <c r="B15" i="1"/>
  <c r="F15" i="1"/>
  <c r="M8" i="1" l="1"/>
  <c r="M10" i="1" s="1"/>
  <c r="M12" i="1" s="1"/>
  <c r="I6" i="1"/>
  <c r="I8" i="1" s="1"/>
  <c r="I10" i="1" s="1"/>
  <c r="I12" i="1" s="1"/>
  <c r="I14" i="1" s="1"/>
  <c r="J6" i="1"/>
  <c r="J8" i="1" s="1"/>
  <c r="J10" i="1" s="1"/>
  <c r="J12" i="1" s="1"/>
  <c r="K6" i="1"/>
  <c r="K8" i="1" s="1"/>
  <c r="K10" i="1" s="1"/>
  <c r="K12" i="1" s="1"/>
  <c r="L6" i="1"/>
  <c r="L8" i="1" s="1"/>
  <c r="L10" i="1" s="1"/>
  <c r="L12" i="1"/>
</calcChain>
</file>

<file path=xl/sharedStrings.xml><?xml version="1.0" encoding="utf-8"?>
<sst xmlns="http://schemas.openxmlformats.org/spreadsheetml/2006/main" count="272" uniqueCount="250">
  <si>
    <t>Profit &amp; Loss account of ITC (in Rs. Cr.)</t>
  </si>
  <si>
    <t>12 mths</t>
  </si>
  <si>
    <t>INCOME</t>
  </si>
  <si>
    <t>Revenue From Operations [Gross]</t>
  </si>
  <si>
    <t>Less: Excise/Sevice Tax/Other Levies</t>
  </si>
  <si>
    <t>Revenue From Operations [Net]</t>
  </si>
  <si>
    <t>Total Operating Revenues</t>
  </si>
  <si>
    <t>Other Income</t>
  </si>
  <si>
    <t>Total Revenue</t>
  </si>
  <si>
    <t>EXPENSES</t>
  </si>
  <si>
    <t>Cost Of Materials Consumed</t>
  </si>
  <si>
    <t>Purchase Of Stock-In Trade</t>
  </si>
  <si>
    <t>Operating And Direct Expenses</t>
  </si>
  <si>
    <t>Changes In Inventories Of FG,WIP And Stock-In Trade</t>
  </si>
  <si>
    <t>Employee Benefit Expenses</t>
  </si>
  <si>
    <t>Finance Costs</t>
  </si>
  <si>
    <t>Depreciation And Amortisation Expenses</t>
  </si>
  <si>
    <t>Other Expenses</t>
  </si>
  <si>
    <t>Total Expenses</t>
  </si>
  <si>
    <t>Profit/Loss Before Exceptional, ExtraOrdinary Items And Tax</t>
  </si>
  <si>
    <t>Exceptional Items</t>
  </si>
  <si>
    <t>Profit/Loss Before Tax</t>
  </si>
  <si>
    <t>Tax Expenses-Continued Operations</t>
  </si>
  <si>
    <t>Current Tax</t>
  </si>
  <si>
    <t>Less: MAT Credit Entitlement</t>
  </si>
  <si>
    <t>Deferred Tax</t>
  </si>
  <si>
    <t>Tax For Earlier Years</t>
  </si>
  <si>
    <t>Total Tax Expenses</t>
  </si>
  <si>
    <t>Profit/Loss After Tax And Before ExtraOrdinary Items</t>
  </si>
  <si>
    <t>Profit/Loss From Continuing Operations</t>
  </si>
  <si>
    <t>Profit/Loss For The Period</t>
  </si>
  <si>
    <t>OTHER ADDITIONAL INFORMATION</t>
  </si>
  <si>
    <t>EARNINGS PER SHARE</t>
  </si>
  <si>
    <t>Basic EPS (Rs.)</t>
  </si>
  <si>
    <t>Diluted EPS (Rs.)</t>
  </si>
  <si>
    <t>VALUE OF IMPORTED AND INDIGENIOUS RAW MATERIALS STORES, SPARES AND LOOSE TOOLS</t>
  </si>
  <si>
    <t>Imported Raw Materials</t>
  </si>
  <si>
    <t>Indigenous Raw Materials</t>
  </si>
  <si>
    <t>STORES, SPARES AND LOOSE TOOLS</t>
  </si>
  <si>
    <t>Imported Stores And Spares</t>
  </si>
  <si>
    <t>Indigenous Stores And Spares</t>
  </si>
  <si>
    <t>DIVIDEND AND DIVIDEND PERCENTAGE</t>
  </si>
  <si>
    <t>Equity Share Dividend</t>
  </si>
  <si>
    <t>Tax On Dividend</t>
  </si>
  <si>
    <t>Equity Dividend Rate (%)</t>
  </si>
  <si>
    <t>COGS</t>
  </si>
  <si>
    <t>SG&amp;A</t>
  </si>
  <si>
    <t>Income statement Trent</t>
  </si>
  <si>
    <t>Revenue from operation</t>
  </si>
  <si>
    <t>Other operations income</t>
  </si>
  <si>
    <t>GROSS PROFIT</t>
  </si>
  <si>
    <t>EBITDA</t>
  </si>
  <si>
    <t>D&amp;A</t>
  </si>
  <si>
    <t>EBIT</t>
  </si>
  <si>
    <t>INTERSET</t>
  </si>
  <si>
    <t>EBT</t>
  </si>
  <si>
    <t>TAX</t>
  </si>
  <si>
    <t>PAT</t>
  </si>
  <si>
    <t>BASIC EPS</t>
  </si>
  <si>
    <t>DILUTED EPS</t>
  </si>
  <si>
    <t>EQUITIES AND LIABILITIES</t>
  </si>
  <si>
    <t>SHAREHOLDER'S FUNDS</t>
  </si>
  <si>
    <t>Equity Share Capital</t>
  </si>
  <si>
    <t>Total Share Capital</t>
  </si>
  <si>
    <t>Reserves and Surplus</t>
  </si>
  <si>
    <t>Total Reserves and Surplus</t>
  </si>
  <si>
    <t>Total Shareholders Funds</t>
  </si>
  <si>
    <t>NON-CURRENT LIABILITIES</t>
  </si>
  <si>
    <t>Long Term Borrowings</t>
  </si>
  <si>
    <t>Deferred Tax Liabilities [Net]</t>
  </si>
  <si>
    <t>Other Long Term Liabilities</t>
  </si>
  <si>
    <t>Long Term Provisions</t>
  </si>
  <si>
    <t>Total Non-Current Liabilities</t>
  </si>
  <si>
    <t>CURRENT LIABILITIES</t>
  </si>
  <si>
    <t>Short Term Borrowings</t>
  </si>
  <si>
    <t>Trade Payables</t>
  </si>
  <si>
    <t>Other Current Liabilities</t>
  </si>
  <si>
    <t>Short Term Provisions</t>
  </si>
  <si>
    <t>Total Current Liabilities</t>
  </si>
  <si>
    <t>Total Capital And Liabilities</t>
  </si>
  <si>
    <t>ASSETS</t>
  </si>
  <si>
    <t>NON-CURRENT ASSETS</t>
  </si>
  <si>
    <t>Tangible Assets</t>
  </si>
  <si>
    <t>Intangible Assets</t>
  </si>
  <si>
    <t>Capital Work-In-Progress</t>
  </si>
  <si>
    <t>Other Assets</t>
  </si>
  <si>
    <t>Fixed Assets</t>
  </si>
  <si>
    <t>Non-Current Investments</t>
  </si>
  <si>
    <t>Deferred Tax Assets [Net]</t>
  </si>
  <si>
    <t>Long Term Loans And Advances</t>
  </si>
  <si>
    <t>Other Non-Current Assets</t>
  </si>
  <si>
    <t>Total Non-Current Assets</t>
  </si>
  <si>
    <t>CURRENT ASSETS</t>
  </si>
  <si>
    <t>Current Investments</t>
  </si>
  <si>
    <t>Inventories</t>
  </si>
  <si>
    <t>Trade Receivables</t>
  </si>
  <si>
    <t>Cash And Cash Equivalents</t>
  </si>
  <si>
    <t>Short Term Loans And Advances</t>
  </si>
  <si>
    <t>OtherCurrentAssets</t>
  </si>
  <si>
    <t>Total Current Assets</t>
  </si>
  <si>
    <t>Total Assets</t>
  </si>
  <si>
    <t>CONTINGENT LIABILITIES, COMMITMENTS</t>
  </si>
  <si>
    <t>Contingent Liabilities</t>
  </si>
  <si>
    <t>CIF VALUE OF IMPORTS</t>
  </si>
  <si>
    <t>Raw Materials</t>
  </si>
  <si>
    <t>Stores, Spares And Loose Tools</t>
  </si>
  <si>
    <t>Trade/Other Goods</t>
  </si>
  <si>
    <t>Capital Goods</t>
  </si>
  <si>
    <t>EXPENDITURE IN FOREIGN EXCHANGE</t>
  </si>
  <si>
    <t>Expenditure In Foreign Currency</t>
  </si>
  <si>
    <t>REMITTANCES IN FOREIGN CURRENCIES FOR DIVIDENDS</t>
  </si>
  <si>
    <t>Dividend Remittance In Foreign Currency</t>
  </si>
  <si>
    <t>--</t>
  </si>
  <si>
    <t>EARNINGS IN FOREIGN EXCHANGE</t>
  </si>
  <si>
    <t>FOB Value Of Goods</t>
  </si>
  <si>
    <t>Other Earnings</t>
  </si>
  <si>
    <t>BONUS DETAILS</t>
  </si>
  <si>
    <t>Bonus Equity Share Capital</t>
  </si>
  <si>
    <t>NON-CURRENT INVESTMENTS</t>
  </si>
  <si>
    <t>Non-Current Investments Quoted Market Value</t>
  </si>
  <si>
    <t>Non-Current Investments Unquoted Book Value</t>
  </si>
  <si>
    <t>CURRENT INVESTMENTS</t>
  </si>
  <si>
    <t>Current Investments Quoted Market Value</t>
  </si>
  <si>
    <t>Current Investments Unquoted Book Value</t>
  </si>
  <si>
    <t>Balance Sheet of ITC (in Rs. Cr.)</t>
  </si>
  <si>
    <t>Balance Sheet Analysis</t>
  </si>
  <si>
    <t>Mar 24</t>
  </si>
  <si>
    <t>Long Term Solvency Ratio</t>
  </si>
  <si>
    <t>Debt/Equity Ratio</t>
  </si>
  <si>
    <t>Total Non-Current Liabilities/Total Shareholders Funds</t>
  </si>
  <si>
    <t>ReservesGR %</t>
  </si>
  <si>
    <t xml:space="preserve"> current Total Reserves and Surplus/prev Total Reserves and Surplus-1</t>
  </si>
  <si>
    <t>Debt_GR Ration%</t>
  </si>
  <si>
    <t>curr Total Non-Current Liabilities / otal Non-Current Liabilities-1</t>
  </si>
  <si>
    <t>Reserves to Debt</t>
  </si>
  <si>
    <t>Reserves and Surplus / Total Non-Current Liabilities</t>
  </si>
  <si>
    <t>Short Term Solvency/Liquidity ratio</t>
  </si>
  <si>
    <t>Current ratio</t>
  </si>
  <si>
    <t>Total Current Assets / Total Current Liabilities</t>
  </si>
  <si>
    <t>Quick ratio</t>
  </si>
  <si>
    <t>(Total Current Assets-nventories)/Total Current Liabilities</t>
  </si>
  <si>
    <t>Working Capital</t>
  </si>
  <si>
    <t>Total Current Assets-Total Current Liabilities</t>
  </si>
  <si>
    <t>Days Recievables</t>
  </si>
  <si>
    <t>Days Payable</t>
  </si>
  <si>
    <t>Turnover Ratios</t>
  </si>
  <si>
    <t>Assets Turnover</t>
  </si>
  <si>
    <t>Cdebtors Turnover</t>
  </si>
  <si>
    <t>Creditord turnover</t>
  </si>
  <si>
    <t>PERFORMANCE RATIO</t>
  </si>
  <si>
    <t>RETURN ON ASSETS</t>
  </si>
  <si>
    <t>RETURN ON EQUITY</t>
  </si>
  <si>
    <t>CASH RATIO</t>
  </si>
  <si>
    <t>Cash Ratio = Cash Equivalents / Current Liabilities</t>
  </si>
  <si>
    <t>DEBT RATIO</t>
  </si>
  <si>
    <t xml:space="preserve"> Total Liabilities / Total Assets</t>
  </si>
  <si>
    <t>ITC Ltd.</t>
  </si>
  <si>
    <t>BSE: 500875</t>
  </si>
  <si>
    <t>NSE: ITC</t>
  </si>
  <si>
    <t xml:space="preserve">ITC is one of India's foremost private sector companies and a diversified conglomerate with businesses </t>
  </si>
  <si>
    <t xml:space="preserve"> by Fortune India, in association with Hay Group.</t>
  </si>
  <si>
    <t>spanning Fast Moving Consumer Goods, Hotels, Paperboards and Packaging,</t>
  </si>
  <si>
    <t xml:space="preserve"> Agri Business and Information Technology. The Company is acknowledged as one of </t>
  </si>
  <si>
    <t>India's most valuable business corporations with a Gross Revenue of ₹ 69,446 crores admired company, according to a survey conducted</t>
  </si>
  <si>
    <t xml:space="preserve"> and Net Profit of ₹ 20,422 crores (as on 31.03.2024). ITC was ranked as India's most</t>
  </si>
  <si>
    <t>1. Revenue Trends:</t>
  </si>
  <si>
    <r>
      <t>Revenue from Operations</t>
    </r>
    <r>
      <rPr>
        <sz val="11"/>
        <color theme="1"/>
        <rFont val="Calibri"/>
        <family val="2"/>
        <scheme val="minor"/>
      </rPr>
      <t xml:space="preserve"> grew from ₹45,619.70 million in FY20 to ₹65,440.81 million in FY24, with a noticeable dip from FY23 to FY24.</t>
    </r>
  </si>
  <si>
    <r>
      <t>Other Operations Income</t>
    </r>
    <r>
      <rPr>
        <sz val="11"/>
        <color theme="1"/>
        <rFont val="Calibri"/>
        <family val="2"/>
        <scheme val="minor"/>
      </rPr>
      <t xml:space="preserve"> fluctuated, but showed a rise in FY24 to ₹3,538.28 million after a dip in FY22 and FY23.</t>
    </r>
  </si>
  <si>
    <t>2. Cost of Goods Sold (COGS):</t>
  </si>
  <si>
    <t>COGS increased steadily from ₹17,235.13 million in FY20 to ₹28,880.18 million in FY23 but dropped slightly in FY24 to ₹26,982.10 million, indicating better cost control in the latest fiscal year.</t>
  </si>
  <si>
    <t>3. Gross Profit:</t>
  </si>
  <si>
    <r>
      <t>Gross Profit</t>
    </r>
    <r>
      <rPr>
        <sz val="11"/>
        <color theme="1"/>
        <rFont val="Calibri"/>
        <family val="2"/>
        <scheme val="minor"/>
      </rPr>
      <t xml:space="preserve"> improved from ₹31,398.23 million in FY20 to ₹41,996.99 million in FY24, reflecting improved profitability despite revenue fluctuations. The </t>
    </r>
    <r>
      <rPr>
        <b/>
        <sz val="11"/>
        <color theme="1"/>
        <rFont val="Calibri"/>
        <family val="2"/>
        <scheme val="minor"/>
      </rPr>
      <t>gross margin</t>
    </r>
    <r>
      <rPr>
        <sz val="11"/>
        <color theme="1"/>
        <rFont val="Calibri"/>
        <family val="2"/>
        <scheme val="minor"/>
      </rPr>
      <t xml:space="preserve"> stayed robust.</t>
    </r>
  </si>
  <si>
    <t>4. Selling, General &amp; Administrative (SG&amp;A) Expenses:</t>
  </si>
  <si>
    <t>SG&amp;A expenses increased steadily from ₹10,480.32 million in FY20 to ₹13,980.10 million in FY24, though the rate of increase was manageable.</t>
  </si>
  <si>
    <t>5. EBITDA:</t>
  </si>
  <si>
    <r>
      <t>EBITDA</t>
    </r>
    <r>
      <rPr>
        <sz val="11"/>
        <color theme="1"/>
        <rFont val="Calibri"/>
        <family val="2"/>
        <scheme val="minor"/>
      </rPr>
      <t xml:space="preserve"> grew from ₹20,917.91 million in FY20 to ₹28,016.89 million in FY24, a sign of operational efficiency.</t>
    </r>
  </si>
  <si>
    <t>6. EBIT:</t>
  </si>
  <si>
    <r>
      <t>EBIT</t>
    </r>
    <r>
      <rPr>
        <sz val="11"/>
        <color theme="1"/>
        <rFont val="Calibri"/>
        <family val="2"/>
        <scheme val="minor"/>
      </rPr>
      <t xml:space="preserve"> followed a similar trend, increasing from ₹19,354.64 million in FY20 to ₹26,369.07 million in FY24.</t>
    </r>
  </si>
  <si>
    <t>7. Net Profit (PAT):</t>
  </si>
  <si>
    <r>
      <t>PAT</t>
    </r>
    <r>
      <rPr>
        <sz val="11"/>
        <color theme="1"/>
        <rFont val="Calibri"/>
        <family val="2"/>
        <scheme val="minor"/>
      </rPr>
      <t xml:space="preserve"> showed consistent growth from ₹15,268.16 million in FY20 to ₹20,429.54 million in FY24, marking a significant jump of 33.84% over the five years.</t>
    </r>
  </si>
  <si>
    <t>8. Earnings per Share (EPS):</t>
  </si>
  <si>
    <r>
      <t>Basic EPS</t>
    </r>
    <r>
      <rPr>
        <sz val="11"/>
        <color theme="1"/>
        <rFont val="Calibri"/>
        <family val="2"/>
        <scheme val="minor"/>
      </rPr>
      <t xml:space="preserve"> increased from ₹12.33 in FY20 to ₹16.39 in FY24, reflecting the company’s strong bottom line growth. </t>
    </r>
    <r>
      <rPr>
        <b/>
        <sz val="11"/>
        <color theme="1"/>
        <rFont val="Calibri"/>
        <family val="2"/>
        <scheme val="minor"/>
      </rPr>
      <t>Diluted EPS</t>
    </r>
    <r>
      <rPr>
        <sz val="11"/>
        <color theme="1"/>
        <rFont val="Calibri"/>
        <family val="2"/>
        <scheme val="minor"/>
      </rPr>
      <t xml:space="preserve"> showed a similar upward trend.</t>
    </r>
  </si>
  <si>
    <t>The income statement for ITC Ltd. from March 2020 to March 2024 shows a steady performance with increasing profitability, especially in the latter years. Here are key insights based on the provided data:</t>
  </si>
  <si>
    <t>This income statement analysis highlights ITC’s solid financial performance, especially in terms of profitability, despite some revenue fluctuations in FY24. The company has demonstrated good cost management and operational efficiency, contributing to consistent growth in profit and EPS.</t>
  </si>
  <si>
    <t>Cash from Operating Activity -</t>
  </si>
  <si>
    <t>Profit from operations</t>
  </si>
  <si>
    <t>Receivables</t>
  </si>
  <si>
    <t>Inventory</t>
  </si>
  <si>
    <t>Payables</t>
  </si>
  <si>
    <t>Other WC items</t>
  </si>
  <si>
    <t>Working capital changes</t>
  </si>
  <si>
    <t>Direct taxes</t>
  </si>
  <si>
    <t>Cash from Investing Activity -</t>
  </si>
  <si>
    <t>Fixed assets purchased</t>
  </si>
  <si>
    <t>Fixed assets sold</t>
  </si>
  <si>
    <t>Investments purchased</t>
  </si>
  <si>
    <t>Investments sold</t>
  </si>
  <si>
    <t>Interest received</t>
  </si>
  <si>
    <t>Dividends received</t>
  </si>
  <si>
    <t>Invest in subsidiaries</t>
  </si>
  <si>
    <t>Investment in group cos</t>
  </si>
  <si>
    <t>Redemp n Canc of Shares</t>
  </si>
  <si>
    <t>Other investing items</t>
  </si>
  <si>
    <t>Cash from Financing Activity -</t>
  </si>
  <si>
    <t>Proceeds from shares</t>
  </si>
  <si>
    <t>Proceeds from borrowings</t>
  </si>
  <si>
    <t>Repayment of borrowings</t>
  </si>
  <si>
    <t>Interest paid fin</t>
  </si>
  <si>
    <t>Dividends paid</t>
  </si>
  <si>
    <t>Financial liabilities</t>
  </si>
  <si>
    <t>Other financing items</t>
  </si>
  <si>
    <t>Net Cash Flow</t>
  </si>
  <si>
    <t>1. Price-to-Earnings (P/E) Ratio Method:</t>
  </si>
  <si>
    <t>This method involves multiplying the company's expected earnings per share (EPS) by the industry-average or company's historical P/E ratio.</t>
  </si>
  <si>
    <r>
      <t>Expected EPS</t>
    </r>
    <r>
      <rPr>
        <sz val="11"/>
        <color theme="1"/>
        <rFont val="Calibri"/>
        <family val="2"/>
        <scheme val="minor"/>
      </rPr>
      <t xml:space="preserve"> growth based on past trends (FY23 EPS ₹15.15 → FY24 EPS ₹16.39) suggests continued growth, so the </t>
    </r>
    <r>
      <rPr>
        <b/>
        <sz val="11"/>
        <color theme="1"/>
        <rFont val="Calibri"/>
        <family val="2"/>
        <scheme val="minor"/>
      </rPr>
      <t>estimated EPS</t>
    </r>
    <r>
      <rPr>
        <sz val="11"/>
        <color theme="1"/>
        <rFont val="Calibri"/>
        <family val="2"/>
        <scheme val="minor"/>
      </rPr>
      <t xml:space="preserve"> for next year could be around ₹</t>
    </r>
    <r>
      <rPr>
        <b/>
        <sz val="11"/>
        <color theme="1"/>
        <rFont val="Calibri"/>
        <family val="2"/>
        <scheme val="minor"/>
      </rPr>
      <t>17.50</t>
    </r>
    <r>
      <rPr>
        <sz val="11"/>
        <color theme="1"/>
        <rFont val="Calibri"/>
        <family val="2"/>
        <scheme val="minor"/>
      </rPr>
      <t>.</t>
    </r>
  </si>
  <si>
    <r>
      <t>Estimated Share Price</t>
    </r>
    <r>
      <rPr>
        <sz val="11"/>
        <color theme="1"/>
        <rFont val="Calibri"/>
        <family val="2"/>
        <scheme val="minor"/>
      </rPr>
      <t xml:space="preserve"> using P/E method:</t>
    </r>
  </si>
  <si>
    <t>Share Price=P/E Ratio×Estimated EPS\text{Share Price} = \text{P/E Ratio} \times \text{Estimated EPS}Share Price=P/E Ratio×Estimated EPS</t>
  </si>
  <si>
    <r>
      <t xml:space="preserve">Using a P/E ratio of </t>
    </r>
    <r>
      <rPr>
        <b/>
        <sz val="11"/>
        <color theme="1"/>
        <rFont val="Calibri"/>
        <family val="2"/>
        <scheme val="minor"/>
      </rPr>
      <t>70</t>
    </r>
    <r>
      <rPr>
        <sz val="11"/>
        <color theme="1"/>
        <rFont val="Calibri"/>
        <family val="2"/>
        <scheme val="minor"/>
      </rPr>
      <t xml:space="preserve"> and </t>
    </r>
    <r>
      <rPr>
        <b/>
        <sz val="11"/>
        <color theme="1"/>
        <rFont val="Calibri"/>
        <family val="2"/>
        <scheme val="minor"/>
      </rPr>
      <t>EPS of ₹17.50</t>
    </r>
    <r>
      <rPr>
        <sz val="11"/>
        <color theme="1"/>
        <rFont val="Calibri"/>
        <family val="2"/>
        <scheme val="minor"/>
      </rPr>
      <t>, the projected price would be:</t>
    </r>
  </si>
  <si>
    <t>Share Price=70×17.50=₹1,225\text{Share Price} = 70 \times 17.50 = ₹1,225Share Price=70×17.50=₹1,225</t>
  </si>
  <si>
    <t>2. Revenue Growth Method:</t>
  </si>
  <si>
    <t>You can also use the company's revenue growth and profitability trends. Assuming revenue grows at a similar rate to previous years and the margins remain stable, this would likely support the P/E-based estimate.</t>
  </si>
  <si>
    <t>3. Discounted Cash Flow (DCF) Method:</t>
  </si>
  <si>
    <t>This method involves calculating the present value of the company's expected future cash flows. It’s more detailed and considers various financial metrics like free cash flow, growth rates, and discount rates.</t>
  </si>
  <si>
    <t>Conclusion:</t>
  </si>
  <si>
    <t>cash flow statement for a company, showing the cash from operating, investing, and financing activities over several years, from March 2020 (Mar-20) to March 2024 (Mar-24).</t>
  </si>
  <si>
    <t>Here's a brief breakdown of the key sections:</t>
  </si>
  <si>
    <t>Cash from Operating Activity:</t>
  </si>
  <si>
    <r>
      <t>Profit from Operations</t>
    </r>
    <r>
      <rPr>
        <sz val="11"/>
        <color theme="1"/>
        <rFont val="Calibri"/>
        <family val="2"/>
        <scheme val="minor"/>
      </rPr>
      <t>: The company's operating profit is increasing from March 2020 to March 2024, reaching 26,635 in Mar-24.</t>
    </r>
  </si>
  <si>
    <r>
      <t>Receivables</t>
    </r>
    <r>
      <rPr>
        <sz val="11"/>
        <color theme="1"/>
        <rFont val="Calibri"/>
        <family val="2"/>
        <scheme val="minor"/>
      </rPr>
      <t>: There's some fluctuation, particularly negative in later years, indicating increases in receivables.</t>
    </r>
  </si>
  <si>
    <r>
      <t>Inventory</t>
    </r>
    <r>
      <rPr>
        <sz val="11"/>
        <color theme="1"/>
        <rFont val="Calibri"/>
        <family val="2"/>
        <scheme val="minor"/>
      </rPr>
      <t>: Inventory increases significantly in Mar-24, negatively affecting cash flow.</t>
    </r>
  </si>
  <si>
    <r>
      <t>Payables</t>
    </r>
    <r>
      <rPr>
        <sz val="11"/>
        <color theme="1"/>
        <rFont val="Calibri"/>
        <family val="2"/>
        <scheme val="minor"/>
      </rPr>
      <t>: These vary year by year but contribute positively in later years.</t>
    </r>
  </si>
  <si>
    <r>
      <t>Working Capital Changes</t>
    </r>
    <r>
      <rPr>
        <sz val="11"/>
        <color theme="1"/>
        <rFont val="Calibri"/>
        <family val="2"/>
        <scheme val="minor"/>
      </rPr>
      <t>: By Mar-24, working capital changes have a larger negative impact (-3,337).</t>
    </r>
  </si>
  <si>
    <r>
      <t>Direct Taxes</t>
    </r>
    <r>
      <rPr>
        <sz val="11"/>
        <color theme="1"/>
        <rFont val="Calibri"/>
        <family val="2"/>
        <scheme val="minor"/>
      </rPr>
      <t>: These remain fairly stable, hovering around -5,000 to -6,000.</t>
    </r>
  </si>
  <si>
    <t>Cash from Investing Activity:</t>
  </si>
  <si>
    <r>
      <t>Fixed Assets Purchased</t>
    </r>
    <r>
      <rPr>
        <sz val="11"/>
        <color theme="1"/>
        <rFont val="Calibri"/>
        <family val="2"/>
        <scheme val="minor"/>
      </rPr>
      <t>: Consistent outflows, with a rise to -3,563 in Mar-24.</t>
    </r>
  </si>
  <si>
    <r>
      <t>Investments Purchased and Sold</t>
    </r>
    <r>
      <rPr>
        <sz val="11"/>
        <color theme="1"/>
        <rFont val="Calibri"/>
        <family val="2"/>
        <scheme val="minor"/>
      </rPr>
      <t>: Significant amounts are both invested and divested each year, with large figures for both in every year.</t>
    </r>
  </si>
  <si>
    <r>
      <t>Interest Received and Dividends Received</t>
    </r>
    <r>
      <rPr>
        <sz val="11"/>
        <color theme="1"/>
        <rFont val="Calibri"/>
        <family val="2"/>
        <scheme val="minor"/>
      </rPr>
      <t>: These remain relatively stable over time.</t>
    </r>
  </si>
  <si>
    <r>
      <t>Other Investing Items</t>
    </r>
    <r>
      <rPr>
        <sz val="11"/>
        <color theme="1"/>
        <rFont val="Calibri"/>
        <family val="2"/>
        <scheme val="minor"/>
      </rPr>
      <t>: Fluctuates significantly, contributing both positive and negative cash flows over the years.</t>
    </r>
  </si>
  <si>
    <t>Cash from Financing Activity:</t>
  </si>
  <si>
    <r>
      <t>Proceeds from Shares</t>
    </r>
    <r>
      <rPr>
        <sz val="11"/>
        <color theme="1"/>
        <rFont val="Calibri"/>
        <family val="2"/>
        <scheme val="minor"/>
      </rPr>
      <t>: A large increase in share proceeds in Mar-23.</t>
    </r>
  </si>
  <si>
    <r>
      <t>Dividends Paid</t>
    </r>
    <r>
      <rPr>
        <sz val="11"/>
        <color theme="1"/>
        <rFont val="Calibri"/>
        <family val="2"/>
        <scheme val="minor"/>
      </rPr>
      <t>: Significant payouts, especially in Mar-21 and Mar-24 (-18,881 and -19,899, respectively).</t>
    </r>
  </si>
  <si>
    <r>
      <t>Other Financing Items</t>
    </r>
    <r>
      <rPr>
        <sz val="11"/>
        <color theme="1"/>
        <rFont val="Calibri"/>
        <family val="2"/>
        <scheme val="minor"/>
      </rPr>
      <t>: These fluctuate, sometimes positive, sometimes negative.</t>
    </r>
  </si>
  <si>
    <t>Net Cash Flow:</t>
  </si>
  <si>
    <r>
      <t>Net Cash Flow</t>
    </r>
    <r>
      <rPr>
        <sz val="11"/>
        <color theme="1"/>
        <rFont val="Calibri"/>
        <family val="2"/>
        <scheme val="minor"/>
      </rPr>
      <t>: The company maintains relatively stable net cash flow, with small fluctuations ranging from 334 in Mar-20 to 191 in Mar-24.</t>
    </r>
  </si>
  <si>
    <t>This statement indicates the company's liquidity movements, with steady operations and large swings in investing and financing activities, especially related to dividends and investments.</t>
  </si>
  <si>
    <t>To project the expected share price of ITC Ltd. for the next year, we can use several methods, including:</t>
  </si>
  <si>
    <t>Current P/E Ratio of ITC Ltd. (based on FY24): P/E Ratio=Current Share PriceEPS\text{P/E Ratio} = \frac{\text{Current Share Price}}{\text{EPS}} P/E Ratio=EPSCurrent Share Price​</t>
  </si>
  <si>
    <t>Assume the current market price of ITC Ltd.’s share is ₹X (you would use the actual current price in this calculation). For now, I’ll demonstrate the method using an industry-average or past P/E ratio.</t>
  </si>
  <si>
    <t>Historical P/E ratio for ITC Ltd. (assuming it’s around 70 based on the retail sector's historical data):</t>
  </si>
  <si>
    <t>Based on the P/E ratio method, if the company's growth remains consistent and it maintains its industry average P/E ratio of 70, ITC Ltd.'s expected share price could be around ₹1,225 in the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</si>
</sst>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b/>
      <sz val="11"/>
      <color theme="1"/>
      <name val="Calibri"/>
      <family val="2"/>
      <scheme val="minor"/>
    </font>
    <font>
      <b/>
      <sz val="7"/>
      <color rgb="FF333333"/>
      <name val="Arial"/>
      <family val="2"/>
    </font>
    <font>
      <sz val="7"/>
      <color rgb="FF333333"/>
      <name val="Arial"/>
      <family val="2"/>
    </font>
    <font>
      <b/>
      <sz val="9"/>
      <color theme="1" tint="4.9989318521683403E-2"/>
      <name val="Arial"/>
      <family val="2"/>
    </font>
    <font>
      <b/>
      <sz val="9"/>
      <color rgb="FF333333"/>
      <name val="Arial"/>
      <family val="2"/>
    </font>
    <font>
      <sz val="9"/>
      <color rgb="FF333333"/>
      <name val="Aptos"/>
      <family val="2"/>
    </font>
    <font>
      <i/>
      <sz val="9"/>
      <color rgb="FF333333"/>
      <name val="Aptos"/>
      <family val="2"/>
    </font>
    <font>
      <sz val="9"/>
      <color theme="1"/>
      <name val="Aptos"/>
      <family val="2"/>
    </font>
    <font>
      <b/>
      <sz val="9"/>
      <color theme="1"/>
      <name val="Calibri"/>
      <family val="2"/>
      <scheme val="minor"/>
    </font>
    <font>
      <sz val="9"/>
      <color theme="1"/>
      <name val="Calibri"/>
      <family val="2"/>
      <scheme val="minor"/>
    </font>
    <font>
      <b/>
      <sz val="8"/>
      <color theme="1"/>
      <name val="Arial"/>
      <family val="2"/>
    </font>
    <font>
      <sz val="8"/>
      <color theme="1"/>
      <name val="Arial"/>
      <family val="2"/>
    </font>
    <font>
      <sz val="8"/>
      <color theme="1"/>
      <name val="Calibri"/>
      <family val="2"/>
      <scheme val="minor"/>
    </font>
    <font>
      <b/>
      <sz val="16"/>
      <color theme="1"/>
      <name val="Calibri"/>
      <family val="2"/>
      <scheme val="minor"/>
    </font>
    <font>
      <b/>
      <sz val="18"/>
      <color theme="1"/>
      <name val="Calibri"/>
      <family val="2"/>
      <scheme val="minor"/>
    </font>
    <font>
      <sz val="22"/>
      <color rgb="FF333333"/>
      <name val="Arial"/>
      <family val="2"/>
    </font>
    <font>
      <sz val="9"/>
      <color rgb="FF000000"/>
      <name val="Barlow_semi_condensedlight"/>
    </font>
    <font>
      <b/>
      <sz val="13.5"/>
      <color theme="1"/>
      <name val="Calibri"/>
      <family val="2"/>
      <scheme val="minor"/>
    </font>
    <font>
      <sz val="11"/>
      <color rgb="FF22222F"/>
      <name val="Arial"/>
      <family val="2"/>
    </font>
    <font>
      <sz val="11"/>
      <color rgb="FF22222F"/>
      <name val="Arial"/>
      <family val="2"/>
    </font>
    <font>
      <sz val="11"/>
      <color rgb="FF22222F"/>
      <name val="Arial"/>
      <family val="2"/>
    </font>
  </fonts>
  <fills count="15">
    <fill>
      <patternFill patternType="none"/>
    </fill>
    <fill>
      <patternFill patternType="gray125"/>
    </fill>
    <fill>
      <patternFill patternType="solid">
        <fgColor rgb="FFFFFFFF"/>
        <bgColor indexed="64"/>
      </patternFill>
    </fill>
    <fill>
      <patternFill patternType="solid">
        <fgColor rgb="FFF6F8FB"/>
        <bgColor indexed="64"/>
      </patternFill>
    </fill>
    <fill>
      <patternFill patternType="solid">
        <fgColor rgb="FFDEE4E6"/>
        <bgColor indexed="64"/>
      </patternFill>
    </fill>
    <fill>
      <patternFill patternType="solid">
        <fgColor rgb="FF00B0F0"/>
        <bgColor indexed="64"/>
      </patternFill>
    </fill>
    <fill>
      <patternFill patternType="solid">
        <fgColor theme="0"/>
        <bgColor indexed="64"/>
      </patternFill>
    </fill>
    <fill>
      <patternFill patternType="solid">
        <fgColor rgb="FF66FF66"/>
        <bgColor indexed="64"/>
      </patternFill>
    </fill>
    <fill>
      <patternFill patternType="solid">
        <fgColor theme="8" tint="0.59999389629810485"/>
        <bgColor indexed="64"/>
      </patternFill>
    </fill>
    <fill>
      <patternFill patternType="solid">
        <fgColor theme="6"/>
        <bgColor indexed="64"/>
      </patternFill>
    </fill>
    <fill>
      <patternFill patternType="solid">
        <fgColor rgb="FFFF33CC"/>
        <bgColor indexed="64"/>
      </patternFill>
    </fill>
    <fill>
      <patternFill patternType="solid">
        <fgColor rgb="FF92D050"/>
        <bgColor indexed="64"/>
      </patternFill>
    </fill>
    <fill>
      <patternFill patternType="solid">
        <fgColor theme="4"/>
        <bgColor indexed="64"/>
      </patternFill>
    </fill>
    <fill>
      <patternFill patternType="solid">
        <fgColor theme="7"/>
        <bgColor indexed="64"/>
      </patternFill>
    </fill>
    <fill>
      <patternFill patternType="solid">
        <fgColor rgb="FFE8EBEF"/>
        <bgColor indexed="64"/>
      </patternFill>
    </fill>
  </fills>
  <borders count="7">
    <border>
      <left/>
      <right/>
      <top/>
      <bottom/>
      <diagonal/>
    </border>
    <border>
      <left/>
      <right/>
      <top/>
      <bottom style="medium">
        <color rgb="FFE0E0E0"/>
      </bottom>
      <diagonal/>
    </border>
    <border>
      <left/>
      <right style="medium">
        <color rgb="FFE0E0E0"/>
      </right>
      <top/>
      <bottom style="medium">
        <color rgb="FFE0E0E0"/>
      </bottom>
      <diagonal/>
    </border>
    <border>
      <left/>
      <right/>
      <top style="medium">
        <color rgb="FFD1D1D1"/>
      </top>
      <bottom/>
      <diagonal/>
    </border>
    <border>
      <left style="thin">
        <color indexed="64"/>
      </left>
      <right/>
      <top/>
      <bottom/>
      <diagonal/>
    </border>
    <border>
      <left/>
      <right/>
      <top style="medium">
        <color rgb="FFD1D1D1"/>
      </top>
      <bottom style="medium">
        <color rgb="FFE0E0E0"/>
      </bottom>
      <diagonal/>
    </border>
    <border>
      <left style="medium">
        <color rgb="FFEEEEEE"/>
      </left>
      <right style="medium">
        <color rgb="FFEEEEEE"/>
      </right>
      <top/>
      <bottom/>
      <diagonal/>
    </border>
  </borders>
  <cellStyleXfs count="2">
    <xf numFmtId="0" fontId="0" fillId="0" borderId="0"/>
    <xf numFmtId="9" fontId="1" fillId="0" borderId="0" applyFont="0" applyFill="0" applyBorder="0" applyAlignment="0" applyProtection="0"/>
  </cellStyleXfs>
  <cellXfs count="59">
    <xf numFmtId="0" fontId="0" fillId="0" borderId="0" xfId="0"/>
    <xf numFmtId="0" fontId="0" fillId="2" borderId="0" xfId="0" applyFill="1"/>
    <xf numFmtId="0" fontId="4" fillId="2" borderId="2" xfId="0" applyFont="1" applyFill="1" applyBorder="1" applyAlignment="1">
      <alignment horizontal="left" vertical="top" wrapText="1"/>
    </xf>
    <xf numFmtId="0" fontId="4" fillId="2" borderId="1" xfId="0" applyFont="1" applyFill="1" applyBorder="1" applyAlignment="1">
      <alignment horizontal="right" vertical="top" wrapText="1"/>
    </xf>
    <xf numFmtId="0" fontId="3" fillId="4" borderId="2" xfId="0" applyFont="1" applyFill="1" applyBorder="1" applyAlignment="1">
      <alignment horizontal="left" vertical="top" wrapText="1"/>
    </xf>
    <xf numFmtId="0" fontId="3" fillId="4" borderId="1" xfId="0" applyFont="1" applyFill="1" applyBorder="1" applyAlignment="1">
      <alignment horizontal="right" vertical="top" wrapText="1"/>
    </xf>
    <xf numFmtId="0" fontId="3" fillId="3" borderId="2" xfId="0" applyFont="1" applyFill="1" applyBorder="1" applyAlignment="1">
      <alignment horizontal="left" vertical="top" wrapText="1"/>
    </xf>
    <xf numFmtId="4" fontId="3" fillId="3" borderId="1" xfId="0" applyNumberFormat="1" applyFont="1" applyFill="1" applyBorder="1" applyAlignment="1">
      <alignment horizontal="right" vertical="top" wrapText="1"/>
    </xf>
    <xf numFmtId="4" fontId="4" fillId="2" borderId="1" xfId="0" applyNumberFormat="1" applyFont="1" applyFill="1" applyBorder="1" applyAlignment="1">
      <alignment horizontal="right" vertical="top" wrapText="1"/>
    </xf>
    <xf numFmtId="17" fontId="5" fillId="5" borderId="3" xfId="0" applyNumberFormat="1" applyFont="1" applyFill="1" applyBorder="1" applyAlignment="1">
      <alignment horizontal="right" vertical="top" wrapText="1"/>
    </xf>
    <xf numFmtId="17" fontId="6" fillId="5" borderId="1" xfId="0" applyNumberFormat="1" applyFont="1" applyFill="1" applyBorder="1" applyAlignment="1">
      <alignment horizontal="right" vertical="top" wrapText="1"/>
    </xf>
    <xf numFmtId="0" fontId="0" fillId="6" borderId="0" xfId="0" applyFill="1"/>
    <xf numFmtId="0" fontId="6" fillId="6" borderId="4" xfId="0" applyFont="1" applyFill="1" applyBorder="1" applyAlignment="1">
      <alignment horizontal="right" vertical="top" wrapText="1"/>
    </xf>
    <xf numFmtId="4" fontId="7" fillId="6" borderId="1" xfId="0" applyNumberFormat="1" applyFont="1" applyFill="1" applyBorder="1" applyAlignment="1">
      <alignment horizontal="right" vertical="top" wrapText="1"/>
    </xf>
    <xf numFmtId="4" fontId="8" fillId="7" borderId="1" xfId="0" applyNumberFormat="1" applyFont="1" applyFill="1" applyBorder="1" applyAlignment="1">
      <alignment horizontal="right" vertical="top" wrapText="1"/>
    </xf>
    <xf numFmtId="4" fontId="6" fillId="6" borderId="4" xfId="0" applyNumberFormat="1" applyFont="1" applyFill="1" applyBorder="1" applyAlignment="1">
      <alignment horizontal="right" vertical="top" wrapText="1"/>
    </xf>
    <xf numFmtId="4" fontId="9" fillId="6" borderId="0" xfId="0" applyNumberFormat="1" applyFont="1" applyFill="1"/>
    <xf numFmtId="4" fontId="9" fillId="9" borderId="0" xfId="0" applyNumberFormat="1" applyFont="1" applyFill="1"/>
    <xf numFmtId="4" fontId="9" fillId="10" borderId="0" xfId="0" applyNumberFormat="1" applyFont="1" applyFill="1"/>
    <xf numFmtId="4" fontId="9" fillId="11" borderId="0" xfId="0" applyNumberFormat="1" applyFont="1" applyFill="1"/>
    <xf numFmtId="0" fontId="3" fillId="12" borderId="1" xfId="0" applyFont="1" applyFill="1" applyBorder="1" applyAlignment="1">
      <alignment horizontal="left" vertical="top" wrapText="1"/>
    </xf>
    <xf numFmtId="16" fontId="3" fillId="12" borderId="1" xfId="0" applyNumberFormat="1" applyFont="1" applyFill="1" applyBorder="1" applyAlignment="1">
      <alignment horizontal="right" vertical="top" wrapText="1"/>
    </xf>
    <xf numFmtId="0" fontId="3" fillId="12" borderId="2" xfId="0" applyFont="1" applyFill="1" applyBorder="1" applyAlignment="1">
      <alignment horizontal="left" vertical="top" wrapText="1"/>
    </xf>
    <xf numFmtId="4" fontId="3" fillId="12" borderId="1" xfId="0" applyNumberFormat="1" applyFont="1" applyFill="1" applyBorder="1" applyAlignment="1">
      <alignment horizontal="right" vertical="top" wrapText="1"/>
    </xf>
    <xf numFmtId="0" fontId="4" fillId="13" borderId="2" xfId="0" applyFont="1" applyFill="1" applyBorder="1" applyAlignment="1">
      <alignment horizontal="left" vertical="top" wrapText="1"/>
    </xf>
    <xf numFmtId="4" fontId="4" fillId="13" borderId="1" xfId="0" applyNumberFormat="1" applyFont="1" applyFill="1" applyBorder="1" applyAlignment="1">
      <alignment horizontal="right" vertical="top" wrapText="1"/>
    </xf>
    <xf numFmtId="4" fontId="9" fillId="8" borderId="0" xfId="0" applyNumberFormat="1" applyFont="1" applyFill="1"/>
    <xf numFmtId="4" fontId="9" fillId="5" borderId="0" xfId="0" applyNumberFormat="1" applyFont="1" applyFill="1"/>
    <xf numFmtId="0" fontId="3" fillId="13" borderId="5" xfId="0" applyFont="1" applyFill="1" applyBorder="1" applyAlignment="1">
      <alignment horizontal="left" vertical="top" wrapText="1"/>
    </xf>
    <xf numFmtId="16" fontId="3" fillId="13" borderId="5" xfId="0" applyNumberFormat="1" applyFont="1" applyFill="1" applyBorder="1" applyAlignment="1">
      <alignment horizontal="right" vertical="top" wrapText="1"/>
    </xf>
    <xf numFmtId="0" fontId="3" fillId="13" borderId="2" xfId="0" applyFont="1" applyFill="1" applyBorder="1" applyAlignment="1">
      <alignment horizontal="left" vertical="top" wrapText="1"/>
    </xf>
    <xf numFmtId="4" fontId="3" fillId="13" borderId="1" xfId="0" applyNumberFormat="1" applyFont="1" applyFill="1" applyBorder="1" applyAlignment="1">
      <alignment horizontal="right" vertical="top" wrapText="1"/>
    </xf>
    <xf numFmtId="0" fontId="10" fillId="7" borderId="0" xfId="0" applyFont="1" applyFill="1"/>
    <xf numFmtId="17" fontId="10" fillId="7" borderId="0" xfId="0" applyNumberFormat="1" applyFont="1" applyFill="1"/>
    <xf numFmtId="0" fontId="11" fillId="0" borderId="0" xfId="0" applyFont="1"/>
    <xf numFmtId="0" fontId="2" fillId="0" borderId="0" xfId="0" applyFont="1"/>
    <xf numFmtId="0" fontId="12" fillId="14" borderId="6" xfId="0" applyFont="1" applyFill="1" applyBorder="1" applyAlignment="1">
      <alignment vertical="center"/>
    </xf>
    <xf numFmtId="9" fontId="0" fillId="0" borderId="0" xfId="1" applyFont="1"/>
    <xf numFmtId="0" fontId="13" fillId="2" borderId="6" xfId="0" applyFont="1" applyFill="1" applyBorder="1" applyAlignment="1">
      <alignment vertical="center"/>
    </xf>
    <xf numFmtId="0" fontId="14" fillId="0" borderId="0" xfId="0" applyFont="1"/>
    <xf numFmtId="4" fontId="0" fillId="0" borderId="0" xfId="0" applyNumberFormat="1"/>
    <xf numFmtId="0" fontId="15" fillId="0" borderId="0" xfId="0" applyFont="1"/>
    <xf numFmtId="0" fontId="16" fillId="0" borderId="0" xfId="0" applyFont="1"/>
    <xf numFmtId="0" fontId="17" fillId="0" borderId="0" xfId="0" applyFont="1" applyAlignment="1">
      <alignment vertical="center" wrapText="1"/>
    </xf>
    <xf numFmtId="0" fontId="18" fillId="0" borderId="0" xfId="0" applyFont="1"/>
    <xf numFmtId="0" fontId="6" fillId="0" borderId="0" xfId="0" applyFont="1"/>
    <xf numFmtId="0" fontId="19" fillId="0" borderId="0" xfId="0" applyFont="1" applyAlignment="1">
      <alignment vertical="center"/>
    </xf>
    <xf numFmtId="0" fontId="0" fillId="0" borderId="0" xfId="0" applyAlignment="1">
      <alignment horizontal="left" vertical="center" indent="1"/>
    </xf>
    <xf numFmtId="0" fontId="2" fillId="0" borderId="0" xfId="0" applyFont="1" applyAlignment="1">
      <alignment horizontal="left" vertical="center" indent="1"/>
    </xf>
    <xf numFmtId="0" fontId="21" fillId="2" borderId="0" xfId="0" applyFont="1" applyFill="1" applyAlignment="1">
      <alignment horizontal="left" vertical="center"/>
    </xf>
    <xf numFmtId="3" fontId="21" fillId="2" borderId="0" xfId="0" applyNumberFormat="1" applyFont="1" applyFill="1" applyAlignment="1">
      <alignment horizontal="right" vertical="center" wrapText="1"/>
    </xf>
    <xf numFmtId="0" fontId="22" fillId="2" borderId="0" xfId="0" applyFont="1" applyFill="1" applyAlignment="1">
      <alignment horizontal="left" vertical="center"/>
    </xf>
    <xf numFmtId="0" fontId="22" fillId="2" borderId="0" xfId="0" applyFont="1" applyFill="1" applyAlignment="1">
      <alignment horizontal="right" vertical="center" wrapText="1"/>
    </xf>
    <xf numFmtId="3" fontId="22" fillId="2" borderId="0" xfId="0" applyNumberFormat="1" applyFont="1" applyFill="1" applyAlignment="1">
      <alignment horizontal="right" vertical="center" wrapText="1"/>
    </xf>
    <xf numFmtId="0" fontId="0" fillId="13" borderId="0" xfId="0" applyFill="1"/>
    <xf numFmtId="17" fontId="20" fillId="13" borderId="0" xfId="0" applyNumberFormat="1" applyFont="1" applyFill="1" applyAlignment="1">
      <alignment horizontal="right" vertical="center" wrapText="1"/>
    </xf>
    <xf numFmtId="0" fontId="21" fillId="13" borderId="0" xfId="0" applyFont="1" applyFill="1" applyAlignment="1">
      <alignment horizontal="left" vertical="center"/>
    </xf>
    <xf numFmtId="3" fontId="21" fillId="13" borderId="0" xfId="0" applyNumberFormat="1" applyFont="1" applyFill="1" applyAlignment="1">
      <alignment horizontal="right" vertical="center" wrapText="1"/>
    </xf>
    <xf numFmtId="0" fontId="21" fillId="13" borderId="0" xfId="0" applyFont="1" applyFill="1" applyAlignment="1">
      <alignment horizontal="righ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104744</xdr:rowOff>
    </xdr:from>
    <xdr:to>
      <xdr:col>2</xdr:col>
      <xdr:colOff>569721</xdr:colOff>
      <xdr:row>8</xdr:row>
      <xdr:rowOff>150567</xdr:rowOff>
    </xdr:to>
    <xdr:pic>
      <xdr:nvPicPr>
        <xdr:cNvPr id="3" name="Picture 2">
          <a:extLst>
            <a:ext uri="{FF2B5EF4-FFF2-40B4-BE49-F238E27FC236}">
              <a16:creationId xmlns:a16="http://schemas.microsoft.com/office/drawing/2014/main" id="{E2E7B778-C952-AC05-DCBC-79AF7FFF6C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4744"/>
          <a:ext cx="1787350" cy="16758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BC19-7123-4E4E-848E-3229585FE708}">
  <dimension ref="D1:H12"/>
  <sheetViews>
    <sheetView topLeftCell="A4" zoomScale="97" zoomScaleNormal="47" workbookViewId="0">
      <selection activeCell="D19" sqref="D19"/>
    </sheetView>
  </sheetViews>
  <sheetFormatPr defaultRowHeight="14.5"/>
  <cols>
    <col min="4" max="4" width="58" customWidth="1"/>
  </cols>
  <sheetData>
    <row r="1" spans="4:8" ht="27.5">
      <c r="D1" s="43" t="s">
        <v>156</v>
      </c>
      <c r="F1" s="45" t="s">
        <v>157</v>
      </c>
      <c r="H1" s="45" t="s">
        <v>158</v>
      </c>
    </row>
    <row r="7" spans="4:8">
      <c r="D7" t="s">
        <v>159</v>
      </c>
    </row>
    <row r="8" spans="4:8">
      <c r="D8" t="s">
        <v>162</v>
      </c>
    </row>
    <row r="9" spans="4:8">
      <c r="D9" t="s">
        <v>163</v>
      </c>
    </row>
    <row r="10" spans="4:8">
      <c r="D10" t="s">
        <v>164</v>
      </c>
    </row>
    <row r="11" spans="4:8">
      <c r="D11" t="s">
        <v>161</v>
      </c>
    </row>
    <row r="12" spans="4:8">
      <c r="D12" s="44" t="s">
        <v>160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A0B33-20B4-43DF-8BD2-3D70770BFAF7}">
  <dimension ref="A1:P47"/>
  <sheetViews>
    <sheetView tabSelected="1" zoomScale="92" workbookViewId="0">
      <selection activeCell="E14" sqref="E14"/>
    </sheetView>
  </sheetViews>
  <sheetFormatPr defaultRowHeight="14.5"/>
  <sheetData>
    <row r="1" spans="1:16" ht="36.5" thickBot="1">
      <c r="A1" s="20" t="s">
        <v>0</v>
      </c>
      <c r="B1" s="21">
        <v>45371</v>
      </c>
      <c r="C1" s="21">
        <v>45372</v>
      </c>
      <c r="D1" s="21">
        <v>45373</v>
      </c>
      <c r="E1" s="21">
        <v>45374</v>
      </c>
      <c r="F1" s="21">
        <v>45375</v>
      </c>
      <c r="H1" s="9" t="s">
        <v>47</v>
      </c>
      <c r="I1" s="10">
        <v>43891</v>
      </c>
      <c r="J1" s="10">
        <v>44256</v>
      </c>
      <c r="K1" s="10">
        <v>44621</v>
      </c>
      <c r="L1" s="10">
        <v>44986</v>
      </c>
      <c r="M1" s="10">
        <v>45352</v>
      </c>
      <c r="N1" s="11"/>
      <c r="P1" t="s">
        <v>182</v>
      </c>
    </row>
    <row r="2" spans="1:16" ht="35" thickBot="1">
      <c r="A2" s="2"/>
      <c r="B2" s="3" t="s">
        <v>1</v>
      </c>
      <c r="C2" s="3" t="s">
        <v>1</v>
      </c>
      <c r="D2" s="3" t="s">
        <v>1</v>
      </c>
      <c r="E2" s="3" t="s">
        <v>1</v>
      </c>
      <c r="F2" s="3" t="s">
        <v>1</v>
      </c>
      <c r="H2" s="12" t="s">
        <v>48</v>
      </c>
      <c r="I2" s="13">
        <f>B7</f>
        <v>45619.7</v>
      </c>
      <c r="J2" s="13">
        <f t="shared" ref="J2:M2" si="0">C7</f>
        <v>45485.13</v>
      </c>
      <c r="K2" s="13">
        <f t="shared" si="0"/>
        <v>56341.27</v>
      </c>
      <c r="L2" s="13">
        <f t="shared" si="0"/>
        <v>66043.27</v>
      </c>
      <c r="M2" s="13">
        <f t="shared" si="0"/>
        <v>65440.81</v>
      </c>
      <c r="N2" s="11"/>
    </row>
    <row r="3" spans="1:16" ht="35" thickBot="1">
      <c r="A3" s="4" t="s">
        <v>2</v>
      </c>
      <c r="B3" s="5"/>
      <c r="C3" s="5"/>
      <c r="D3" s="5"/>
      <c r="E3" s="5"/>
      <c r="F3" s="5"/>
      <c r="H3" s="12" t="s">
        <v>49</v>
      </c>
      <c r="I3" s="14">
        <f>B8</f>
        <v>3013.66</v>
      </c>
      <c r="J3" s="14">
        <f t="shared" ref="J3:M3" si="1">C8</f>
        <v>3250.99</v>
      </c>
      <c r="K3" s="14">
        <f t="shared" si="1"/>
        <v>2589.9699999999998</v>
      </c>
      <c r="L3" s="14">
        <f t="shared" si="1"/>
        <v>2437.61</v>
      </c>
      <c r="M3" s="14">
        <f t="shared" si="1"/>
        <v>3538.28</v>
      </c>
      <c r="N3" s="11"/>
      <c r="P3" s="46" t="s">
        <v>165</v>
      </c>
    </row>
    <row r="4" spans="1:16" ht="36.5" thickBot="1">
      <c r="A4" s="6" t="s">
        <v>3</v>
      </c>
      <c r="B4" s="7">
        <v>46323.72</v>
      </c>
      <c r="C4" s="7">
        <v>48151.26</v>
      </c>
      <c r="D4" s="7">
        <v>59101.09</v>
      </c>
      <c r="E4" s="7">
        <v>69480.89</v>
      </c>
      <c r="F4" s="7">
        <v>69446.2</v>
      </c>
      <c r="H4" s="15" t="s">
        <v>8</v>
      </c>
      <c r="I4" s="13">
        <f>SUM(I2:I3)</f>
        <v>48633.36</v>
      </c>
      <c r="J4" s="13">
        <f t="shared" ref="J4:M4" si="2">SUM(J2:J3)</f>
        <v>48736.119999999995</v>
      </c>
      <c r="K4" s="13">
        <f t="shared" si="2"/>
        <v>58931.24</v>
      </c>
      <c r="L4" s="13">
        <f t="shared" si="2"/>
        <v>68480.88</v>
      </c>
      <c r="M4" s="13">
        <f t="shared" si="2"/>
        <v>68979.09</v>
      </c>
      <c r="N4" s="11"/>
      <c r="P4" s="47"/>
    </row>
    <row r="5" spans="1:16" ht="36.5" thickBot="1">
      <c r="A5" s="2" t="s">
        <v>4</v>
      </c>
      <c r="B5" s="8">
        <v>1187.6400000000001</v>
      </c>
      <c r="C5" s="8">
        <v>3039.43</v>
      </c>
      <c r="D5" s="8">
        <v>3404.29</v>
      </c>
      <c r="E5" s="8">
        <v>4208.01</v>
      </c>
      <c r="F5" s="8">
        <v>4664.4799999999996</v>
      </c>
      <c r="H5" s="12" t="s">
        <v>45</v>
      </c>
      <c r="I5" s="26">
        <f>B15</f>
        <v>17235.13</v>
      </c>
      <c r="J5" s="26">
        <f t="shared" ref="J5:M5" si="3">C15</f>
        <v>19974.61</v>
      </c>
      <c r="K5" s="26">
        <f t="shared" si="3"/>
        <v>26232.52</v>
      </c>
      <c r="L5" s="26">
        <f t="shared" si="3"/>
        <v>28880.18</v>
      </c>
      <c r="M5" s="26">
        <f t="shared" si="3"/>
        <v>26982.100000000002</v>
      </c>
      <c r="N5" s="11"/>
      <c r="P5" s="48" t="s">
        <v>166</v>
      </c>
    </row>
    <row r="6" spans="1:16" ht="36.5" thickBot="1">
      <c r="A6" s="6" t="s">
        <v>5</v>
      </c>
      <c r="B6" s="7">
        <v>45136.08</v>
      </c>
      <c r="C6" s="7">
        <v>45111.83</v>
      </c>
      <c r="D6" s="7">
        <v>55696.800000000003</v>
      </c>
      <c r="E6" s="7">
        <v>65272.88</v>
      </c>
      <c r="F6" s="7">
        <v>64781.72</v>
      </c>
      <c r="H6" s="15" t="s">
        <v>50</v>
      </c>
      <c r="I6" s="16">
        <f>I4-I5</f>
        <v>31398.23</v>
      </c>
      <c r="J6" s="16">
        <f t="shared" ref="J6:L6" si="4">J4-J5</f>
        <v>28761.509999999995</v>
      </c>
      <c r="K6" s="16">
        <f t="shared" si="4"/>
        <v>32698.719999999998</v>
      </c>
      <c r="L6" s="16">
        <f t="shared" si="4"/>
        <v>39600.700000000004</v>
      </c>
      <c r="M6" s="16">
        <f>M4-M5</f>
        <v>41996.989999999991</v>
      </c>
      <c r="N6" s="11"/>
      <c r="P6" s="48" t="s">
        <v>167</v>
      </c>
    </row>
    <row r="7" spans="1:16" ht="27.5" thickBot="1">
      <c r="A7" s="6" t="s">
        <v>6</v>
      </c>
      <c r="B7" s="7">
        <v>45619.7</v>
      </c>
      <c r="C7" s="7">
        <v>45485.13</v>
      </c>
      <c r="D7" s="7">
        <v>56341.27</v>
      </c>
      <c r="E7" s="7">
        <v>66043.27</v>
      </c>
      <c r="F7" s="7">
        <v>65440.81</v>
      </c>
      <c r="H7" s="15" t="s">
        <v>46</v>
      </c>
      <c r="I7" s="27">
        <f>B20</f>
        <v>10480.32</v>
      </c>
      <c r="J7" s="27">
        <f t="shared" ref="J7:M7" si="5">C20</f>
        <v>9988.02</v>
      </c>
      <c r="K7" s="27">
        <f t="shared" si="5"/>
        <v>11175.09</v>
      </c>
      <c r="L7" s="27">
        <f t="shared" si="5"/>
        <v>13218.619999999999</v>
      </c>
      <c r="M7" s="27">
        <f t="shared" si="5"/>
        <v>13980.1</v>
      </c>
      <c r="N7" s="11"/>
    </row>
    <row r="8" spans="1:16" ht="18" thickBot="1">
      <c r="A8" s="2" t="s">
        <v>7</v>
      </c>
      <c r="B8" s="8">
        <v>3013.66</v>
      </c>
      <c r="C8" s="8">
        <v>3250.99</v>
      </c>
      <c r="D8" s="8">
        <v>2589.9699999999998</v>
      </c>
      <c r="E8" s="8">
        <v>2437.61</v>
      </c>
      <c r="F8" s="8">
        <v>3538.28</v>
      </c>
      <c r="H8" s="15" t="s">
        <v>51</v>
      </c>
      <c r="I8" s="16">
        <f>I6-I7</f>
        <v>20917.91</v>
      </c>
      <c r="J8" s="16">
        <f t="shared" ref="J8:M8" si="6">J6-J7</f>
        <v>18773.489999999994</v>
      </c>
      <c r="K8" s="16">
        <f t="shared" si="6"/>
        <v>21523.629999999997</v>
      </c>
      <c r="L8" s="16">
        <f t="shared" si="6"/>
        <v>26382.080000000005</v>
      </c>
      <c r="M8" s="16">
        <f t="shared" si="6"/>
        <v>28016.889999999992</v>
      </c>
      <c r="N8" s="11"/>
      <c r="P8" s="46" t="s">
        <v>168</v>
      </c>
    </row>
    <row r="9" spans="1:16" ht="18.5" thickBot="1">
      <c r="A9" s="22" t="s">
        <v>8</v>
      </c>
      <c r="B9" s="23">
        <v>48633.36</v>
      </c>
      <c r="C9" s="23">
        <v>48736.12</v>
      </c>
      <c r="D9" s="23">
        <v>58931.24</v>
      </c>
      <c r="E9" s="23">
        <v>68480.88</v>
      </c>
      <c r="F9" s="23">
        <v>68979.09</v>
      </c>
      <c r="H9" s="15" t="s">
        <v>52</v>
      </c>
      <c r="I9" s="17">
        <f>B18</f>
        <v>1563.27</v>
      </c>
      <c r="J9" s="17">
        <f t="shared" ref="J9:M9" si="7">C18</f>
        <v>1561.83</v>
      </c>
      <c r="K9" s="17">
        <f t="shared" si="7"/>
        <v>1652.15</v>
      </c>
      <c r="L9" s="17">
        <f t="shared" si="7"/>
        <v>1662.73</v>
      </c>
      <c r="M9" s="17">
        <f t="shared" si="7"/>
        <v>1647.82</v>
      </c>
      <c r="N9" s="11"/>
      <c r="P9" s="47"/>
    </row>
    <row r="10" spans="1:16" ht="15" thickBot="1">
      <c r="A10" s="4" t="s">
        <v>9</v>
      </c>
      <c r="B10" s="5"/>
      <c r="C10" s="5"/>
      <c r="D10" s="5"/>
      <c r="E10" s="5"/>
      <c r="F10" s="5"/>
      <c r="H10" s="15" t="s">
        <v>53</v>
      </c>
      <c r="I10" s="16">
        <f>I8-I9</f>
        <v>19354.64</v>
      </c>
      <c r="J10" s="16">
        <f t="shared" ref="J10:M10" si="8">J8-J9</f>
        <v>17211.659999999996</v>
      </c>
      <c r="K10" s="16">
        <f t="shared" si="8"/>
        <v>19871.479999999996</v>
      </c>
      <c r="L10" s="16">
        <f t="shared" si="8"/>
        <v>24719.350000000006</v>
      </c>
      <c r="M10" s="16">
        <f t="shared" si="8"/>
        <v>26369.069999999992</v>
      </c>
      <c r="N10" s="11"/>
      <c r="P10" s="47" t="s">
        <v>169</v>
      </c>
    </row>
    <row r="11" spans="1:16" ht="27.5" thickBot="1">
      <c r="A11" s="2" t="s">
        <v>10</v>
      </c>
      <c r="B11" s="8">
        <v>13121.76</v>
      </c>
      <c r="C11" s="8">
        <v>13605.07</v>
      </c>
      <c r="D11" s="8">
        <v>16064.5</v>
      </c>
      <c r="E11" s="8">
        <v>19809.830000000002</v>
      </c>
      <c r="F11" s="8">
        <v>21309.84</v>
      </c>
      <c r="H11" s="12" t="s">
        <v>54</v>
      </c>
      <c r="I11" s="18">
        <f>B17</f>
        <v>55.72</v>
      </c>
      <c r="J11" s="18">
        <f t="shared" ref="J11:M11" si="9">C17</f>
        <v>47.47</v>
      </c>
      <c r="K11" s="18">
        <f t="shared" si="9"/>
        <v>41.95</v>
      </c>
      <c r="L11" s="18">
        <f t="shared" si="9"/>
        <v>41.81</v>
      </c>
      <c r="M11" s="18">
        <f t="shared" si="9"/>
        <v>45.73</v>
      </c>
      <c r="N11" s="11"/>
    </row>
    <row r="12" spans="1:16" ht="27.5" thickBot="1">
      <c r="A12" s="2" t="s">
        <v>11</v>
      </c>
      <c r="B12" s="8">
        <v>4289.71</v>
      </c>
      <c r="C12" s="8">
        <v>6896.4</v>
      </c>
      <c r="D12" s="8">
        <v>10734.48</v>
      </c>
      <c r="E12" s="8">
        <v>9109.85</v>
      </c>
      <c r="F12" s="8">
        <v>6042.97</v>
      </c>
      <c r="H12" s="15" t="s">
        <v>55</v>
      </c>
      <c r="I12" s="16">
        <f>I10-I11</f>
        <v>19298.919999999998</v>
      </c>
      <c r="J12" s="16">
        <f t="shared" ref="J12:M12" si="10">J10-J11</f>
        <v>17164.189999999995</v>
      </c>
      <c r="K12" s="16">
        <f t="shared" si="10"/>
        <v>19829.529999999995</v>
      </c>
      <c r="L12" s="16">
        <f t="shared" si="10"/>
        <v>24677.540000000005</v>
      </c>
      <c r="M12" s="16">
        <f t="shared" si="10"/>
        <v>26323.339999999993</v>
      </c>
      <c r="N12" s="11"/>
      <c r="P12" s="46" t="s">
        <v>170</v>
      </c>
    </row>
    <row r="13" spans="1:16" ht="27.5" thickBot="1">
      <c r="A13" s="2" t="s">
        <v>12</v>
      </c>
      <c r="B13" s="3">
        <v>0</v>
      </c>
      <c r="C13" s="3">
        <v>0</v>
      </c>
      <c r="D13" s="3">
        <v>0</v>
      </c>
      <c r="E13" s="3">
        <v>0</v>
      </c>
      <c r="F13" s="3">
        <v>0</v>
      </c>
      <c r="H13" s="15" t="s">
        <v>56</v>
      </c>
      <c r="I13" s="19">
        <f>B30</f>
        <v>4030.76</v>
      </c>
      <c r="J13" s="19">
        <f t="shared" ref="J13:M13" si="11">C30</f>
        <v>4132.51</v>
      </c>
      <c r="K13" s="19">
        <f t="shared" si="11"/>
        <v>4771.7</v>
      </c>
      <c r="L13" s="19">
        <f t="shared" si="11"/>
        <v>5997.1</v>
      </c>
      <c r="M13" s="19">
        <f t="shared" si="11"/>
        <v>5893.8</v>
      </c>
      <c r="N13" s="11"/>
      <c r="P13" s="47"/>
    </row>
    <row r="14" spans="1:16" ht="45.5" thickBot="1">
      <c r="A14" s="2" t="s">
        <v>13</v>
      </c>
      <c r="B14" s="3">
        <v>-176.34</v>
      </c>
      <c r="C14" s="3">
        <v>-526.86</v>
      </c>
      <c r="D14" s="3">
        <v>-566.46</v>
      </c>
      <c r="E14" s="3">
        <v>-39.5</v>
      </c>
      <c r="F14" s="3">
        <v>-370.71</v>
      </c>
      <c r="H14" s="12" t="s">
        <v>57</v>
      </c>
      <c r="I14" s="16">
        <f>I12-I13</f>
        <v>15268.159999999998</v>
      </c>
      <c r="J14" s="16">
        <f t="shared" ref="J14:M14" si="12">J12-J13</f>
        <v>13031.679999999995</v>
      </c>
      <c r="K14" s="16">
        <f t="shared" si="12"/>
        <v>15057.829999999994</v>
      </c>
      <c r="L14" s="16">
        <f t="shared" si="12"/>
        <v>18680.440000000002</v>
      </c>
      <c r="M14" s="16">
        <f t="shared" si="12"/>
        <v>20429.539999999994</v>
      </c>
      <c r="N14" s="11"/>
      <c r="P14" s="48" t="s">
        <v>171</v>
      </c>
    </row>
    <row r="15" spans="1:16" ht="23.5" thickBot="1">
      <c r="A15" s="24" t="s">
        <v>45</v>
      </c>
      <c r="B15" s="25">
        <f>SUM(B11:B14)</f>
        <v>17235.13</v>
      </c>
      <c r="C15" s="25">
        <f>SUM(C11:C14)</f>
        <v>19974.61</v>
      </c>
      <c r="D15" s="25">
        <f>SUM(D11:D14)</f>
        <v>26232.52</v>
      </c>
      <c r="E15" s="25">
        <f t="shared" ref="E15" si="13">SUM(E11:E14)</f>
        <v>28880.18</v>
      </c>
      <c r="F15" s="25">
        <f>SUM(F11:F14)</f>
        <v>26982.100000000002</v>
      </c>
      <c r="H15" s="12" t="s">
        <v>58</v>
      </c>
      <c r="I15" s="13">
        <f>B36</f>
        <v>12.33</v>
      </c>
      <c r="J15" s="13">
        <f t="shared" ref="J15:M15" si="14">C36</f>
        <v>10.59</v>
      </c>
      <c r="K15" s="13">
        <f t="shared" si="14"/>
        <v>12.22</v>
      </c>
      <c r="L15" s="13">
        <f t="shared" si="14"/>
        <v>15.15</v>
      </c>
      <c r="M15" s="13">
        <f t="shared" si="14"/>
        <v>16.39</v>
      </c>
      <c r="N15" s="11"/>
    </row>
    <row r="16" spans="1:16" ht="27.5" thickBot="1">
      <c r="A16" s="2" t="s">
        <v>14</v>
      </c>
      <c r="B16" s="8">
        <v>2658.21</v>
      </c>
      <c r="C16" s="8">
        <v>2820.95</v>
      </c>
      <c r="D16" s="8">
        <v>3061.99</v>
      </c>
      <c r="E16" s="8">
        <v>3569.46</v>
      </c>
      <c r="F16" s="8">
        <v>3732.23</v>
      </c>
      <c r="H16" s="15" t="s">
        <v>59</v>
      </c>
      <c r="I16" s="13">
        <f>B37</f>
        <v>12.31</v>
      </c>
      <c r="J16" s="13">
        <f t="shared" ref="J16:M16" si="15">C37</f>
        <v>10.59</v>
      </c>
      <c r="K16" s="13">
        <f t="shared" si="15"/>
        <v>12.22</v>
      </c>
      <c r="L16" s="13">
        <f t="shared" si="15"/>
        <v>15.11</v>
      </c>
      <c r="M16" s="13">
        <f t="shared" si="15"/>
        <v>16.350000000000001</v>
      </c>
      <c r="N16" s="11"/>
      <c r="P16" s="46" t="s">
        <v>172</v>
      </c>
    </row>
    <row r="17" spans="1:16" ht="18.5" thickBot="1">
      <c r="A17" s="2" t="s">
        <v>15</v>
      </c>
      <c r="B17" s="3">
        <v>55.72</v>
      </c>
      <c r="C17" s="3">
        <v>47.47</v>
      </c>
      <c r="D17" s="3">
        <v>41.95</v>
      </c>
      <c r="E17" s="3">
        <v>41.81</v>
      </c>
      <c r="F17" s="3">
        <v>45.73</v>
      </c>
      <c r="P17" s="47"/>
    </row>
    <row r="18" spans="1:16" ht="36.5" thickBot="1">
      <c r="A18" s="2" t="s">
        <v>16</v>
      </c>
      <c r="B18" s="8">
        <v>1563.27</v>
      </c>
      <c r="C18" s="8">
        <v>1561.83</v>
      </c>
      <c r="D18" s="8">
        <v>1652.15</v>
      </c>
      <c r="E18" s="8">
        <v>1662.73</v>
      </c>
      <c r="F18" s="8">
        <v>1647.82</v>
      </c>
      <c r="P18" s="47" t="s">
        <v>173</v>
      </c>
    </row>
    <row r="19" spans="1:16" ht="18.5" thickBot="1">
      <c r="A19" s="2" t="s">
        <v>17</v>
      </c>
      <c r="B19" s="8">
        <v>7822.11</v>
      </c>
      <c r="C19" s="8">
        <v>7167.07</v>
      </c>
      <c r="D19" s="8">
        <v>8113.1</v>
      </c>
      <c r="E19" s="8">
        <v>9649.16</v>
      </c>
      <c r="F19" s="8">
        <v>10247.870000000001</v>
      </c>
    </row>
    <row r="20" spans="1:16" ht="18" thickBot="1">
      <c r="A20" s="24" t="s">
        <v>46</v>
      </c>
      <c r="B20" s="25">
        <f>B16+B19</f>
        <v>10480.32</v>
      </c>
      <c r="C20" s="25">
        <f>C16+C19</f>
        <v>9988.02</v>
      </c>
      <c r="D20" s="25">
        <f>D16+D19</f>
        <v>11175.09</v>
      </c>
      <c r="E20" s="25">
        <f t="shared" ref="E20" si="16">E16+E19</f>
        <v>13218.619999999999</v>
      </c>
      <c r="F20" s="25">
        <f>F16+F19</f>
        <v>13980.1</v>
      </c>
      <c r="P20" s="46" t="s">
        <v>174</v>
      </c>
    </row>
    <row r="21" spans="1:16" ht="18.5" thickBot="1">
      <c r="A21" s="6" t="s">
        <v>18</v>
      </c>
      <c r="B21" s="7">
        <v>29334.44</v>
      </c>
      <c r="C21" s="7">
        <v>31571.93</v>
      </c>
      <c r="D21" s="7">
        <v>39101.71</v>
      </c>
      <c r="E21" s="7">
        <v>43803.34</v>
      </c>
      <c r="F21" s="7">
        <v>42655.75</v>
      </c>
      <c r="P21" s="47"/>
    </row>
    <row r="22" spans="1:16" ht="54.5" thickBot="1">
      <c r="A22" s="6" t="s">
        <v>19</v>
      </c>
      <c r="B22" s="7">
        <v>19298.919999999998</v>
      </c>
      <c r="C22" s="7">
        <v>17164.189999999999</v>
      </c>
      <c r="D22" s="7">
        <v>19829.53</v>
      </c>
      <c r="E22" s="7">
        <v>24677.54</v>
      </c>
      <c r="F22" s="7">
        <v>26323.34</v>
      </c>
      <c r="P22" s="48" t="s">
        <v>175</v>
      </c>
    </row>
    <row r="23" spans="1:16" ht="18.5" thickBot="1">
      <c r="A23" s="2" t="s">
        <v>20</v>
      </c>
      <c r="B23" s="3">
        <v>-132.11000000000001</v>
      </c>
      <c r="C23" s="3">
        <v>0</v>
      </c>
      <c r="D23" s="3">
        <v>0</v>
      </c>
      <c r="E23" s="3">
        <v>72.87</v>
      </c>
      <c r="F23" s="3">
        <v>-7.57</v>
      </c>
    </row>
    <row r="24" spans="1:16" ht="18.5" thickBot="1">
      <c r="A24" s="6" t="s">
        <v>21</v>
      </c>
      <c r="B24" s="7">
        <v>19166.810000000001</v>
      </c>
      <c r="C24" s="7">
        <v>17164.189999999999</v>
      </c>
      <c r="D24" s="7">
        <v>19829.53</v>
      </c>
      <c r="E24" s="7">
        <v>24750.41</v>
      </c>
      <c r="F24" s="7">
        <v>26315.77</v>
      </c>
      <c r="P24" s="46" t="s">
        <v>176</v>
      </c>
    </row>
    <row r="25" spans="1:16" ht="36.5" thickBot="1">
      <c r="A25" s="4" t="s">
        <v>22</v>
      </c>
      <c r="B25" s="5"/>
      <c r="C25" s="5"/>
      <c r="D25" s="5"/>
      <c r="E25" s="5"/>
      <c r="F25" s="5"/>
      <c r="P25" s="47"/>
    </row>
    <row r="26" spans="1:16" ht="15" thickBot="1">
      <c r="A26" s="2" t="s">
        <v>23</v>
      </c>
      <c r="B26" s="8">
        <v>4441.97</v>
      </c>
      <c r="C26" s="8">
        <v>4035.36</v>
      </c>
      <c r="D26" s="8">
        <v>4833.88</v>
      </c>
      <c r="E26" s="8">
        <v>6025.32</v>
      </c>
      <c r="F26" s="8">
        <v>5661.21</v>
      </c>
      <c r="P26" s="48" t="s">
        <v>177</v>
      </c>
    </row>
    <row r="27" spans="1:16" ht="27.5" thickBot="1">
      <c r="A27" s="2" t="s">
        <v>24</v>
      </c>
      <c r="B27" s="3">
        <v>0</v>
      </c>
      <c r="C27" s="3">
        <v>0</v>
      </c>
      <c r="D27" s="3">
        <v>0</v>
      </c>
      <c r="E27" s="3">
        <v>0</v>
      </c>
      <c r="F27" s="3">
        <v>0</v>
      </c>
    </row>
    <row r="28" spans="1:16" ht="18" thickBot="1">
      <c r="A28" s="2" t="s">
        <v>25</v>
      </c>
      <c r="B28" s="3">
        <v>-411.21</v>
      </c>
      <c r="C28" s="3">
        <v>97.15</v>
      </c>
      <c r="D28" s="3">
        <v>-62.18</v>
      </c>
      <c r="E28" s="3">
        <v>-28.22</v>
      </c>
      <c r="F28" s="3">
        <v>232.59</v>
      </c>
      <c r="P28" s="46" t="s">
        <v>178</v>
      </c>
    </row>
    <row r="29" spans="1:16" ht="18.5" thickBot="1">
      <c r="A29" s="2" t="s">
        <v>26</v>
      </c>
      <c r="B29" s="3">
        <v>0</v>
      </c>
      <c r="C29" s="3">
        <v>0</v>
      </c>
      <c r="D29" s="3">
        <v>0</v>
      </c>
      <c r="E29" s="3">
        <v>0</v>
      </c>
      <c r="F29" s="3">
        <v>0</v>
      </c>
      <c r="P29" s="47"/>
    </row>
    <row r="30" spans="1:16" ht="18.5" thickBot="1">
      <c r="A30" s="6" t="s">
        <v>27</v>
      </c>
      <c r="B30" s="7">
        <v>4030.76</v>
      </c>
      <c r="C30" s="7">
        <v>4132.51</v>
      </c>
      <c r="D30" s="7">
        <v>4771.7</v>
      </c>
      <c r="E30" s="7">
        <v>5997.1</v>
      </c>
      <c r="F30" s="7">
        <v>5893.8</v>
      </c>
      <c r="P30" s="48" t="s">
        <v>179</v>
      </c>
    </row>
    <row r="31" spans="1:16" ht="45.5" thickBot="1">
      <c r="A31" s="6" t="s">
        <v>28</v>
      </c>
      <c r="B31" s="7">
        <v>15136.05</v>
      </c>
      <c r="C31" s="7">
        <v>13031.68</v>
      </c>
      <c r="D31" s="7">
        <v>15057.83</v>
      </c>
      <c r="E31" s="7">
        <v>18753.310000000001</v>
      </c>
      <c r="F31" s="7">
        <v>20421.97</v>
      </c>
    </row>
    <row r="32" spans="1:16" ht="36.5" thickBot="1">
      <c r="A32" s="6" t="s">
        <v>29</v>
      </c>
      <c r="B32" s="7">
        <v>15136.05</v>
      </c>
      <c r="C32" s="7">
        <v>13031.68</v>
      </c>
      <c r="D32" s="7">
        <v>15057.83</v>
      </c>
      <c r="E32" s="7">
        <v>18753.310000000001</v>
      </c>
      <c r="F32" s="7">
        <v>20421.97</v>
      </c>
      <c r="P32" s="46" t="s">
        <v>180</v>
      </c>
    </row>
    <row r="33" spans="1:16" ht="27.5" thickBot="1">
      <c r="A33" s="6" t="s">
        <v>30</v>
      </c>
      <c r="B33" s="7">
        <v>15136.05</v>
      </c>
      <c r="C33" s="7">
        <v>13031.68</v>
      </c>
      <c r="D33" s="7">
        <v>15057.83</v>
      </c>
      <c r="E33" s="7">
        <v>18753.310000000001</v>
      </c>
      <c r="F33" s="7">
        <v>20421.97</v>
      </c>
      <c r="P33" s="47"/>
    </row>
    <row r="34" spans="1:16" ht="36.5" thickBot="1">
      <c r="A34" s="4" t="s">
        <v>31</v>
      </c>
      <c r="B34" s="5"/>
      <c r="C34" s="5"/>
      <c r="D34" s="5"/>
      <c r="E34" s="5"/>
      <c r="F34" s="5"/>
      <c r="P34" s="48" t="s">
        <v>181</v>
      </c>
    </row>
    <row r="35" spans="1:16" ht="18.5" thickBot="1">
      <c r="A35" s="4" t="s">
        <v>32</v>
      </c>
      <c r="B35" s="5"/>
      <c r="C35" s="5"/>
      <c r="D35" s="5"/>
      <c r="E35" s="5"/>
      <c r="F35" s="5"/>
    </row>
    <row r="36" spans="1:16" ht="18.5" thickBot="1">
      <c r="A36" s="2" t="s">
        <v>33</v>
      </c>
      <c r="B36" s="3">
        <v>12.33</v>
      </c>
      <c r="C36" s="3">
        <v>10.59</v>
      </c>
      <c r="D36" s="3">
        <v>12.22</v>
      </c>
      <c r="E36" s="3">
        <v>15.15</v>
      </c>
      <c r="F36" s="3">
        <v>16.39</v>
      </c>
      <c r="P36" t="s">
        <v>183</v>
      </c>
    </row>
    <row r="37" spans="1:16" ht="18.5" thickBot="1">
      <c r="A37" s="2" t="s">
        <v>34</v>
      </c>
      <c r="B37" s="3">
        <v>12.31</v>
      </c>
      <c r="C37" s="3">
        <v>10.59</v>
      </c>
      <c r="D37" s="3">
        <v>12.22</v>
      </c>
      <c r="E37" s="3">
        <v>15.11</v>
      </c>
      <c r="F37" s="3">
        <v>16.350000000000001</v>
      </c>
    </row>
    <row r="38" spans="1:16" ht="90.5" thickBot="1">
      <c r="A38" s="4" t="s">
        <v>35</v>
      </c>
      <c r="B38" s="5"/>
      <c r="C38" s="5"/>
      <c r="D38" s="5"/>
      <c r="E38" s="5"/>
      <c r="F38" s="5"/>
    </row>
    <row r="39" spans="1:16" ht="18.5" thickBot="1">
      <c r="A39" s="2" t="s">
        <v>36</v>
      </c>
      <c r="B39" s="3">
        <v>0</v>
      </c>
      <c r="C39" s="3">
        <v>0</v>
      </c>
      <c r="D39" s="3">
        <v>0</v>
      </c>
      <c r="E39" s="3">
        <v>0</v>
      </c>
      <c r="F39" s="3">
        <v>0</v>
      </c>
    </row>
    <row r="40" spans="1:16" ht="18.5" thickBot="1">
      <c r="A40" s="2" t="s">
        <v>37</v>
      </c>
      <c r="B40" s="3">
        <v>0</v>
      </c>
      <c r="C40" s="3">
        <v>0</v>
      </c>
      <c r="D40" s="3">
        <v>0</v>
      </c>
      <c r="E40" s="3">
        <v>0</v>
      </c>
      <c r="F40" s="3">
        <v>0</v>
      </c>
    </row>
    <row r="41" spans="1:16" ht="36.5" thickBot="1">
      <c r="A41" s="4" t="s">
        <v>38</v>
      </c>
      <c r="B41" s="5"/>
      <c r="C41" s="5"/>
      <c r="D41" s="5"/>
      <c r="E41" s="5"/>
      <c r="F41" s="5"/>
    </row>
    <row r="42" spans="1:16" ht="27.5" thickBot="1">
      <c r="A42" s="2" t="s">
        <v>39</v>
      </c>
      <c r="B42" s="3">
        <v>0</v>
      </c>
      <c r="C42" s="3">
        <v>0</v>
      </c>
      <c r="D42" s="3">
        <v>0</v>
      </c>
      <c r="E42" s="3">
        <v>0</v>
      </c>
      <c r="F42" s="3">
        <v>0</v>
      </c>
    </row>
    <row r="43" spans="1:16" ht="27.5" thickBot="1">
      <c r="A43" s="2" t="s">
        <v>40</v>
      </c>
      <c r="B43" s="3">
        <v>0</v>
      </c>
      <c r="C43" s="3">
        <v>0</v>
      </c>
      <c r="D43" s="3">
        <v>0</v>
      </c>
      <c r="E43" s="3">
        <v>0</v>
      </c>
      <c r="F43" s="3">
        <v>0</v>
      </c>
    </row>
    <row r="44" spans="1:16" ht="45.5" thickBot="1">
      <c r="A44" s="4" t="s">
        <v>41</v>
      </c>
      <c r="B44" s="5"/>
      <c r="C44" s="5"/>
      <c r="D44" s="5"/>
      <c r="E44" s="5"/>
      <c r="F44" s="5"/>
    </row>
    <row r="45" spans="1:16" ht="18.5" thickBot="1">
      <c r="A45" s="2" t="s">
        <v>42</v>
      </c>
      <c r="B45" s="8">
        <v>7048.71</v>
      </c>
      <c r="C45" s="8">
        <v>6152.68</v>
      </c>
      <c r="D45" s="8">
        <v>6469.48</v>
      </c>
      <c r="E45" s="8">
        <v>7448.41</v>
      </c>
      <c r="F45" s="8">
        <v>7799.45</v>
      </c>
    </row>
    <row r="46" spans="1:16" ht="18.5" thickBot="1">
      <c r="A46" s="2" t="s">
        <v>43</v>
      </c>
      <c r="B46" s="8">
        <v>1373.52</v>
      </c>
      <c r="C46" s="3">
        <v>0</v>
      </c>
      <c r="D46" s="3">
        <v>0</v>
      </c>
      <c r="E46" s="3">
        <v>0</v>
      </c>
      <c r="F46" s="3">
        <v>0</v>
      </c>
    </row>
    <row r="47" spans="1:16" ht="27.5" thickBot="1">
      <c r="A47" s="2" t="s">
        <v>44</v>
      </c>
      <c r="B47" s="8">
        <v>1015</v>
      </c>
      <c r="C47" s="8">
        <v>1075</v>
      </c>
      <c r="D47" s="8">
        <v>1150</v>
      </c>
      <c r="E47" s="8">
        <v>1550</v>
      </c>
      <c r="F47" s="8">
        <v>1375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23A5E-DE92-4D50-A590-89A3C5C28F0E}">
  <dimension ref="A1:P66"/>
  <sheetViews>
    <sheetView zoomScale="46" workbookViewId="0">
      <selection activeCell="Q37" sqref="Q37"/>
    </sheetView>
  </sheetViews>
  <sheetFormatPr defaultRowHeight="14.5"/>
  <cols>
    <col min="9" max="9" width="30.6328125" bestFit="1" customWidth="1"/>
    <col min="10" max="10" width="11.81640625" bestFit="1" customWidth="1"/>
  </cols>
  <sheetData>
    <row r="1" spans="1:16" ht="36.5" thickBot="1">
      <c r="A1" s="28" t="s">
        <v>124</v>
      </c>
      <c r="B1" s="29">
        <v>45371</v>
      </c>
      <c r="C1" s="29">
        <v>45372</v>
      </c>
      <c r="D1" s="29">
        <v>45373</v>
      </c>
      <c r="E1" s="29">
        <v>45374</v>
      </c>
      <c r="F1" s="29">
        <v>45375</v>
      </c>
      <c r="I1" s="32" t="s">
        <v>125</v>
      </c>
      <c r="J1" s="33">
        <v>43891</v>
      </c>
      <c r="K1" s="33">
        <v>44256</v>
      </c>
      <c r="L1" s="33">
        <v>44621</v>
      </c>
      <c r="M1" s="33">
        <v>44986</v>
      </c>
      <c r="N1" s="32" t="s">
        <v>126</v>
      </c>
      <c r="O1" s="34"/>
      <c r="P1" s="34"/>
    </row>
    <row r="2" spans="1:16" ht="15" thickBot="1">
      <c r="A2" s="2"/>
      <c r="B2" s="3" t="s">
        <v>1</v>
      </c>
      <c r="C2" s="3" t="s">
        <v>1</v>
      </c>
      <c r="D2" s="3" t="s">
        <v>1</v>
      </c>
      <c r="E2" s="3" t="s">
        <v>1</v>
      </c>
      <c r="F2" s="3" t="s">
        <v>1</v>
      </c>
      <c r="I2" s="35" t="s">
        <v>127</v>
      </c>
    </row>
    <row r="3" spans="1:16" ht="27.5" thickBot="1">
      <c r="A3" s="4" t="s">
        <v>60</v>
      </c>
      <c r="B3" s="5"/>
      <c r="C3" s="5"/>
      <c r="D3" s="5"/>
      <c r="E3" s="5"/>
      <c r="F3" s="5"/>
      <c r="I3" t="s">
        <v>128</v>
      </c>
      <c r="J3">
        <f>B15/B9</f>
        <v>3.3059780887333204E-2</v>
      </c>
      <c r="K3">
        <f t="shared" ref="K3:N3" si="0">C15/C9</f>
        <v>4.0705117667057256E-2</v>
      </c>
      <c r="L3">
        <f t="shared" si="0"/>
        <v>3.607256532904058E-2</v>
      </c>
      <c r="M3">
        <f t="shared" si="0"/>
        <v>3.3321399299935793E-2</v>
      </c>
      <c r="N3">
        <f t="shared" si="0"/>
        <v>3.7083865751668554E-2</v>
      </c>
      <c r="P3" s="36" t="s">
        <v>129</v>
      </c>
    </row>
    <row r="4" spans="1:16" ht="18.5" thickBot="1">
      <c r="A4" s="4" t="s">
        <v>61</v>
      </c>
      <c r="B4" s="5"/>
      <c r="C4" s="5"/>
      <c r="D4" s="5"/>
      <c r="E4" s="5"/>
      <c r="F4" s="5"/>
      <c r="I4" t="s">
        <v>130</v>
      </c>
      <c r="K4" s="37">
        <f>C7/B7-1</f>
        <v>-7.7504337112786037E-2</v>
      </c>
      <c r="L4" s="37">
        <f t="shared" ref="L4:N4" si="1">D7/C7-1</f>
        <v>4.9649153284218484E-2</v>
      </c>
      <c r="M4" s="37">
        <f t="shared" si="1"/>
        <v>0.11484342383150903</v>
      </c>
      <c r="N4" s="37">
        <f t="shared" si="1"/>
        <v>7.4191790676814584E-2</v>
      </c>
      <c r="P4" s="36" t="s">
        <v>131</v>
      </c>
    </row>
    <row r="5" spans="1:16" ht="18.5" thickBot="1">
      <c r="A5" s="2" t="s">
        <v>62</v>
      </c>
      <c r="B5" s="8">
        <v>1229.22</v>
      </c>
      <c r="C5" s="8">
        <v>1230.8800000000001</v>
      </c>
      <c r="D5" s="8">
        <v>1232.33</v>
      </c>
      <c r="E5" s="8">
        <v>1242.8</v>
      </c>
      <c r="F5" s="8">
        <v>1248.47</v>
      </c>
      <c r="I5" t="s">
        <v>132</v>
      </c>
      <c r="K5" s="37">
        <f>C15/B15-1</f>
        <v>0.13463782425276016</v>
      </c>
      <c r="L5" s="37">
        <f t="shared" ref="L5:N5" si="2">D15/C15-1</f>
        <v>-7.7837779322921574E-2</v>
      </c>
      <c r="M5" s="37">
        <f t="shared" si="2"/>
        <v>1.6922215600224E-2</v>
      </c>
      <c r="N5" s="37">
        <f t="shared" si="2"/>
        <v>0.18930258577821979</v>
      </c>
      <c r="P5" s="36" t="s">
        <v>133</v>
      </c>
    </row>
    <row r="6" spans="1:16" ht="18.5" thickBot="1">
      <c r="A6" s="6" t="s">
        <v>63</v>
      </c>
      <c r="B6" s="7">
        <v>1229.22</v>
      </c>
      <c r="C6" s="7">
        <v>1230.8800000000001</v>
      </c>
      <c r="D6" s="7">
        <v>1232.33</v>
      </c>
      <c r="E6" s="7">
        <v>1242.8</v>
      </c>
      <c r="F6" s="7">
        <v>1248.47</v>
      </c>
      <c r="I6" t="s">
        <v>134</v>
      </c>
      <c r="J6">
        <f>B8/B15</f>
        <v>28.712229366162919</v>
      </c>
      <c r="K6">
        <f t="shared" ref="K6:N6" si="3">C8/C15</f>
        <v>23.343930984807166</v>
      </c>
      <c r="L6">
        <f t="shared" si="3"/>
        <v>26.571178956493473</v>
      </c>
      <c r="M6">
        <f t="shared" si="3"/>
        <v>29.129763976699579</v>
      </c>
      <c r="N6">
        <f t="shared" si="3"/>
        <v>26.310338262359586</v>
      </c>
      <c r="P6" s="38" t="s">
        <v>135</v>
      </c>
    </row>
    <row r="7" spans="1:16" ht="18.5" thickBot="1">
      <c r="A7" s="2" t="s">
        <v>64</v>
      </c>
      <c r="B7" s="8">
        <v>60777.760000000002</v>
      </c>
      <c r="C7" s="8">
        <v>56067.22</v>
      </c>
      <c r="D7" s="8">
        <v>58850.91</v>
      </c>
      <c r="E7" s="8">
        <v>65609.55</v>
      </c>
      <c r="F7" s="8">
        <v>70477.240000000005</v>
      </c>
      <c r="I7" s="35" t="s">
        <v>136</v>
      </c>
      <c r="P7" s="39"/>
    </row>
    <row r="8" spans="1:16" ht="27.5" thickBot="1">
      <c r="A8" s="6" t="s">
        <v>65</v>
      </c>
      <c r="B8" s="7">
        <v>60777.760000000002</v>
      </c>
      <c r="C8" s="7">
        <v>56067.22</v>
      </c>
      <c r="D8" s="7">
        <v>58850.91</v>
      </c>
      <c r="E8" s="7">
        <v>65609.55</v>
      </c>
      <c r="F8" s="7">
        <v>70477.240000000005</v>
      </c>
      <c r="I8" t="s">
        <v>137</v>
      </c>
      <c r="J8">
        <f>B42/B21</f>
        <v>4.0164224080550888</v>
      </c>
      <c r="K8">
        <f t="shared" ref="K8:N8" si="4">C42/C21</f>
        <v>3.1271276151347314</v>
      </c>
      <c r="L8">
        <f t="shared" si="4"/>
        <v>2.695745546515143</v>
      </c>
      <c r="M8">
        <f t="shared" si="4"/>
        <v>2.8354153880353943</v>
      </c>
      <c r="N8">
        <f t="shared" si="4"/>
        <v>2.9052676429108191</v>
      </c>
      <c r="P8" t="s">
        <v>138</v>
      </c>
    </row>
    <row r="9" spans="1:16" ht="27.5" thickBot="1">
      <c r="A9" s="30" t="s">
        <v>66</v>
      </c>
      <c r="B9" s="31">
        <v>64029.16</v>
      </c>
      <c r="C9" s="31">
        <v>59004.62</v>
      </c>
      <c r="D9" s="31">
        <v>61399.57</v>
      </c>
      <c r="E9" s="31">
        <v>67593.8</v>
      </c>
      <c r="F9" s="31">
        <v>72233.3</v>
      </c>
      <c r="I9" t="s">
        <v>139</v>
      </c>
      <c r="J9">
        <f>(B42-B37)/B21</f>
        <v>3.1320888814565526</v>
      </c>
      <c r="K9">
        <f t="shared" ref="K9:N9" si="5">(C42-C37)/C21</f>
        <v>2.1962335179551697</v>
      </c>
      <c r="L9">
        <f t="shared" si="5"/>
        <v>1.8247147391247147</v>
      </c>
      <c r="M9">
        <f t="shared" si="5"/>
        <v>1.9821434612206237</v>
      </c>
      <c r="N9">
        <f t="shared" si="5"/>
        <v>1.8878782435981796</v>
      </c>
      <c r="P9" t="s">
        <v>140</v>
      </c>
    </row>
    <row r="10" spans="1:16" ht="27.5" thickBot="1">
      <c r="A10" s="4" t="s">
        <v>67</v>
      </c>
      <c r="B10" s="5"/>
      <c r="C10" s="5"/>
      <c r="D10" s="5"/>
      <c r="E10" s="5"/>
      <c r="F10" s="5"/>
      <c r="I10" t="s">
        <v>141</v>
      </c>
      <c r="J10" s="40">
        <f>B42-B21</f>
        <v>27417.500000000004</v>
      </c>
      <c r="K10" s="40">
        <f t="shared" ref="K10:N10" si="6">C42-C21</f>
        <v>21641.29</v>
      </c>
      <c r="L10" s="40">
        <f t="shared" si="6"/>
        <v>19463.919999999998</v>
      </c>
      <c r="M10" s="40">
        <f t="shared" si="6"/>
        <v>22787.82</v>
      </c>
      <c r="N10" s="40">
        <f t="shared" si="6"/>
        <v>23655.059999999998</v>
      </c>
      <c r="P10" t="s">
        <v>142</v>
      </c>
    </row>
    <row r="11" spans="1:16" ht="18.5" thickBot="1">
      <c r="A11" s="2" t="s">
        <v>68</v>
      </c>
      <c r="B11" s="3">
        <v>5.63</v>
      </c>
      <c r="C11" s="3">
        <v>5.28</v>
      </c>
      <c r="D11" s="3">
        <v>4.54</v>
      </c>
      <c r="E11" s="3">
        <v>3.28</v>
      </c>
      <c r="F11" s="3">
        <v>1.76</v>
      </c>
      <c r="I11" t="s">
        <v>143</v>
      </c>
      <c r="J11">
        <f>(B38/'INCOME STATEMENT AND INTERPRETE'!I2)*360</f>
        <v>16.508657444042814</v>
      </c>
      <c r="K11">
        <f>(C38/'INCOME STATEMENT AND INTERPRETE'!J2)*360</f>
        <v>16.543965027691467</v>
      </c>
      <c r="L11">
        <f>(D38/'INCOME STATEMENT AND INTERPRETE'!K2)*360</f>
        <v>12.475757113746283</v>
      </c>
      <c r="M11">
        <f>(E38/'INCOME STATEMENT AND INTERPRETE'!L2)*360</f>
        <v>12.653504285902258</v>
      </c>
      <c r="N11">
        <f>(F38/'INCOME STATEMENT AND INTERPRETE'!M2)*360</f>
        <v>18.216797744404445</v>
      </c>
    </row>
    <row r="12" spans="1:16" ht="27.5" thickBot="1">
      <c r="A12" s="2" t="s">
        <v>69</v>
      </c>
      <c r="B12" s="8">
        <v>1617.65</v>
      </c>
      <c r="C12" s="8">
        <v>1727.73</v>
      </c>
      <c r="D12" s="8">
        <v>1667.14</v>
      </c>
      <c r="E12" s="8">
        <v>1621.13</v>
      </c>
      <c r="F12" s="8">
        <v>2083.66</v>
      </c>
      <c r="I12" t="s">
        <v>144</v>
      </c>
      <c r="J12">
        <f>(B18/'INCOME STATEMENT AND INTERPRETE'!I5)*360</f>
        <v>71.994026154720032</v>
      </c>
      <c r="K12">
        <f>(C18/'INCOME STATEMENT AND INTERPRETE'!J5)*360</f>
        <v>74.241830003189051</v>
      </c>
      <c r="L12">
        <f>(D18/'INCOME STATEMENT AND INTERPRETE'!K5)*360</f>
        <v>57.959509799287289</v>
      </c>
      <c r="M12">
        <f>(E18/'INCOME STATEMENT AND INTERPRETE'!L5)*360</f>
        <v>54.239745043140317</v>
      </c>
      <c r="N12">
        <f>(F18/'INCOME STATEMENT AND INTERPRETE'!M5)*360</f>
        <v>59.900378399012673</v>
      </c>
    </row>
    <row r="13" spans="1:16" ht="27.5" thickBot="1">
      <c r="A13" s="2" t="s">
        <v>70</v>
      </c>
      <c r="B13" s="3">
        <v>349.72</v>
      </c>
      <c r="C13" s="3">
        <v>511.71</v>
      </c>
      <c r="D13" s="3">
        <v>356.29</v>
      </c>
      <c r="E13" s="3">
        <v>426.08</v>
      </c>
      <c r="F13" s="3">
        <v>371.82</v>
      </c>
    </row>
    <row r="14" spans="1:16" ht="18.5" thickBot="1">
      <c r="A14" s="2" t="s">
        <v>71</v>
      </c>
      <c r="B14" s="3">
        <v>143.79</v>
      </c>
      <c r="C14" s="3">
        <v>157.07</v>
      </c>
      <c r="D14" s="3">
        <v>186.87</v>
      </c>
      <c r="E14" s="3">
        <v>201.83</v>
      </c>
      <c r="F14" s="3">
        <v>221.45</v>
      </c>
      <c r="I14" s="35" t="s">
        <v>145</v>
      </c>
    </row>
    <row r="15" spans="1:16" ht="27.5" thickBot="1">
      <c r="A15" s="30" t="s">
        <v>72</v>
      </c>
      <c r="B15" s="31">
        <v>2116.79</v>
      </c>
      <c r="C15" s="31">
        <v>2401.79</v>
      </c>
      <c r="D15" s="31">
        <v>2214.84</v>
      </c>
      <c r="E15" s="31">
        <v>2252.3200000000002</v>
      </c>
      <c r="F15" s="31">
        <v>2678.69</v>
      </c>
      <c r="I15" t="s">
        <v>146</v>
      </c>
      <c r="J15">
        <f>'INCOME STATEMENT AND INTERPRETE'!I2/'B.S AND ANALYSIS(RATIO ANALYSIS'!B43</f>
        <v>0.60635982867630323</v>
      </c>
      <c r="K15">
        <f>'INCOME STATEMENT AND INTERPRETE'!J2/'B.S AND ANALYSIS(RATIO ANALYSIS'!C43</f>
        <v>0.6354414814342928</v>
      </c>
      <c r="L15">
        <f>'INCOME STATEMENT AND INTERPRETE'!K2/'B.S AND ANALYSIS(RATIO ANALYSIS'!D43</f>
        <v>0.75029157372573818</v>
      </c>
      <c r="M15">
        <f>'INCOME STATEMENT AND INTERPRETE'!L2/'B.S AND ANALYSIS(RATIO ANALYSIS'!E43</f>
        <v>0.80284309570889212</v>
      </c>
      <c r="N15">
        <f>'INCOME STATEMENT AND INTERPRETE'!M2/'B.S AND ANALYSIS(RATIO ANALYSIS'!F43</f>
        <v>0.74937144728585225</v>
      </c>
    </row>
    <row r="16" spans="1:16" ht="18.5" thickBot="1">
      <c r="A16" s="4" t="s">
        <v>73</v>
      </c>
      <c r="B16" s="5"/>
      <c r="C16" s="5"/>
      <c r="D16" s="5"/>
      <c r="E16" s="5"/>
      <c r="F16" s="5"/>
      <c r="I16" t="s">
        <v>147</v>
      </c>
      <c r="J16">
        <f>'INCOME STATEMENT AND INTERPRETE'!I2/'B.S AND ANALYSIS(RATIO ANALYSIS'!B38</f>
        <v>21.806739961759082</v>
      </c>
      <c r="K16">
        <f>'INCOME STATEMENT AND INTERPRETE'!J2/'B.S AND ANALYSIS(RATIO ANALYSIS'!C38</f>
        <v>21.760200737696682</v>
      </c>
      <c r="L16">
        <f>'INCOME STATEMENT AND INTERPRETE'!K2/'B.S AND ANALYSIS(RATIO ANALYSIS'!D38</f>
        <v>28.855964148527526</v>
      </c>
      <c r="M16">
        <f>'INCOME STATEMENT AND INTERPRETE'!L2/'B.S AND ANALYSIS(RATIO ANALYSIS'!E38</f>
        <v>28.450616672338704</v>
      </c>
      <c r="N16">
        <f>'INCOME STATEMENT AND INTERPRETE'!M2/'B.S AND ANALYSIS(RATIO ANALYSIS'!F38</f>
        <v>19.761980401334764</v>
      </c>
    </row>
    <row r="17" spans="1:16" ht="18.5" thickBot="1">
      <c r="A17" s="2" t="s">
        <v>74</v>
      </c>
      <c r="B17" s="3">
        <v>0</v>
      </c>
      <c r="C17" s="3">
        <v>0.35</v>
      </c>
      <c r="D17" s="3">
        <v>0.74</v>
      </c>
      <c r="E17" s="3">
        <v>1.26</v>
      </c>
      <c r="F17" s="3">
        <v>1.52</v>
      </c>
      <c r="I17" t="s">
        <v>148</v>
      </c>
      <c r="J17">
        <f>'INCOME STATEMENT AND INTERPRETE'!I2/'B.S AND ANALYSIS(RATIO ANALYSIS'!B18</f>
        <v>13.235608139865496</v>
      </c>
      <c r="K17">
        <f>'INCOME STATEMENT AND INTERPRETE'!J2/'B.S AND ANALYSIS(RATIO ANALYSIS'!C18</f>
        <v>11.041929352245884</v>
      </c>
      <c r="L17">
        <f>'INCOME STATEMENT AND INTERPRETE'!K2/'B.S AND ANALYSIS(RATIO ANALYSIS'!D18</f>
        <v>13.340263768527727</v>
      </c>
      <c r="M17">
        <f>'INCOME STATEMENT AND INTERPRETE'!L2/'B.S AND ANALYSIS(RATIO ANALYSIS'!E18</f>
        <v>15.177964543603462</v>
      </c>
      <c r="N17">
        <f>'INCOME STATEMENT AND INTERPRETE'!M2/'B.S AND ANALYSIS(RATIO ANALYSIS'!F18</f>
        <v>14.576251517412658</v>
      </c>
    </row>
    <row r="18" spans="1:16" ht="18.5" thickBot="1">
      <c r="A18" s="2" t="s">
        <v>75</v>
      </c>
      <c r="B18" s="8">
        <v>3446.74</v>
      </c>
      <c r="C18" s="8">
        <v>4119.3100000000004</v>
      </c>
      <c r="D18" s="8">
        <v>4223.3999999999996</v>
      </c>
      <c r="E18" s="8">
        <v>4351.26</v>
      </c>
      <c r="F18" s="8">
        <v>4489.55</v>
      </c>
    </row>
    <row r="19" spans="1:16" ht="18.5" thickBot="1">
      <c r="A19" s="2" t="s">
        <v>76</v>
      </c>
      <c r="B19" s="8">
        <v>5524.73</v>
      </c>
      <c r="C19" s="8">
        <v>5885.24</v>
      </c>
      <c r="D19" s="8">
        <v>7198.35</v>
      </c>
      <c r="E19" s="8">
        <v>7999.51</v>
      </c>
      <c r="F19" s="8">
        <v>7855.82</v>
      </c>
      <c r="I19" s="35" t="s">
        <v>149</v>
      </c>
    </row>
    <row r="20" spans="1:16" ht="18.5" thickBot="1">
      <c r="A20" s="2" t="s">
        <v>77</v>
      </c>
      <c r="B20" s="3">
        <v>117.94</v>
      </c>
      <c r="C20" s="3">
        <v>169.05</v>
      </c>
      <c r="D20" s="3">
        <v>55.6</v>
      </c>
      <c r="E20" s="3">
        <v>63.59</v>
      </c>
      <c r="F20" s="3">
        <v>68.72</v>
      </c>
      <c r="I20" t="s">
        <v>150</v>
      </c>
      <c r="J20" s="37">
        <f>'INCOME STATEMENT AND INTERPRETE'!I10/'B.S AND ANALYSIS(RATIO ANALYSIS'!B43</f>
        <v>0.25725456753313869</v>
      </c>
      <c r="K20" s="37">
        <f>'INCOME STATEMENT AND INTERPRETE'!J10/'B.S AND ANALYSIS(RATIO ANALYSIS'!C43</f>
        <v>0.24045226930962621</v>
      </c>
      <c r="L20" s="37">
        <f>'INCOME STATEMENT AND INTERPRETE'!K10/'B.S AND ANALYSIS(RATIO ANALYSIS'!D43</f>
        <v>0.26462669374438186</v>
      </c>
      <c r="M20" s="37">
        <f>'INCOME STATEMENT AND INTERPRETE'!L10/'B.S AND ANALYSIS(RATIO ANALYSIS'!E43</f>
        <v>0.30049631821549122</v>
      </c>
      <c r="N20" s="37">
        <f>'INCOME STATEMENT AND INTERPRETE'!M10/'B.S AND ANALYSIS(RATIO ANALYSIS'!F43</f>
        <v>0.30195573907905393</v>
      </c>
    </row>
    <row r="21" spans="1:16" ht="27.5" thickBot="1">
      <c r="A21" s="6" t="s">
        <v>78</v>
      </c>
      <c r="B21" s="7">
        <v>9089.41</v>
      </c>
      <c r="C21" s="7">
        <v>10173.950000000001</v>
      </c>
      <c r="D21" s="7">
        <v>11478.09</v>
      </c>
      <c r="E21" s="7">
        <v>12415.62</v>
      </c>
      <c r="F21" s="7">
        <v>12415.61</v>
      </c>
      <c r="I21" t="s">
        <v>151</v>
      </c>
      <c r="J21" s="37">
        <f>'INCOME STATEMENT AND INTERPRETE'!I14/'B.S AND ANALYSIS(RATIO ANALYSIS'!B9</f>
        <v>0.23845635332401671</v>
      </c>
      <c r="K21" s="37">
        <f>'INCOME STATEMENT AND INTERPRETE'!J14/'B.S AND ANALYSIS(RATIO ANALYSIS'!C9</f>
        <v>0.22085863784903614</v>
      </c>
      <c r="L21" s="37">
        <f>'INCOME STATEMENT AND INTERPRETE'!K14/'B.S AND ANALYSIS(RATIO ANALYSIS'!D9</f>
        <v>0.24524324844620238</v>
      </c>
      <c r="M21" s="37">
        <f>'INCOME STATEMENT AND INTERPRETE'!L14/'B.S AND ANALYSIS(RATIO ANALYSIS'!E9</f>
        <v>0.27636321674473102</v>
      </c>
      <c r="N21" s="37">
        <f>'INCOME STATEMENT AND INTERPRETE'!M14/'B.S AND ANALYSIS(RATIO ANALYSIS'!F9</f>
        <v>0.28282717250907813</v>
      </c>
    </row>
    <row r="22" spans="1:16" ht="27.5" thickBot="1">
      <c r="A22" s="30" t="s">
        <v>79</v>
      </c>
      <c r="B22" s="31">
        <v>75235.360000000001</v>
      </c>
      <c r="C22" s="31">
        <v>71580.36</v>
      </c>
      <c r="D22" s="31">
        <v>75092.5</v>
      </c>
      <c r="E22" s="31">
        <v>82261.740000000005</v>
      </c>
      <c r="F22" s="31">
        <v>87327.6</v>
      </c>
    </row>
    <row r="23" spans="1:16" ht="21.5" thickBot="1">
      <c r="A23" s="4" t="s">
        <v>80</v>
      </c>
      <c r="B23" s="5"/>
      <c r="C23" s="5"/>
      <c r="D23" s="5"/>
      <c r="E23" s="5"/>
      <c r="F23" s="5"/>
      <c r="I23" s="41" t="s">
        <v>152</v>
      </c>
      <c r="J23">
        <f>B39/B21</f>
        <v>0.75288385054695528</v>
      </c>
      <c r="K23">
        <f t="shared" ref="K23:N23" si="7">C39/C21</f>
        <v>0.39331134908270632</v>
      </c>
      <c r="L23">
        <f t="shared" si="7"/>
        <v>0.33785586277856333</v>
      </c>
      <c r="M23">
        <f t="shared" si="7"/>
        <v>0.3085838645190494</v>
      </c>
      <c r="N23">
        <f t="shared" si="7"/>
        <v>0.50079617513758878</v>
      </c>
      <c r="P23" t="s">
        <v>153</v>
      </c>
    </row>
    <row r="24" spans="1:16" ht="27.5" thickBot="1">
      <c r="A24" s="4" t="s">
        <v>81</v>
      </c>
      <c r="B24" s="5"/>
      <c r="C24" s="5"/>
      <c r="D24" s="5"/>
      <c r="E24" s="5"/>
      <c r="F24" s="5"/>
    </row>
    <row r="25" spans="1:16" ht="24" thickBot="1">
      <c r="A25" s="2" t="s">
        <v>82</v>
      </c>
      <c r="B25" s="8">
        <v>19612.740000000002</v>
      </c>
      <c r="C25" s="8">
        <v>19216.75</v>
      </c>
      <c r="D25" s="8">
        <v>20271.990000000002</v>
      </c>
      <c r="E25" s="8">
        <v>21207.23</v>
      </c>
      <c r="F25" s="8">
        <v>22737.19</v>
      </c>
      <c r="I25" s="42" t="s">
        <v>154</v>
      </c>
      <c r="J25">
        <f>B22/B43</f>
        <v>1</v>
      </c>
      <c r="K25">
        <f t="shared" ref="K25:N25" si="8">C22/C43</f>
        <v>1</v>
      </c>
      <c r="L25">
        <f t="shared" si="8"/>
        <v>1</v>
      </c>
      <c r="M25">
        <f t="shared" si="8"/>
        <v>1</v>
      </c>
      <c r="N25">
        <f t="shared" si="8"/>
        <v>1</v>
      </c>
      <c r="P25" t="s">
        <v>155</v>
      </c>
    </row>
    <row r="26" spans="1:16" ht="18.5" thickBot="1">
      <c r="A26" s="2" t="s">
        <v>83</v>
      </c>
      <c r="B26" s="3">
        <v>519.45000000000005</v>
      </c>
      <c r="C26" s="8">
        <v>2581.52</v>
      </c>
      <c r="D26" s="8">
        <v>2584.42</v>
      </c>
      <c r="E26" s="8">
        <v>2614.62</v>
      </c>
      <c r="F26" s="8">
        <v>2632.94</v>
      </c>
    </row>
    <row r="27" spans="1:16" ht="18.5" thickBot="1">
      <c r="A27" s="2" t="s">
        <v>84</v>
      </c>
      <c r="B27" s="8">
        <v>2776.31</v>
      </c>
      <c r="C27" s="8">
        <v>3329.97</v>
      </c>
      <c r="D27" s="8">
        <v>2442.34</v>
      </c>
      <c r="E27" s="8">
        <v>1681.47</v>
      </c>
      <c r="F27" s="8">
        <v>1077.97</v>
      </c>
    </row>
    <row r="28" spans="1:16" ht="15" thickBot="1">
      <c r="A28" s="2" t="s">
        <v>85</v>
      </c>
      <c r="B28" s="3">
        <v>385.36</v>
      </c>
      <c r="C28" s="3">
        <v>376.56</v>
      </c>
      <c r="D28" s="3">
        <v>364.2</v>
      </c>
      <c r="E28" s="3">
        <v>352.26</v>
      </c>
      <c r="F28" s="3">
        <v>373.09</v>
      </c>
    </row>
    <row r="29" spans="1:16" ht="18.5" thickBot="1">
      <c r="A29" s="6" t="s">
        <v>86</v>
      </c>
      <c r="B29" s="7">
        <v>23297.75</v>
      </c>
      <c r="C29" s="7">
        <v>25508.3</v>
      </c>
      <c r="D29" s="7">
        <v>25686.79</v>
      </c>
      <c r="E29" s="7">
        <v>25870.71</v>
      </c>
      <c r="F29" s="7">
        <v>26830.26</v>
      </c>
    </row>
    <row r="30" spans="1:16" ht="18.5" thickBot="1">
      <c r="A30" s="2" t="s">
        <v>87</v>
      </c>
      <c r="B30" s="8">
        <v>13455.59</v>
      </c>
      <c r="C30" s="8">
        <v>12950.38</v>
      </c>
      <c r="D30" s="8">
        <v>15657.32</v>
      </c>
      <c r="E30" s="8">
        <v>16363.55</v>
      </c>
      <c r="F30" s="8">
        <v>22821.94</v>
      </c>
    </row>
    <row r="31" spans="1:16" ht="18.5" thickBot="1">
      <c r="A31" s="2" t="s">
        <v>88</v>
      </c>
      <c r="B31" s="3">
        <v>0</v>
      </c>
      <c r="C31" s="3">
        <v>0</v>
      </c>
      <c r="D31" s="3">
        <v>0</v>
      </c>
      <c r="E31" s="3">
        <v>0</v>
      </c>
      <c r="F31" s="3">
        <v>0</v>
      </c>
    </row>
    <row r="32" spans="1:16" ht="27.5" thickBot="1">
      <c r="A32" s="2" t="s">
        <v>89</v>
      </c>
      <c r="B32" s="3">
        <v>3.31</v>
      </c>
      <c r="C32" s="3">
        <v>2.37</v>
      </c>
      <c r="D32" s="3">
        <v>5.0599999999999996</v>
      </c>
      <c r="E32" s="3">
        <v>4.07</v>
      </c>
      <c r="F32" s="3">
        <v>2.63</v>
      </c>
    </row>
    <row r="33" spans="1:6" ht="27.5" thickBot="1">
      <c r="A33" s="2" t="s">
        <v>90</v>
      </c>
      <c r="B33" s="8">
        <v>1971.8</v>
      </c>
      <c r="C33" s="8">
        <v>1304.07</v>
      </c>
      <c r="D33" s="8">
        <v>2801.32</v>
      </c>
      <c r="E33" s="8">
        <v>4819.97</v>
      </c>
      <c r="F33" s="8">
        <v>1602.1</v>
      </c>
    </row>
    <row r="34" spans="1:6" ht="27.5" thickBot="1">
      <c r="A34" s="30" t="s">
        <v>91</v>
      </c>
      <c r="B34" s="31">
        <v>38728.449999999997</v>
      </c>
      <c r="C34" s="31">
        <v>39765.120000000003</v>
      </c>
      <c r="D34" s="31">
        <v>44150.49</v>
      </c>
      <c r="E34" s="31">
        <v>47058.3</v>
      </c>
      <c r="F34" s="31">
        <v>51256.93</v>
      </c>
    </row>
    <row r="35" spans="1:6" ht="18.5" thickBot="1">
      <c r="A35" s="4" t="s">
        <v>92</v>
      </c>
      <c r="B35" s="5"/>
      <c r="C35" s="5"/>
      <c r="D35" s="5"/>
      <c r="E35" s="5"/>
      <c r="F35" s="5"/>
    </row>
    <row r="36" spans="1:6" ht="18.5" thickBot="1">
      <c r="A36" s="2" t="s">
        <v>93</v>
      </c>
      <c r="B36" s="8">
        <v>17175.02</v>
      </c>
      <c r="C36" s="8">
        <v>14046.71</v>
      </c>
      <c r="D36" s="8">
        <v>11624.95</v>
      </c>
      <c r="E36" s="8">
        <v>16357.07</v>
      </c>
      <c r="F36" s="8">
        <v>11916.88</v>
      </c>
    </row>
    <row r="37" spans="1:6" ht="15" thickBot="1">
      <c r="A37" s="2" t="s">
        <v>94</v>
      </c>
      <c r="B37" s="8">
        <v>8038.07</v>
      </c>
      <c r="C37" s="8">
        <v>9470.8700000000008</v>
      </c>
      <c r="D37" s="8">
        <v>9997.77</v>
      </c>
      <c r="E37" s="8">
        <v>10593.9</v>
      </c>
      <c r="F37" s="8">
        <v>12631.51</v>
      </c>
    </row>
    <row r="38" spans="1:6" ht="18.5" thickBot="1">
      <c r="A38" s="2" t="s">
        <v>95</v>
      </c>
      <c r="B38" s="8">
        <v>2092</v>
      </c>
      <c r="C38" s="8">
        <v>2090.29</v>
      </c>
      <c r="D38" s="8">
        <v>1952.5</v>
      </c>
      <c r="E38" s="8">
        <v>2321.33</v>
      </c>
      <c r="F38" s="8">
        <v>3311.45</v>
      </c>
    </row>
    <row r="39" spans="1:6" ht="27.5" thickBot="1">
      <c r="A39" s="2" t="s">
        <v>96</v>
      </c>
      <c r="B39" s="8">
        <v>6843.27</v>
      </c>
      <c r="C39" s="8">
        <v>4001.53</v>
      </c>
      <c r="D39" s="8">
        <v>3877.94</v>
      </c>
      <c r="E39" s="8">
        <v>3831.26</v>
      </c>
      <c r="F39" s="8">
        <v>6217.69</v>
      </c>
    </row>
    <row r="40" spans="1:6" ht="27.5" thickBot="1">
      <c r="A40" s="2" t="s">
        <v>97</v>
      </c>
      <c r="B40" s="3">
        <v>4.87</v>
      </c>
      <c r="C40" s="3">
        <v>2.77</v>
      </c>
      <c r="D40" s="3">
        <v>5.73</v>
      </c>
      <c r="E40" s="3">
        <v>5.95</v>
      </c>
      <c r="F40" s="3">
        <v>9.1</v>
      </c>
    </row>
    <row r="41" spans="1:6" ht="18.5" thickBot="1">
      <c r="A41" s="2" t="s">
        <v>98</v>
      </c>
      <c r="B41" s="8">
        <v>2353.6799999999998</v>
      </c>
      <c r="C41" s="8">
        <v>2203.0700000000002</v>
      </c>
      <c r="D41" s="8">
        <v>3483.12</v>
      </c>
      <c r="E41" s="8">
        <v>2093.9299999999998</v>
      </c>
      <c r="F41" s="8">
        <v>1984.04</v>
      </c>
    </row>
    <row r="42" spans="1:6" ht="27.5" thickBot="1">
      <c r="A42" s="6" t="s">
        <v>99</v>
      </c>
      <c r="B42" s="7">
        <v>36506.910000000003</v>
      </c>
      <c r="C42" s="7">
        <v>31815.24</v>
      </c>
      <c r="D42" s="7">
        <v>30942.01</v>
      </c>
      <c r="E42" s="7">
        <v>35203.440000000002</v>
      </c>
      <c r="F42" s="7">
        <v>36070.67</v>
      </c>
    </row>
    <row r="43" spans="1:6" ht="15" thickBot="1">
      <c r="A43" s="30" t="s">
        <v>100</v>
      </c>
      <c r="B43" s="31">
        <v>75235.360000000001</v>
      </c>
      <c r="C43" s="31">
        <v>71580.36</v>
      </c>
      <c r="D43" s="31">
        <v>75092.5</v>
      </c>
      <c r="E43" s="31">
        <v>82261.740000000005</v>
      </c>
      <c r="F43" s="31">
        <v>87327.6</v>
      </c>
    </row>
    <row r="44" spans="1:6" ht="36.5" thickBot="1">
      <c r="A44" s="4" t="s">
        <v>31</v>
      </c>
      <c r="B44" s="5"/>
      <c r="C44" s="5"/>
      <c r="D44" s="5"/>
      <c r="E44" s="5"/>
      <c r="F44" s="5"/>
    </row>
    <row r="45" spans="1:6" ht="45.5" thickBot="1">
      <c r="A45" s="4" t="s">
        <v>101</v>
      </c>
      <c r="B45" s="5"/>
      <c r="C45" s="5"/>
      <c r="D45" s="5"/>
      <c r="E45" s="5"/>
      <c r="F45" s="5"/>
    </row>
    <row r="46" spans="1:6" ht="18.5" thickBot="1">
      <c r="A46" s="2" t="s">
        <v>102</v>
      </c>
      <c r="B46" s="8">
        <v>2357.7399999999998</v>
      </c>
      <c r="C46" s="8">
        <v>2339.15</v>
      </c>
      <c r="D46" s="8">
        <v>1919.98</v>
      </c>
      <c r="E46" s="8">
        <v>2339.0300000000002</v>
      </c>
      <c r="F46" s="8">
        <v>1910.93</v>
      </c>
    </row>
    <row r="47" spans="1:6" ht="18.5" thickBot="1">
      <c r="A47" s="4" t="s">
        <v>103</v>
      </c>
      <c r="B47" s="5"/>
      <c r="C47" s="5"/>
      <c r="D47" s="5"/>
      <c r="E47" s="5"/>
      <c r="F47" s="5"/>
    </row>
    <row r="48" spans="1:6" ht="15" thickBot="1">
      <c r="A48" s="2" t="s">
        <v>104</v>
      </c>
      <c r="B48" s="8">
        <v>1503</v>
      </c>
      <c r="C48" s="8">
        <v>1366</v>
      </c>
      <c r="D48" s="8">
        <v>2456</v>
      </c>
      <c r="E48" s="8">
        <v>2950</v>
      </c>
      <c r="F48" s="8">
        <v>2355</v>
      </c>
    </row>
    <row r="49" spans="1:6" ht="27.5" thickBot="1">
      <c r="A49" s="2" t="s">
        <v>105</v>
      </c>
      <c r="B49" s="3">
        <v>0</v>
      </c>
      <c r="C49" s="3">
        <v>0</v>
      </c>
      <c r="D49" s="3">
        <v>0</v>
      </c>
      <c r="E49" s="3">
        <v>0</v>
      </c>
      <c r="F49" s="3">
        <v>0</v>
      </c>
    </row>
    <row r="50" spans="1:6" ht="18.5" thickBot="1">
      <c r="A50" s="2" t="s">
        <v>106</v>
      </c>
      <c r="B50" s="3">
        <v>0</v>
      </c>
      <c r="C50" s="3">
        <v>0</v>
      </c>
      <c r="D50" s="3">
        <v>0</v>
      </c>
      <c r="E50" s="3">
        <v>0</v>
      </c>
      <c r="F50" s="3">
        <v>0</v>
      </c>
    </row>
    <row r="51" spans="1:6" ht="18.5" thickBot="1">
      <c r="A51" s="2" t="s">
        <v>107</v>
      </c>
      <c r="B51" s="3">
        <v>382</v>
      </c>
      <c r="C51" s="3">
        <v>298</v>
      </c>
      <c r="D51" s="3">
        <v>300</v>
      </c>
      <c r="E51" s="3">
        <v>213</v>
      </c>
      <c r="F51" s="3">
        <v>435</v>
      </c>
    </row>
    <row r="52" spans="1:6" ht="36.5" thickBot="1">
      <c r="A52" s="4" t="s">
        <v>108</v>
      </c>
      <c r="B52" s="5"/>
      <c r="C52" s="5"/>
      <c r="D52" s="5"/>
      <c r="E52" s="5"/>
      <c r="F52" s="5"/>
    </row>
    <row r="53" spans="1:6" ht="27.5" thickBot="1">
      <c r="A53" s="2" t="s">
        <v>109</v>
      </c>
      <c r="B53" s="3">
        <v>0</v>
      </c>
      <c r="C53" s="3">
        <v>0</v>
      </c>
      <c r="D53" s="3">
        <v>0</v>
      </c>
      <c r="E53" s="3">
        <v>0</v>
      </c>
      <c r="F53" s="3">
        <v>0</v>
      </c>
    </row>
    <row r="54" spans="1:6" ht="54.5" thickBot="1">
      <c r="A54" s="4" t="s">
        <v>110</v>
      </c>
      <c r="B54" s="5"/>
      <c r="C54" s="5"/>
      <c r="D54" s="5"/>
      <c r="E54" s="5"/>
      <c r="F54" s="5"/>
    </row>
    <row r="55" spans="1:6" ht="36.5" thickBot="1">
      <c r="A55" s="2" t="s">
        <v>111</v>
      </c>
      <c r="B55" s="3" t="s">
        <v>112</v>
      </c>
      <c r="C55" s="3" t="s">
        <v>112</v>
      </c>
      <c r="D55" s="3" t="s">
        <v>112</v>
      </c>
      <c r="E55" s="3" t="s">
        <v>112</v>
      </c>
      <c r="F55" s="3" t="s">
        <v>112</v>
      </c>
    </row>
    <row r="56" spans="1:6" ht="27.5" thickBot="1">
      <c r="A56" s="4" t="s">
        <v>113</v>
      </c>
      <c r="B56" s="5"/>
      <c r="C56" s="5"/>
      <c r="D56" s="5"/>
      <c r="E56" s="5"/>
      <c r="F56" s="5"/>
    </row>
    <row r="57" spans="1:6" ht="18.5" thickBot="1">
      <c r="A57" s="2" t="s">
        <v>114</v>
      </c>
      <c r="B57" s="8">
        <v>3506</v>
      </c>
      <c r="C57" s="8">
        <v>5934</v>
      </c>
      <c r="D57" s="8">
        <v>11472</v>
      </c>
      <c r="E57" s="8">
        <v>10777</v>
      </c>
      <c r="F57" s="8">
        <v>9512</v>
      </c>
    </row>
    <row r="58" spans="1:6" ht="18.5" thickBot="1">
      <c r="A58" s="2" t="s">
        <v>115</v>
      </c>
      <c r="B58" s="3" t="s">
        <v>112</v>
      </c>
      <c r="C58" s="3" t="s">
        <v>112</v>
      </c>
      <c r="D58" s="3" t="s">
        <v>112</v>
      </c>
      <c r="E58" s="3" t="s">
        <v>112</v>
      </c>
      <c r="F58" s="3" t="s">
        <v>112</v>
      </c>
    </row>
    <row r="59" spans="1:6" ht="18.5" thickBot="1">
      <c r="A59" s="4" t="s">
        <v>116</v>
      </c>
      <c r="B59" s="5"/>
      <c r="C59" s="5"/>
      <c r="D59" s="5"/>
      <c r="E59" s="5"/>
      <c r="F59" s="5"/>
    </row>
    <row r="60" spans="1:6" ht="18.5" thickBot="1">
      <c r="A60" s="2" t="s">
        <v>117</v>
      </c>
      <c r="B60" s="8">
        <v>1113.1400000000001</v>
      </c>
      <c r="C60" s="8">
        <v>1113.1400000000001</v>
      </c>
      <c r="D60" s="8">
        <v>1113.1400000000001</v>
      </c>
      <c r="E60" s="8">
        <v>1113.1400000000001</v>
      </c>
      <c r="F60" s="8">
        <v>1113.1400000000001</v>
      </c>
    </row>
    <row r="61" spans="1:6" ht="36.5" thickBot="1">
      <c r="A61" s="4" t="s">
        <v>118</v>
      </c>
      <c r="B61" s="5"/>
      <c r="C61" s="5"/>
      <c r="D61" s="5"/>
      <c r="E61" s="5"/>
      <c r="F61" s="5"/>
    </row>
    <row r="62" spans="1:6" ht="36.5" thickBot="1">
      <c r="A62" s="2" t="s">
        <v>119</v>
      </c>
      <c r="B62" s="8">
        <v>10592.71</v>
      </c>
      <c r="C62" s="8">
        <v>9984.0300000000007</v>
      </c>
      <c r="D62" s="8">
        <v>11205.72</v>
      </c>
      <c r="E62" s="8">
        <v>8340.39</v>
      </c>
      <c r="F62" s="8">
        <v>12915.49</v>
      </c>
    </row>
    <row r="63" spans="1:6" ht="36.5" thickBot="1">
      <c r="A63" s="2" t="s">
        <v>120</v>
      </c>
      <c r="B63" s="8">
        <v>3091.69</v>
      </c>
      <c r="C63" s="8">
        <v>3465.92</v>
      </c>
      <c r="D63" s="8">
        <v>4705.95</v>
      </c>
      <c r="E63" s="8">
        <v>8060.95</v>
      </c>
      <c r="F63" s="8">
        <v>9996.9500000000007</v>
      </c>
    </row>
    <row r="64" spans="1:6" ht="27.5" thickBot="1">
      <c r="A64" s="4" t="s">
        <v>121</v>
      </c>
      <c r="B64" s="5"/>
      <c r="C64" s="5"/>
      <c r="D64" s="5"/>
      <c r="E64" s="5"/>
      <c r="F64" s="5"/>
    </row>
    <row r="65" spans="1:6" ht="36.5" thickBot="1">
      <c r="A65" s="2" t="s">
        <v>122</v>
      </c>
      <c r="B65" s="8">
        <v>3122.85</v>
      </c>
      <c r="C65" s="8">
        <v>4302.03</v>
      </c>
      <c r="D65" s="8">
        <v>4483.7700000000004</v>
      </c>
      <c r="E65" s="8">
        <v>3253.03</v>
      </c>
      <c r="F65" s="3">
        <v>102.5</v>
      </c>
    </row>
    <row r="66" spans="1:6" ht="36.5" thickBot="1">
      <c r="A66" s="2" t="s">
        <v>123</v>
      </c>
      <c r="B66" s="8">
        <v>14061.11</v>
      </c>
      <c r="C66" s="8">
        <v>9774.6299999999992</v>
      </c>
      <c r="D66" s="8">
        <v>7157.66</v>
      </c>
      <c r="E66" s="8">
        <v>13104.5</v>
      </c>
      <c r="F66" s="8">
        <v>11814.01</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39983D44-81F2-42A4-AC0A-D0E1617D3083}">
          <x14:colorSeries rgb="FF376092"/>
          <x14:colorNegative rgb="FFD00000"/>
          <x14:colorAxis rgb="FF000000"/>
          <x14:colorMarkers rgb="FFD00000"/>
          <x14:colorFirst rgb="FFD00000"/>
          <x14:colorLast rgb="FFD00000"/>
          <x14:colorHigh rgb="FFD00000"/>
          <x14:colorLow rgb="FFD00000"/>
          <x14:sparklines>
            <x14:sparkline>
              <xm:f>'B.S AND ANALYSIS(RATIO ANALYSIS'!J3:N3</xm:f>
              <xm:sqref>O3</xm:sqref>
            </x14:sparkline>
            <x14:sparkline>
              <xm:f>'B.S AND ANALYSIS(RATIO ANALYSIS'!J4:N4</xm:f>
              <xm:sqref>O4</xm:sqref>
            </x14:sparkline>
            <x14:sparkline>
              <xm:f>'B.S AND ANALYSIS(RATIO ANALYSIS'!J5:N5</xm:f>
              <xm:sqref>O5</xm:sqref>
            </x14:sparkline>
            <x14:sparkline>
              <xm:f>'B.S AND ANALYSIS(RATIO ANALYSIS'!J6:N6</xm:f>
              <xm:sqref>O6</xm:sqref>
            </x14:sparkline>
            <x14:sparkline>
              <xm:f>'B.S AND ANALYSIS(RATIO ANALYSIS'!J7:N7</xm:f>
              <xm:sqref>O7</xm:sqref>
            </x14:sparkline>
            <x14:sparkline>
              <xm:f>'B.S AND ANALYSIS(RATIO ANALYSIS'!J8:N8</xm:f>
              <xm:sqref>O8</xm:sqref>
            </x14:sparkline>
            <x14:sparkline>
              <xm:f>'B.S AND ANALYSIS(RATIO ANALYSIS'!J9:N9</xm:f>
              <xm:sqref>O9</xm:sqref>
            </x14:sparkline>
            <x14:sparkline>
              <xm:f>'B.S AND ANALYSIS(RATIO ANALYSIS'!J10:N10</xm:f>
              <xm:sqref>O10</xm:sqref>
            </x14:sparkline>
            <x14:sparkline>
              <xm:f>'B.S AND ANALYSIS(RATIO ANALYSIS'!J11:N11</xm:f>
              <xm:sqref>O11</xm:sqref>
            </x14:sparkline>
            <x14:sparkline>
              <xm:f>'B.S AND ANALYSIS(RATIO ANALYSIS'!J12:N12</xm:f>
              <xm:sqref>O12</xm:sqref>
            </x14:sparkline>
            <x14:sparkline>
              <xm:f>'B.S AND ANALYSIS(RATIO ANALYSIS'!J13:N13</xm:f>
              <xm:sqref>O13</xm:sqref>
            </x14:sparkline>
            <x14:sparkline>
              <xm:f>'B.S AND ANALYSIS(RATIO ANALYSIS'!J14:N14</xm:f>
              <xm:sqref>O14</xm:sqref>
            </x14:sparkline>
            <x14:sparkline>
              <xm:f>'B.S AND ANALYSIS(RATIO ANALYSIS'!J15:N15</xm:f>
              <xm:sqref>O15</xm:sqref>
            </x14:sparkline>
            <x14:sparkline>
              <xm:f>'B.S AND ANALYSIS(RATIO ANALYSIS'!J16:N16</xm:f>
              <xm:sqref>O16</xm:sqref>
            </x14:sparkline>
            <x14:sparkline>
              <xm:f>'B.S AND ANALYSIS(RATIO ANALYSIS'!J17:N17</xm:f>
              <xm:sqref>O17</xm:sqref>
            </x14:sparkline>
            <x14:sparkline>
              <xm:f>'B.S AND ANALYSIS(RATIO ANALYSIS'!J18:N18</xm:f>
              <xm:sqref>O18</xm:sqref>
            </x14:sparkline>
            <x14:sparkline>
              <xm:f>'B.S AND ANALYSIS(RATIO ANALYSIS'!J19:N19</xm:f>
              <xm:sqref>O19</xm:sqref>
            </x14:sparkline>
            <x14:sparkline>
              <xm:f>'B.S AND ANALYSIS(RATIO ANALYSIS'!J20:N20</xm:f>
              <xm:sqref>O20</xm:sqref>
            </x14:sparkline>
            <x14:sparkline>
              <xm:f>'B.S AND ANALYSIS(RATIO ANALYSIS'!J21:N21</xm:f>
              <xm:sqref>O21</xm:sqref>
            </x14:sparkline>
          </x14:sparklines>
        </x14:sparklineGroup>
        <x14:sparklineGroup type="column" displayEmptyCellsAs="gap" negative="1" xr2:uid="{BDAF59A6-63F6-454B-A472-977562E2571B}">
          <x14:colorSeries rgb="FF376092"/>
          <x14:colorNegative rgb="FFD00000"/>
          <x14:colorAxis rgb="FF000000"/>
          <x14:colorMarkers rgb="FFD00000"/>
          <x14:colorFirst rgb="FFD00000"/>
          <x14:colorLast rgb="FFD00000"/>
          <x14:colorHigh rgb="FFD00000"/>
          <x14:colorLow rgb="FFD00000"/>
          <x14:sparklines>
            <x14:sparkline>
              <xm:f>'B.S AND ANALYSIS(RATIO ANALYSIS'!J23:N23</xm:f>
              <xm:sqref>O23</xm:sqref>
            </x14:sparkline>
          </x14:sparklines>
        </x14:sparklineGroup>
        <x14:sparklineGroup type="column" displayEmptyCellsAs="gap" xr2:uid="{CF68E0F9-BFE7-421F-A105-53BF2BF01534}">
          <x14:colorSeries rgb="FF376092"/>
          <x14:colorNegative rgb="FFD00000"/>
          <x14:colorAxis rgb="FF000000"/>
          <x14:colorMarkers rgb="FFD00000"/>
          <x14:colorFirst rgb="FFD00000"/>
          <x14:colorLast rgb="FFD00000"/>
          <x14:colorHigh rgb="FFD00000"/>
          <x14:colorLow rgb="FFD00000"/>
          <x14:sparklines>
            <x14:sparkline>
              <xm:f>'B.S AND ANALYSIS(RATIO ANALYSIS'!J25:N25</xm:f>
              <xm:sqref>O25</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A5597-3515-40E8-845A-3FCA8EE17FAC}">
  <dimension ref="A1:J31"/>
  <sheetViews>
    <sheetView zoomScale="83" workbookViewId="0">
      <selection activeCell="I4" sqref="I4"/>
    </sheetView>
  </sheetViews>
  <sheetFormatPr defaultRowHeight="14.5"/>
  <cols>
    <col min="1" max="1" width="30.54296875" bestFit="1" customWidth="1"/>
  </cols>
  <sheetData>
    <row r="1" spans="1:10">
      <c r="A1" s="54"/>
      <c r="B1" s="55">
        <v>43891</v>
      </c>
      <c r="C1" s="55">
        <v>44256</v>
      </c>
      <c r="D1" s="55">
        <v>44621</v>
      </c>
      <c r="E1" s="55">
        <v>44986</v>
      </c>
      <c r="F1" s="55">
        <v>45352</v>
      </c>
      <c r="G1" s="1"/>
      <c r="J1" t="s">
        <v>224</v>
      </c>
    </row>
    <row r="2" spans="1:10">
      <c r="A2" s="56" t="s">
        <v>184</v>
      </c>
      <c r="B2" s="57">
        <v>14690</v>
      </c>
      <c r="C2" s="57">
        <v>12527</v>
      </c>
      <c r="D2" s="57">
        <v>15776</v>
      </c>
      <c r="E2" s="57">
        <v>18878</v>
      </c>
      <c r="F2" s="57">
        <v>17179</v>
      </c>
    </row>
    <row r="3" spans="1:10">
      <c r="A3" s="49" t="s">
        <v>185</v>
      </c>
      <c r="B3" s="50">
        <v>19416</v>
      </c>
      <c r="C3" s="50">
        <v>17326</v>
      </c>
      <c r="D3" s="50">
        <v>20857</v>
      </c>
      <c r="E3" s="50">
        <v>26052</v>
      </c>
      <c r="F3" s="50">
        <v>26635</v>
      </c>
      <c r="J3" t="s">
        <v>225</v>
      </c>
    </row>
    <row r="4" spans="1:10">
      <c r="A4" s="51" t="s">
        <v>186</v>
      </c>
      <c r="B4" s="53">
        <v>1411</v>
      </c>
      <c r="C4" s="52">
        <v>-66</v>
      </c>
      <c r="D4" s="52">
        <v>-732</v>
      </c>
      <c r="E4" s="52">
        <v>-884</v>
      </c>
      <c r="F4" s="52">
        <v>-934</v>
      </c>
    </row>
    <row r="5" spans="1:10" ht="17.5">
      <c r="A5" s="51" t="s">
        <v>187</v>
      </c>
      <c r="B5" s="52">
        <v>-508</v>
      </c>
      <c r="C5" s="53">
        <v>-1460</v>
      </c>
      <c r="D5" s="52">
        <v>-466</v>
      </c>
      <c r="E5" s="53">
        <v>-1098</v>
      </c>
      <c r="F5" s="53">
        <v>-2545</v>
      </c>
      <c r="J5" s="46" t="s">
        <v>226</v>
      </c>
    </row>
    <row r="6" spans="1:10">
      <c r="A6" s="51" t="s">
        <v>188</v>
      </c>
      <c r="B6" s="52">
        <v>-607</v>
      </c>
      <c r="C6" s="53">
        <v>1112</v>
      </c>
      <c r="D6" s="53">
        <v>1099</v>
      </c>
      <c r="E6" s="53">
        <v>1058</v>
      </c>
      <c r="F6" s="52">
        <v>141</v>
      </c>
      <c r="J6" s="47"/>
    </row>
    <row r="7" spans="1:10">
      <c r="A7" s="51" t="s">
        <v>189</v>
      </c>
      <c r="B7" s="52">
        <v>0</v>
      </c>
      <c r="C7" s="52">
        <v>0</v>
      </c>
      <c r="D7" s="52">
        <v>0</v>
      </c>
      <c r="E7" s="52">
        <v>0</v>
      </c>
      <c r="F7" s="52">
        <v>0</v>
      </c>
      <c r="J7" s="48" t="s">
        <v>227</v>
      </c>
    </row>
    <row r="8" spans="1:10">
      <c r="A8" s="56" t="s">
        <v>190</v>
      </c>
      <c r="B8" s="58">
        <v>296</v>
      </c>
      <c r="C8" s="58">
        <v>-413</v>
      </c>
      <c r="D8" s="58">
        <v>-100</v>
      </c>
      <c r="E8" s="58">
        <v>-924</v>
      </c>
      <c r="F8" s="57">
        <v>-3337</v>
      </c>
      <c r="J8" s="48" t="s">
        <v>228</v>
      </c>
    </row>
    <row r="9" spans="1:10">
      <c r="A9" s="51" t="s">
        <v>191</v>
      </c>
      <c r="B9" s="53">
        <v>-5023</v>
      </c>
      <c r="C9" s="53">
        <v>-4387</v>
      </c>
      <c r="D9" s="53">
        <v>-4982</v>
      </c>
      <c r="E9" s="53">
        <v>-6250</v>
      </c>
      <c r="F9" s="53">
        <v>-6120</v>
      </c>
      <c r="J9" s="48" t="s">
        <v>229</v>
      </c>
    </row>
    <row r="10" spans="1:10">
      <c r="A10" s="56" t="s">
        <v>192</v>
      </c>
      <c r="B10" s="57">
        <v>-6174</v>
      </c>
      <c r="C10" s="57">
        <v>5740</v>
      </c>
      <c r="D10" s="57">
        <v>-2238</v>
      </c>
      <c r="E10" s="57">
        <v>-5732</v>
      </c>
      <c r="F10" s="57">
        <v>1563</v>
      </c>
      <c r="J10" s="48" t="s">
        <v>230</v>
      </c>
    </row>
    <row r="11" spans="1:10">
      <c r="A11" s="51" t="s">
        <v>193</v>
      </c>
      <c r="B11" s="53">
        <v>-2441</v>
      </c>
      <c r="C11" s="53">
        <v>-1837</v>
      </c>
      <c r="D11" s="53">
        <v>-2142</v>
      </c>
      <c r="E11" s="53">
        <v>-2743</v>
      </c>
      <c r="F11" s="53">
        <v>-3563</v>
      </c>
      <c r="J11" s="48" t="s">
        <v>231</v>
      </c>
    </row>
    <row r="12" spans="1:10">
      <c r="A12" s="51" t="s">
        <v>194</v>
      </c>
      <c r="B12" s="52">
        <v>27</v>
      </c>
      <c r="C12" s="52">
        <v>3</v>
      </c>
      <c r="D12" s="52">
        <v>133</v>
      </c>
      <c r="E12" s="52">
        <v>49</v>
      </c>
      <c r="F12" s="52">
        <v>107</v>
      </c>
      <c r="J12" s="48" t="s">
        <v>232</v>
      </c>
    </row>
    <row r="13" spans="1:10">
      <c r="A13" s="51" t="s">
        <v>195</v>
      </c>
      <c r="B13" s="53">
        <v>-79835</v>
      </c>
      <c r="C13" s="53">
        <v>-57553</v>
      </c>
      <c r="D13" s="53">
        <v>-69776</v>
      </c>
      <c r="E13" s="53">
        <v>-80932</v>
      </c>
      <c r="F13" s="53">
        <v>-75107</v>
      </c>
    </row>
    <row r="14" spans="1:10" ht="17.5">
      <c r="A14" s="51" t="s">
        <v>196</v>
      </c>
      <c r="B14" s="53">
        <v>75835</v>
      </c>
      <c r="C14" s="53">
        <v>62797</v>
      </c>
      <c r="D14" s="53">
        <v>70992</v>
      </c>
      <c r="E14" s="53">
        <v>77230</v>
      </c>
      <c r="F14" s="53">
        <v>77830</v>
      </c>
      <c r="J14" s="46" t="s">
        <v>233</v>
      </c>
    </row>
    <row r="15" spans="1:10">
      <c r="A15" s="51" t="s">
        <v>197</v>
      </c>
      <c r="B15" s="53">
        <v>1513</v>
      </c>
      <c r="C15" s="53">
        <v>1275</v>
      </c>
      <c r="D15" s="53">
        <v>1035</v>
      </c>
      <c r="E15" s="53">
        <v>1324</v>
      </c>
      <c r="F15" s="53">
        <v>1138</v>
      </c>
      <c r="J15" s="47"/>
    </row>
    <row r="16" spans="1:10">
      <c r="A16" s="51" t="s">
        <v>198</v>
      </c>
      <c r="B16" s="52">
        <v>17</v>
      </c>
      <c r="C16" s="52">
        <v>7</v>
      </c>
      <c r="D16" s="52">
        <v>16</v>
      </c>
      <c r="E16" s="52">
        <v>19</v>
      </c>
      <c r="F16" s="52">
        <v>36</v>
      </c>
      <c r="J16" s="48" t="s">
        <v>234</v>
      </c>
    </row>
    <row r="17" spans="1:10">
      <c r="A17" s="51" t="s">
        <v>199</v>
      </c>
      <c r="B17" s="52">
        <v>0</v>
      </c>
      <c r="C17" s="52">
        <v>0</v>
      </c>
      <c r="D17" s="52">
        <v>0</v>
      </c>
      <c r="E17" s="52">
        <v>0</v>
      </c>
      <c r="F17" s="52">
        <v>0</v>
      </c>
      <c r="J17" s="48" t="s">
        <v>235</v>
      </c>
    </row>
    <row r="18" spans="1:10">
      <c r="A18" s="51" t="s">
        <v>200</v>
      </c>
      <c r="B18" s="52">
        <v>0</v>
      </c>
      <c r="C18" s="52">
        <v>-2</v>
      </c>
      <c r="D18" s="52">
        <v>-2</v>
      </c>
      <c r="E18" s="52">
        <v>-2</v>
      </c>
      <c r="F18" s="52">
        <v>-65</v>
      </c>
      <c r="J18" s="48" t="s">
        <v>236</v>
      </c>
    </row>
    <row r="19" spans="1:10">
      <c r="A19" s="51" t="s">
        <v>201</v>
      </c>
      <c r="B19" s="52">
        <v>0</v>
      </c>
      <c r="C19" s="52">
        <v>0</v>
      </c>
      <c r="D19" s="52">
        <v>0</v>
      </c>
      <c r="E19" s="52">
        <v>56</v>
      </c>
      <c r="F19" s="52">
        <v>0</v>
      </c>
      <c r="J19" s="48" t="s">
        <v>237</v>
      </c>
    </row>
    <row r="20" spans="1:10">
      <c r="A20" s="51" t="s">
        <v>202</v>
      </c>
      <c r="B20" s="53">
        <v>-1290</v>
      </c>
      <c r="C20" s="53">
        <v>1051</v>
      </c>
      <c r="D20" s="53">
        <v>-2494</v>
      </c>
      <c r="E20" s="52">
        <v>-733</v>
      </c>
      <c r="F20" s="53">
        <v>1187</v>
      </c>
    </row>
    <row r="21" spans="1:10" ht="17.5">
      <c r="A21" s="56" t="s">
        <v>203</v>
      </c>
      <c r="B21" s="57">
        <v>-8181</v>
      </c>
      <c r="C21" s="57">
        <v>-18634</v>
      </c>
      <c r="D21" s="57">
        <v>-13580</v>
      </c>
      <c r="E21" s="57">
        <v>-13006</v>
      </c>
      <c r="F21" s="57">
        <v>-18551</v>
      </c>
      <c r="J21" s="46" t="s">
        <v>238</v>
      </c>
    </row>
    <row r="22" spans="1:10">
      <c r="A22" s="51" t="s">
        <v>204</v>
      </c>
      <c r="B22" s="52">
        <v>625</v>
      </c>
      <c r="C22" s="52">
        <v>291</v>
      </c>
      <c r="D22" s="52">
        <v>292</v>
      </c>
      <c r="E22" s="53">
        <v>2477</v>
      </c>
      <c r="F22" s="53">
        <v>1443</v>
      </c>
      <c r="J22" s="47"/>
    </row>
    <row r="23" spans="1:10">
      <c r="A23" s="51" t="s">
        <v>205</v>
      </c>
      <c r="B23" s="52">
        <v>0</v>
      </c>
      <c r="C23" s="52">
        <v>0</v>
      </c>
      <c r="D23" s="52">
        <v>0</v>
      </c>
      <c r="E23" s="52">
        <v>0</v>
      </c>
      <c r="F23" s="52">
        <v>8</v>
      </c>
      <c r="J23" s="48" t="s">
        <v>239</v>
      </c>
    </row>
    <row r="24" spans="1:10">
      <c r="A24" s="51" t="s">
        <v>206</v>
      </c>
      <c r="B24" s="52">
        <v>-3</v>
      </c>
      <c r="C24" s="52">
        <v>-2</v>
      </c>
      <c r="D24" s="52">
        <v>-1</v>
      </c>
      <c r="E24" s="52">
        <v>-1</v>
      </c>
      <c r="F24" s="52">
        <v>-2</v>
      </c>
      <c r="J24" s="48" t="s">
        <v>240</v>
      </c>
    </row>
    <row r="25" spans="1:10">
      <c r="A25" s="51" t="s">
        <v>207</v>
      </c>
      <c r="B25" s="52">
        <v>-44</v>
      </c>
      <c r="C25" s="52">
        <v>-41</v>
      </c>
      <c r="D25" s="52">
        <v>-40</v>
      </c>
      <c r="E25" s="52">
        <v>-41</v>
      </c>
      <c r="F25" s="52">
        <v>-46</v>
      </c>
      <c r="J25" s="48" t="s">
        <v>241</v>
      </c>
    </row>
    <row r="26" spans="1:10">
      <c r="A26" s="51" t="s">
        <v>208</v>
      </c>
      <c r="B26" s="53">
        <v>-7302</v>
      </c>
      <c r="C26" s="53">
        <v>-18881</v>
      </c>
      <c r="D26" s="53">
        <v>-13788</v>
      </c>
      <c r="E26" s="53">
        <v>-15418</v>
      </c>
      <c r="F26" s="53">
        <v>-19899</v>
      </c>
    </row>
    <row r="27" spans="1:10" ht="17.5">
      <c r="A27" s="51" t="s">
        <v>209</v>
      </c>
      <c r="B27" s="52">
        <v>-49</v>
      </c>
      <c r="C27" s="52">
        <v>-55</v>
      </c>
      <c r="D27" s="52">
        <v>-59</v>
      </c>
      <c r="E27" s="52">
        <v>-59</v>
      </c>
      <c r="F27" s="52">
        <v>-67</v>
      </c>
      <c r="J27" s="46" t="s">
        <v>242</v>
      </c>
    </row>
    <row r="28" spans="1:10">
      <c r="A28" s="51" t="s">
        <v>210</v>
      </c>
      <c r="B28" s="53">
        <v>-1409</v>
      </c>
      <c r="C28" s="52">
        <v>55</v>
      </c>
      <c r="D28" s="52">
        <v>15</v>
      </c>
      <c r="E28" s="52">
        <v>35</v>
      </c>
      <c r="F28" s="52">
        <v>12</v>
      </c>
      <c r="J28" s="47"/>
    </row>
    <row r="29" spans="1:10">
      <c r="A29" s="56" t="s">
        <v>211</v>
      </c>
      <c r="B29" s="58">
        <v>334</v>
      </c>
      <c r="C29" s="58">
        <v>-367</v>
      </c>
      <c r="D29" s="58">
        <v>-43</v>
      </c>
      <c r="E29" s="58">
        <v>139</v>
      </c>
      <c r="F29" s="58">
        <v>191</v>
      </c>
      <c r="J29" s="48" t="s">
        <v>243</v>
      </c>
    </row>
    <row r="31" spans="1:10">
      <c r="J31" t="s">
        <v>244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90923-41EF-425E-81E7-44D14751E42B}">
  <dimension ref="A1:A33"/>
  <sheetViews>
    <sheetView workbookViewId="0">
      <selection sqref="A1:A33"/>
    </sheetView>
  </sheetViews>
  <sheetFormatPr defaultRowHeight="14.5"/>
  <sheetData>
    <row r="1" spans="1:1">
      <c r="A1" t="s">
        <v>245</v>
      </c>
    </row>
    <row r="3" spans="1:1" ht="17.5">
      <c r="A3" s="46" t="s">
        <v>212</v>
      </c>
    </row>
    <row r="5" spans="1:1">
      <c r="A5" t="s">
        <v>213</v>
      </c>
    </row>
    <row r="6" spans="1:1">
      <c r="A6" s="47"/>
    </row>
    <row r="7" spans="1:1">
      <c r="A7" s="48" t="s">
        <v>246</v>
      </c>
    </row>
    <row r="9" spans="1:1">
      <c r="A9" t="s">
        <v>247</v>
      </c>
    </row>
    <row r="10" spans="1:1">
      <c r="A10" s="47"/>
    </row>
    <row r="11" spans="1:1">
      <c r="A11" s="48" t="s">
        <v>248</v>
      </c>
    </row>
    <row r="12" spans="1:1">
      <c r="A12" s="47"/>
    </row>
    <row r="13" spans="1:1">
      <c r="A13" s="48" t="s">
        <v>214</v>
      </c>
    </row>
    <row r="14" spans="1:1">
      <c r="A14" s="47"/>
    </row>
    <row r="15" spans="1:1">
      <c r="A15" s="48" t="s">
        <v>215</v>
      </c>
    </row>
    <row r="16" spans="1:1">
      <c r="A16" s="47"/>
    </row>
    <row r="17" spans="1:1">
      <c r="A17" s="47" t="s">
        <v>216</v>
      </c>
    </row>
    <row r="18" spans="1:1">
      <c r="A18" s="47"/>
    </row>
    <row r="19" spans="1:1">
      <c r="A19" s="47" t="s">
        <v>217</v>
      </c>
    </row>
    <row r="20" spans="1:1">
      <c r="A20" s="47"/>
    </row>
    <row r="21" spans="1:1">
      <c r="A21" s="47" t="s">
        <v>218</v>
      </c>
    </row>
    <row r="23" spans="1:1" ht="17.5">
      <c r="A23" s="46" t="s">
        <v>219</v>
      </c>
    </row>
    <row r="25" spans="1:1">
      <c r="A25" t="s">
        <v>220</v>
      </c>
    </row>
    <row r="27" spans="1:1" ht="17.5">
      <c r="A27" s="46" t="s">
        <v>221</v>
      </c>
    </row>
    <row r="29" spans="1:1">
      <c r="A29" t="s">
        <v>222</v>
      </c>
    </row>
    <row r="31" spans="1:1" ht="17.5">
      <c r="A31" s="46" t="s">
        <v>223</v>
      </c>
    </row>
    <row r="33" spans="1:1">
      <c r="A33" t="s">
        <v>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COMPANY NAME AND ABOUT</vt:lpstr>
      <vt:lpstr>INCOME STATEMENT AND INTERPRETE</vt:lpstr>
      <vt:lpstr>B.S AND ANALYSIS(RATIO ANALYSIS</vt:lpstr>
      <vt:lpstr>CASH FLOW AND INTERPRETATION</vt:lpstr>
      <vt:lpstr>Estimate Future Share Price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UTKARSH ANAND</dc:creator>
  <cp:lastModifiedBy>UTKARSH ANAND</cp:lastModifiedBy>
  <dcterms:created xsi:type="dcterms:W3CDTF">2024-09-07T14:38:40Z</dcterms:created>
  <dcterms:modified xsi:type="dcterms:W3CDTF">2024-09-08T05:39:59Z</dcterms:modified>
</cp:coreProperties>
</file>