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4392b5c1689b0ecc/Desktop/"/>
    </mc:Choice>
  </mc:AlternateContent>
  <xr:revisionPtr revIDLastSave="95" documentId="8_{3D974345-89D3-4883-B953-FB1BCE16578F}" xr6:coauthVersionLast="47" xr6:coauthVersionMax="47" xr10:uidLastSave="{655066F3-28B0-431D-8238-608BD6B02F7A}"/>
  <bookViews>
    <workbookView xWindow="-110" yWindow="-110" windowWidth="19420" windowHeight="11500" firstSheet="1" activeTab="1" xr2:uid="{68A0CB31-39D2-4F1A-8A7E-9E5F52A2E1EA}"/>
  </bookViews>
  <sheets>
    <sheet name="COMPANY NAME AND ABOUT" sheetId="7" r:id="rId1"/>
    <sheet name="HISTORICAL INCOME STATEMENT" sheetId="1" r:id="rId2"/>
    <sheet name="ANANLYSIS INCOME " sheetId="4" r:id="rId3"/>
    <sheet name="BALANCE SHEET" sheetId="5" r:id="rId4"/>
    <sheet name="CASH FLOW AND INTERPRETATION" sheetId="6" r:id="rId5"/>
    <sheet name="Estimate Future Share Price"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 i="5" l="1"/>
  <c r="K28" i="5"/>
  <c r="L28" i="5"/>
  <c r="M28" i="5"/>
  <c r="I28" i="5"/>
  <c r="J26" i="5"/>
  <c r="K26" i="5"/>
  <c r="L26" i="5"/>
  <c r="M26" i="5"/>
  <c r="I26" i="5"/>
  <c r="J10" i="5"/>
  <c r="K10" i="5"/>
  <c r="L10" i="5"/>
  <c r="M10" i="5"/>
  <c r="I10" i="5"/>
  <c r="J9" i="5"/>
  <c r="K9" i="5"/>
  <c r="L9" i="5"/>
  <c r="M9" i="5"/>
  <c r="I9" i="5"/>
  <c r="J8" i="5"/>
  <c r="K8" i="5"/>
  <c r="L8" i="5"/>
  <c r="M8" i="5"/>
  <c r="I8" i="5"/>
  <c r="M6" i="5" l="1"/>
  <c r="L6" i="5"/>
  <c r="K6" i="5"/>
  <c r="J6" i="5"/>
  <c r="I6" i="5"/>
  <c r="M5" i="5"/>
  <c r="L5" i="5"/>
  <c r="K5" i="5"/>
  <c r="J5" i="5"/>
  <c r="M4" i="5"/>
  <c r="L4" i="5"/>
  <c r="K4" i="5"/>
  <c r="J4" i="5"/>
  <c r="M3" i="5"/>
  <c r="L3" i="5"/>
  <c r="K3" i="5"/>
  <c r="J3" i="5"/>
  <c r="I3" i="5"/>
  <c r="C41" i="4" l="1"/>
  <c r="E41" i="4" l="1"/>
  <c r="D41" i="4"/>
  <c r="D42" i="4" s="1"/>
  <c r="F41" i="4"/>
  <c r="E42" i="4" l="1"/>
  <c r="F42" i="4"/>
  <c r="J15" i="1" l="1"/>
  <c r="R9" i="1" s="1"/>
  <c r="B9" i="4" s="1"/>
  <c r="B47" i="4" s="1"/>
  <c r="S4" i="1"/>
  <c r="C4" i="4" s="1"/>
  <c r="C37" i="4" s="1"/>
  <c r="T4" i="1"/>
  <c r="D4" i="4" s="1"/>
  <c r="D37" i="4" s="1"/>
  <c r="D38" i="4" s="1"/>
  <c r="U4" i="1"/>
  <c r="E4" i="4" s="1"/>
  <c r="E37" i="4" s="1"/>
  <c r="E38" i="4" s="1"/>
  <c r="V4" i="1"/>
  <c r="F4" i="4" s="1"/>
  <c r="F37" i="4" s="1"/>
  <c r="F38" i="4" s="1"/>
  <c r="R4" i="1"/>
  <c r="B4" i="4" s="1"/>
  <c r="B37" i="4" s="1"/>
  <c r="K31" i="1"/>
  <c r="S15" i="1" s="1"/>
  <c r="C15" i="4" s="1"/>
  <c r="L31" i="1"/>
  <c r="T15" i="1" s="1"/>
  <c r="D15" i="4" s="1"/>
  <c r="M31" i="1"/>
  <c r="U15" i="1" s="1"/>
  <c r="E15" i="4" s="1"/>
  <c r="N31" i="1"/>
  <c r="V15" i="1" s="1"/>
  <c r="F15" i="4" s="1"/>
  <c r="K32" i="1"/>
  <c r="S16" i="1" s="1"/>
  <c r="C16" i="4" s="1"/>
  <c r="L32" i="1"/>
  <c r="T16" i="1" s="1"/>
  <c r="D16" i="4" s="1"/>
  <c r="M32" i="1"/>
  <c r="U16" i="1" s="1"/>
  <c r="E16" i="4" s="1"/>
  <c r="N32" i="1"/>
  <c r="V16" i="1" s="1"/>
  <c r="F16" i="4" s="1"/>
  <c r="J32" i="1"/>
  <c r="R16" i="1" s="1"/>
  <c r="B16" i="4" s="1"/>
  <c r="J31" i="1"/>
  <c r="R15" i="1" s="1"/>
  <c r="B15" i="4" s="1"/>
  <c r="K29" i="1"/>
  <c r="L29" i="1"/>
  <c r="M29" i="1"/>
  <c r="N29" i="1"/>
  <c r="K28" i="1"/>
  <c r="L28" i="1"/>
  <c r="M28" i="1"/>
  <c r="N28" i="1"/>
  <c r="J29" i="1"/>
  <c r="J28" i="1"/>
  <c r="K27" i="1"/>
  <c r="S13" i="1" s="1"/>
  <c r="C13" i="4" s="1"/>
  <c r="C55" i="4" s="1"/>
  <c r="L27" i="1"/>
  <c r="T13" i="1" s="1"/>
  <c r="D13" i="4" s="1"/>
  <c r="D55" i="4" s="1"/>
  <c r="M27" i="1"/>
  <c r="U13" i="1" s="1"/>
  <c r="E13" i="4" s="1"/>
  <c r="E55" i="4" s="1"/>
  <c r="E56" i="4" s="1"/>
  <c r="N27" i="1"/>
  <c r="V13" i="1" s="1"/>
  <c r="F13" i="4" s="1"/>
  <c r="F55" i="4" s="1"/>
  <c r="F56" i="4" s="1"/>
  <c r="K26" i="1"/>
  <c r="L26" i="1"/>
  <c r="M26" i="1"/>
  <c r="N26" i="1"/>
  <c r="J26" i="1"/>
  <c r="J27" i="1"/>
  <c r="R13" i="1" s="1"/>
  <c r="B13" i="4" s="1"/>
  <c r="B55" i="4" s="1"/>
  <c r="K25" i="1"/>
  <c r="L25" i="1"/>
  <c r="M25" i="1"/>
  <c r="N25" i="1"/>
  <c r="J25" i="1"/>
  <c r="K23" i="1"/>
  <c r="L23" i="1"/>
  <c r="M23" i="1"/>
  <c r="N23" i="1"/>
  <c r="J23" i="1"/>
  <c r="K21" i="1"/>
  <c r="L21" i="1"/>
  <c r="M21" i="1"/>
  <c r="N21" i="1"/>
  <c r="J21" i="1"/>
  <c r="K20" i="1"/>
  <c r="L20" i="1"/>
  <c r="M20" i="1"/>
  <c r="N20" i="1"/>
  <c r="J20" i="1"/>
  <c r="K19" i="1"/>
  <c r="L19" i="1"/>
  <c r="M19" i="1"/>
  <c r="N19" i="1"/>
  <c r="J19" i="1"/>
  <c r="K16" i="1"/>
  <c r="L16" i="1"/>
  <c r="M16" i="1"/>
  <c r="N16" i="1"/>
  <c r="K15" i="1"/>
  <c r="S9" i="1" s="1"/>
  <c r="C9" i="4" s="1"/>
  <c r="C47" i="4" s="1"/>
  <c r="L15" i="1"/>
  <c r="T9" i="1" s="1"/>
  <c r="D9" i="4" s="1"/>
  <c r="D47" i="4" s="1"/>
  <c r="D48" i="4" s="1"/>
  <c r="M15" i="1"/>
  <c r="U9" i="1" s="1"/>
  <c r="E9" i="4" s="1"/>
  <c r="E47" i="4" s="1"/>
  <c r="N15" i="1"/>
  <c r="V9" i="1" s="1"/>
  <c r="F9" i="4" s="1"/>
  <c r="F47" i="4" s="1"/>
  <c r="K14" i="1"/>
  <c r="S11" i="1" s="1"/>
  <c r="C11" i="4" s="1"/>
  <c r="C51" i="4" s="1"/>
  <c r="L14" i="1"/>
  <c r="T11" i="1" s="1"/>
  <c r="D11" i="4" s="1"/>
  <c r="D51" i="4" s="1"/>
  <c r="D52" i="4" s="1"/>
  <c r="M14" i="1"/>
  <c r="U11" i="1" s="1"/>
  <c r="E11" i="4" s="1"/>
  <c r="E51" i="4" s="1"/>
  <c r="N14" i="1"/>
  <c r="V11" i="1" s="1"/>
  <c r="F11" i="4" s="1"/>
  <c r="F51" i="4" s="1"/>
  <c r="F52" i="4" s="1"/>
  <c r="K13" i="1"/>
  <c r="L13" i="1"/>
  <c r="M13" i="1"/>
  <c r="N13" i="1"/>
  <c r="J16" i="1"/>
  <c r="J14" i="1"/>
  <c r="R11" i="1" s="1"/>
  <c r="B11" i="4" s="1"/>
  <c r="B51" i="4" s="1"/>
  <c r="J13" i="1"/>
  <c r="K11" i="1"/>
  <c r="L11" i="1"/>
  <c r="M11" i="1"/>
  <c r="N11" i="1"/>
  <c r="K10" i="1"/>
  <c r="L10" i="1"/>
  <c r="M10" i="1"/>
  <c r="N10" i="1"/>
  <c r="K9" i="1"/>
  <c r="L9" i="1"/>
  <c r="M9" i="1"/>
  <c r="N9" i="1"/>
  <c r="K8" i="1"/>
  <c r="L8" i="1"/>
  <c r="M8" i="1"/>
  <c r="N8" i="1"/>
  <c r="J11" i="1"/>
  <c r="J10" i="1"/>
  <c r="J9" i="1"/>
  <c r="J8" i="1"/>
  <c r="K4" i="1"/>
  <c r="K5" i="1" s="1"/>
  <c r="S3" i="1" s="1"/>
  <c r="C3" i="4" s="1"/>
  <c r="L4" i="1"/>
  <c r="L5" i="1" s="1"/>
  <c r="T3" i="1" s="1"/>
  <c r="D3" i="4" s="1"/>
  <c r="M4" i="1"/>
  <c r="M5" i="1" s="1"/>
  <c r="U3" i="1" s="1"/>
  <c r="E3" i="4" s="1"/>
  <c r="N4" i="1"/>
  <c r="N5" i="1" s="1"/>
  <c r="V3" i="1" s="1"/>
  <c r="F3" i="4" s="1"/>
  <c r="J4" i="1"/>
  <c r="J5" i="1" s="1"/>
  <c r="R3" i="1" s="1"/>
  <c r="B3" i="4" s="1"/>
  <c r="R2" i="1" l="1"/>
  <c r="B2" i="4" s="1"/>
  <c r="V2" i="1"/>
  <c r="F2" i="4" s="1"/>
  <c r="F62" i="4" s="1"/>
  <c r="C38" i="4"/>
  <c r="I18" i="5"/>
  <c r="I16" i="5"/>
  <c r="I11" i="5"/>
  <c r="U2" i="1"/>
  <c r="E2" i="4" s="1"/>
  <c r="E62" i="4" s="1"/>
  <c r="M16" i="5"/>
  <c r="M18" i="5"/>
  <c r="M11" i="5"/>
  <c r="C52" i="4"/>
  <c r="D56" i="4"/>
  <c r="E48" i="4"/>
  <c r="F48" i="4"/>
  <c r="C48" i="4"/>
  <c r="E52" i="4"/>
  <c r="C56" i="4"/>
  <c r="F35" i="4"/>
  <c r="F63" i="4"/>
  <c r="F25" i="4"/>
  <c r="F33" i="4"/>
  <c r="F70" i="4"/>
  <c r="F68" i="4"/>
  <c r="F72" i="4"/>
  <c r="F61" i="4"/>
  <c r="F65" i="4"/>
  <c r="E63" i="4"/>
  <c r="F19" i="4"/>
  <c r="E68" i="4"/>
  <c r="E70" i="4"/>
  <c r="E65" i="4"/>
  <c r="E72" i="4"/>
  <c r="E61" i="4"/>
  <c r="E33" i="4"/>
  <c r="F34" i="4" s="1"/>
  <c r="E25" i="4"/>
  <c r="E35" i="4"/>
  <c r="D35" i="4"/>
  <c r="C35" i="4"/>
  <c r="B72" i="4"/>
  <c r="B33" i="4"/>
  <c r="B63" i="4"/>
  <c r="B61" i="4"/>
  <c r="B68" i="4"/>
  <c r="B70" i="4"/>
  <c r="B35" i="4"/>
  <c r="C36" i="4" s="1"/>
  <c r="B62" i="4"/>
  <c r="L12" i="1"/>
  <c r="T5" i="1" s="1"/>
  <c r="D5" i="4" s="1"/>
  <c r="M12" i="1"/>
  <c r="U5" i="1" s="1"/>
  <c r="S2" i="1"/>
  <c r="C2" i="4" s="1"/>
  <c r="T2" i="1"/>
  <c r="D2" i="4" s="1"/>
  <c r="K12" i="1"/>
  <c r="S5" i="1" s="1"/>
  <c r="N12" i="1"/>
  <c r="V5" i="1" s="1"/>
  <c r="J12" i="1"/>
  <c r="R5" i="1" s="1"/>
  <c r="L17" i="1"/>
  <c r="M17" i="1"/>
  <c r="N17" i="1"/>
  <c r="J17" i="1"/>
  <c r="R7" i="1" s="1"/>
  <c r="B7" i="4" s="1"/>
  <c r="B43" i="4" s="1"/>
  <c r="K17" i="1"/>
  <c r="S7" i="1" s="1"/>
  <c r="C7" i="4" s="1"/>
  <c r="C43" i="4" s="1"/>
  <c r="C44" i="4" l="1"/>
  <c r="F36" i="4"/>
  <c r="K19" i="5"/>
  <c r="K13" i="5"/>
  <c r="K18" i="5"/>
  <c r="K11" i="5"/>
  <c r="K16" i="5"/>
  <c r="J18" i="5"/>
  <c r="J11" i="5"/>
  <c r="J16" i="5"/>
  <c r="L16" i="5"/>
  <c r="L18" i="5"/>
  <c r="L11" i="5"/>
  <c r="D36" i="4"/>
  <c r="R6" i="1"/>
  <c r="B5" i="4"/>
  <c r="V6" i="1"/>
  <c r="V8" i="1" s="1"/>
  <c r="F5" i="4"/>
  <c r="S6" i="1"/>
  <c r="S8" i="1" s="1"/>
  <c r="C5" i="4"/>
  <c r="B66" i="4"/>
  <c r="U6" i="1"/>
  <c r="E5" i="4"/>
  <c r="D39" i="4"/>
  <c r="T6" i="1"/>
  <c r="K18" i="1"/>
  <c r="E36" i="4"/>
  <c r="D63" i="4"/>
  <c r="E19" i="4"/>
  <c r="D64" i="4"/>
  <c r="D70" i="4"/>
  <c r="D68" i="4"/>
  <c r="D72" i="4"/>
  <c r="D61" i="4"/>
  <c r="D33" i="4"/>
  <c r="E34" i="4" s="1"/>
  <c r="D25" i="4"/>
  <c r="D65" i="4"/>
  <c r="D62" i="4"/>
  <c r="C62" i="4"/>
  <c r="G62" i="4" s="1"/>
  <c r="D19" i="4"/>
  <c r="C68" i="4"/>
  <c r="C66" i="4"/>
  <c r="C33" i="4"/>
  <c r="C63" i="4"/>
  <c r="C61" i="4"/>
  <c r="C70" i="4"/>
  <c r="C72" i="4"/>
  <c r="C25" i="4"/>
  <c r="C65" i="4"/>
  <c r="C19" i="4"/>
  <c r="N18" i="1"/>
  <c r="V7" i="1"/>
  <c r="F7" i="4" s="1"/>
  <c r="M18" i="1"/>
  <c r="U7" i="1"/>
  <c r="L18" i="1"/>
  <c r="T7" i="1"/>
  <c r="D7" i="4" s="1"/>
  <c r="D43" i="4" s="1"/>
  <c r="D44" i="4" s="1"/>
  <c r="J18" i="1"/>
  <c r="M13" i="5" l="1"/>
  <c r="M19" i="5"/>
  <c r="T8" i="1"/>
  <c r="D8" i="4" s="1"/>
  <c r="L19" i="5"/>
  <c r="L13" i="5"/>
  <c r="C64" i="4"/>
  <c r="J19" i="5"/>
  <c r="J13" i="5"/>
  <c r="I13" i="5"/>
  <c r="I19" i="5"/>
  <c r="G72" i="4"/>
  <c r="G70" i="4"/>
  <c r="S10" i="1"/>
  <c r="C8" i="4"/>
  <c r="B39" i="4"/>
  <c r="B64" i="4"/>
  <c r="U8" i="1"/>
  <c r="E7" i="4"/>
  <c r="D66" i="4"/>
  <c r="B6" i="4"/>
  <c r="R8" i="1"/>
  <c r="F43" i="4"/>
  <c r="F66" i="4"/>
  <c r="C20" i="4"/>
  <c r="C39" i="4"/>
  <c r="D40" i="4" s="1"/>
  <c r="T10" i="1"/>
  <c r="V10" i="1"/>
  <c r="F8" i="4"/>
  <c r="F39" i="4"/>
  <c r="F20" i="4"/>
  <c r="F64" i="4"/>
  <c r="D20" i="4"/>
  <c r="E39" i="4"/>
  <c r="E40" i="4" s="1"/>
  <c r="E20" i="4"/>
  <c r="E64" i="4"/>
  <c r="D34" i="4"/>
  <c r="G68" i="4"/>
  <c r="G19" i="4"/>
  <c r="C34" i="4"/>
  <c r="G34" i="4" l="1"/>
  <c r="G2" i="4" s="1"/>
  <c r="G9" i="4" s="1"/>
  <c r="G64" i="4"/>
  <c r="G5" i="4" s="1"/>
  <c r="E43" i="4"/>
  <c r="E44" i="4" s="1"/>
  <c r="E66" i="4"/>
  <c r="G66" i="4" s="1"/>
  <c r="G7" i="4" s="1"/>
  <c r="C45" i="4"/>
  <c r="C67" i="4"/>
  <c r="C26" i="4"/>
  <c r="F40" i="4"/>
  <c r="S12" i="1"/>
  <c r="C10" i="4"/>
  <c r="J22" i="5" s="1"/>
  <c r="F45" i="4"/>
  <c r="F26" i="4"/>
  <c r="F67" i="4"/>
  <c r="V12" i="1"/>
  <c r="F10" i="4"/>
  <c r="M22" i="5" s="1"/>
  <c r="D45" i="4"/>
  <c r="D21" i="4"/>
  <c r="D26" i="4"/>
  <c r="D67" i="4"/>
  <c r="T12" i="1"/>
  <c r="D10" i="4"/>
  <c r="K22" i="5" s="1"/>
  <c r="U10" i="1"/>
  <c r="E8" i="4"/>
  <c r="C40" i="4"/>
  <c r="G20" i="4"/>
  <c r="R10" i="1"/>
  <c r="B8" i="4"/>
  <c r="C21" i="4" s="1"/>
  <c r="B41" i="4"/>
  <c r="C42" i="4" s="1"/>
  <c r="B25" i="4"/>
  <c r="G25" i="4" s="1"/>
  <c r="B65" i="4"/>
  <c r="G3" i="4" l="1"/>
  <c r="G4" i="4" s="1"/>
  <c r="G11" i="4"/>
  <c r="H2" i="4"/>
  <c r="H7" i="4" s="1"/>
  <c r="G13" i="4"/>
  <c r="G6" i="4"/>
  <c r="G8" i="4" s="1"/>
  <c r="E45" i="4"/>
  <c r="E46" i="4" s="1"/>
  <c r="E21" i="4"/>
  <c r="E26" i="4"/>
  <c r="E67" i="4"/>
  <c r="C46" i="4"/>
  <c r="T14" i="1"/>
  <c r="D14" i="4" s="1"/>
  <c r="K23" i="5" s="1"/>
  <c r="D12" i="4"/>
  <c r="D46" i="4"/>
  <c r="F49" i="4"/>
  <c r="F30" i="4"/>
  <c r="F69" i="4"/>
  <c r="V14" i="1"/>
  <c r="F14" i="4" s="1"/>
  <c r="M23" i="5" s="1"/>
  <c r="F12" i="4"/>
  <c r="U12" i="1"/>
  <c r="E10" i="4"/>
  <c r="L22" i="5" s="1"/>
  <c r="D49" i="4"/>
  <c r="D30" i="4"/>
  <c r="D69" i="4"/>
  <c r="F46" i="4"/>
  <c r="B45" i="4"/>
  <c r="B67" i="4"/>
  <c r="B26" i="4"/>
  <c r="F21" i="4"/>
  <c r="R12" i="1"/>
  <c r="B10" i="4"/>
  <c r="I22" i="5" s="1"/>
  <c r="C30" i="4"/>
  <c r="C49" i="4"/>
  <c r="C69" i="4"/>
  <c r="F44" i="4"/>
  <c r="S14" i="1"/>
  <c r="C14" i="4" s="1"/>
  <c r="J23" i="5" s="1"/>
  <c r="C12" i="4"/>
  <c r="I2" i="4"/>
  <c r="H11" i="4"/>
  <c r="H3" i="4"/>
  <c r="H4" i="4" s="1"/>
  <c r="H9" i="4"/>
  <c r="H5" i="4"/>
  <c r="H13" i="4" l="1"/>
  <c r="G21" i="4"/>
  <c r="D57" i="4"/>
  <c r="D22" i="4"/>
  <c r="D28" i="4"/>
  <c r="D73" i="4"/>
  <c r="D50" i="4"/>
  <c r="E49" i="4"/>
  <c r="E50" i="4" s="1"/>
  <c r="E30" i="4"/>
  <c r="E69" i="4"/>
  <c r="C53" i="4"/>
  <c r="C27" i="4"/>
  <c r="C71" i="4"/>
  <c r="U14" i="1"/>
  <c r="E14" i="4" s="1"/>
  <c r="E12" i="4"/>
  <c r="C57" i="4"/>
  <c r="C28" i="4"/>
  <c r="C73" i="4"/>
  <c r="F53" i="4"/>
  <c r="F27" i="4"/>
  <c r="F71" i="4"/>
  <c r="F57" i="4"/>
  <c r="F28" i="4"/>
  <c r="F73" i="4"/>
  <c r="B30" i="4"/>
  <c r="B49" i="4"/>
  <c r="C50" i="4" s="1"/>
  <c r="B27" i="4"/>
  <c r="B69" i="4"/>
  <c r="R14" i="1"/>
  <c r="B14" i="4" s="1"/>
  <c r="I23" i="5" s="1"/>
  <c r="B12" i="4"/>
  <c r="D53" i="4"/>
  <c r="D27" i="4"/>
  <c r="D71" i="4"/>
  <c r="G26" i="4"/>
  <c r="G10" i="4"/>
  <c r="G12" i="4" s="1"/>
  <c r="G14" i="4" s="1"/>
  <c r="H6" i="4"/>
  <c r="H8" i="4" s="1"/>
  <c r="H10" i="4" s="1"/>
  <c r="H12" i="4" s="1"/>
  <c r="H14" i="4" s="1"/>
  <c r="I11" i="4"/>
  <c r="I7" i="4"/>
  <c r="I3" i="4"/>
  <c r="I4" i="4" s="1"/>
  <c r="I9" i="4"/>
  <c r="I5" i="4"/>
  <c r="I13" i="4"/>
  <c r="J2" i="4"/>
  <c r="F22" i="4" l="1"/>
  <c r="L23" i="5"/>
  <c r="F50" i="4"/>
  <c r="D58" i="4"/>
  <c r="B28" i="4"/>
  <c r="B57" i="4"/>
  <c r="C58" i="4" s="1"/>
  <c r="B73" i="4"/>
  <c r="E53" i="4"/>
  <c r="E54" i="4" s="1"/>
  <c r="E71" i="4"/>
  <c r="E27" i="4"/>
  <c r="G27" i="4" s="1"/>
  <c r="C22" i="4"/>
  <c r="D54" i="4"/>
  <c r="B53" i="4"/>
  <c r="C54" i="4" s="1"/>
  <c r="B71" i="4"/>
  <c r="E22" i="4"/>
  <c r="E57" i="4"/>
  <c r="E58" i="4" s="1"/>
  <c r="E28" i="4"/>
  <c r="E73" i="4"/>
  <c r="I6" i="4"/>
  <c r="I8" i="4" s="1"/>
  <c r="I10" i="4" s="1"/>
  <c r="I12" i="4" s="1"/>
  <c r="I14" i="4" s="1"/>
  <c r="J5" i="4"/>
  <c r="J13" i="4"/>
  <c r="J11" i="4"/>
  <c r="J7" i="4"/>
  <c r="J3" i="4"/>
  <c r="J4" i="4" s="1"/>
  <c r="J9" i="4"/>
  <c r="G28" i="4" l="1"/>
  <c r="G22" i="4"/>
  <c r="F54" i="4"/>
  <c r="J6" i="4"/>
  <c r="J8" i="4" s="1"/>
  <c r="F58" i="4"/>
  <c r="J10" i="4"/>
  <c r="J12" i="4" s="1"/>
  <c r="J14" i="4" s="1"/>
</calcChain>
</file>

<file path=xl/sharedStrings.xml><?xml version="1.0" encoding="utf-8"?>
<sst xmlns="http://schemas.openxmlformats.org/spreadsheetml/2006/main" count="393" uniqueCount="294">
  <si>
    <t>Profit &amp; Loss account of LTIMindtree (in Rs. Cr.)</t>
  </si>
  <si>
    <t>12 mths</t>
  </si>
  <si>
    <t>INCOME</t>
  </si>
  <si>
    <t>Revenue From Operations [Gross]</t>
  </si>
  <si>
    <t>Less: Excise/Sevice Tax/Other Levies</t>
  </si>
  <si>
    <t>Revenue From Operations [Net]</t>
  </si>
  <si>
    <t>Total Operating Revenues</t>
  </si>
  <si>
    <t>Other Income</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</si>
  <si>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</si>
  <si>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</si>
  <si>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</si>
  <si>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</si>
  <si>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</si>
  <si>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</si>
  <si>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</si>
  <si>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</si>
  <si>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</si>
  <si>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</si>
  <si>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</si>
  <si>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</si>
  <si>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Exceptional Items</t>
  </si>
  <si>
    <t>Profit/Loss Before Tax</t>
  </si>
  <si>
    <t>Tax Expenses-Continued Operations</t>
  </si>
  <si>
    <t>Current Tax</t>
  </si>
  <si>
    <t>Less: MAT Credit Entitlement</t>
  </si>
  <si>
    <t>Deferred Tax</t>
  </si>
  <si>
    <t>Tax For Earlier Years</t>
  </si>
  <si>
    <t>Total Tax Expenses</t>
  </si>
  <si>
    <t>Profit/Loss After Tax And Before ExtraOrdinary Items</t>
  </si>
  <si>
    <t>Profit/Loss From Continuing Operations</t>
  </si>
  <si>
    <t>Profit/Loss For The Period</t>
  </si>
  <si>
    <t>OTHER ADDITIONAL INFORMATION</t>
  </si>
  <si>
    <t>EARNINGS PER SHARE</t>
  </si>
  <si>
    <t>Basic EPS (Rs.)</t>
  </si>
  <si>
    <t>Diluted EPS (Rs.)</t>
  </si>
  <si>
    <t>VALUE OF IMPORTED AND INDIGENIOUS RAW MATERIALS STORES, SPARES AND LOOSE TOOLS</t>
  </si>
  <si>
    <t>Imported Raw Materials</t>
  </si>
  <si>
    <t>Indigenous Raw Materials</t>
  </si>
  <si>
    <t>STORES, SPARES AND LOOSE TOOLS</t>
  </si>
  <si>
    <t>Imported Stores And Spares</t>
  </si>
  <si>
    <t>Indigenous Stores And Spares</t>
  </si>
  <si>
    <t>DIVIDEND AND DIVIDEND PERCENTAGE</t>
  </si>
  <si>
    <t>Equity Share Dividend</t>
  </si>
  <si>
    <t>Tax On Dividend</t>
  </si>
  <si>
    <t>Equity Dividend Rate (%)</t>
  </si>
  <si>
    <t>Profit &amp; Loss account of Trent (in Rs. Cr.)</t>
  </si>
  <si>
    <t>other income</t>
  </si>
  <si>
    <t>Changes In Inventories Of FGWIP And Stock In Trade</t>
  </si>
  <si>
    <t>COGS</t>
  </si>
  <si>
    <t>SG&amp;A</t>
  </si>
  <si>
    <t>Other Direct Taxes</t>
  </si>
  <si>
    <t>Income statement Trent</t>
  </si>
  <si>
    <t>Revenue from operation</t>
  </si>
  <si>
    <t>Other operations income</t>
  </si>
  <si>
    <t>GROSS PROFIT</t>
  </si>
  <si>
    <t>EBITDA</t>
  </si>
  <si>
    <t>D&amp;A</t>
  </si>
  <si>
    <t>EBIT</t>
  </si>
  <si>
    <t>INTERSET</t>
  </si>
  <si>
    <t>EBT</t>
  </si>
  <si>
    <t>TAX</t>
  </si>
  <si>
    <t>PAT</t>
  </si>
  <si>
    <t>BASIC EPS</t>
  </si>
  <si>
    <t>DILUTED EPS</t>
  </si>
  <si>
    <t>GROWTH RATES</t>
  </si>
  <si>
    <t>CURRENT/PREV-1</t>
  </si>
  <si>
    <t>AVERAGE</t>
  </si>
  <si>
    <t>SALES</t>
  </si>
  <si>
    <t>COGS GR</t>
  </si>
  <si>
    <t>EBITAGR</t>
  </si>
  <si>
    <t>NPMGR</t>
  </si>
  <si>
    <t>MARGINS</t>
  </si>
  <si>
    <t>/REV FROM OPE</t>
  </si>
  <si>
    <t>GPM</t>
  </si>
  <si>
    <t>EBITDM</t>
  </si>
  <si>
    <t>EBITM</t>
  </si>
  <si>
    <t>NPM</t>
  </si>
  <si>
    <t>COVERAGE RATIO</t>
  </si>
  <si>
    <t>EBIT/INTEREST</t>
  </si>
  <si>
    <t>HORIZONTAL ANALYSIS</t>
  </si>
  <si>
    <t>CUR/PREV-1</t>
  </si>
  <si>
    <t>ASSUMPTION</t>
  </si>
  <si>
    <t>Growth</t>
  </si>
  <si>
    <t>Other income</t>
  </si>
  <si>
    <t xml:space="preserve">Total income </t>
  </si>
  <si>
    <t xml:space="preserve">cogs </t>
  </si>
  <si>
    <t>Gross profit</t>
  </si>
  <si>
    <t xml:space="preserve">EBITDA </t>
  </si>
  <si>
    <t>DA</t>
  </si>
  <si>
    <t>Interst</t>
  </si>
  <si>
    <t>Vertical Analysis</t>
  </si>
  <si>
    <t>Consolidated Balance Sheet</t>
  </si>
  <si>
    <t>Mar 24</t>
  </si>
  <si>
    <t>Balance Sheet Analysis</t>
  </si>
  <si>
    <t>EQUITIES AND LIABILITIES</t>
  </si>
  <si>
    <t>Long Term Solvency Ratio</t>
  </si>
  <si>
    <t>SHAREHOLDER'S FUNDS</t>
  </si>
  <si>
    <t>Debt/Equity Ratio</t>
  </si>
  <si>
    <t>Total Non-Current Liabilities/Total Shareholders Funds</t>
  </si>
  <si>
    <t>Equity Share Capital</t>
  </si>
  <si>
    <t>ReservesGR %</t>
  </si>
  <si>
    <t xml:space="preserve"> current Total Reserves and Surplus/prev Total Reserves and Surplus-1</t>
  </si>
  <si>
    <t>Total Share Capital</t>
  </si>
  <si>
    <t>Debt_GR Ration%</t>
  </si>
  <si>
    <t>curr Total Non-Current Liabilities / otal Non-Current Liabilities-1</t>
  </si>
  <si>
    <t>Reserves and Surplus</t>
  </si>
  <si>
    <t>Reserves to Debt</t>
  </si>
  <si>
    <t>Reserves and Surplus / Total Non-Current Liabilities</t>
  </si>
  <si>
    <t>Total Reserves and Surplus</t>
  </si>
  <si>
    <t>Short Term Solvency/Liquidity ratio</t>
  </si>
  <si>
    <t>Total Shareholders Funds</t>
  </si>
  <si>
    <t>Current ratio</t>
  </si>
  <si>
    <t>Total Current Assets / Total Current Liabilities</t>
  </si>
  <si>
    <t>Minority Interest</t>
  </si>
  <si>
    <t>Quick ratio</t>
  </si>
  <si>
    <t>(Total Current Assets-nventories)/Total Current Liabilities</t>
  </si>
  <si>
    <t>NON-CURRENT LIABILITIES</t>
  </si>
  <si>
    <t>Working Capital</t>
  </si>
  <si>
    <t>Total Current Assets-Total Current Liabilities</t>
  </si>
  <si>
    <t>Long Term Borrowings</t>
  </si>
  <si>
    <t>Days Recievables</t>
  </si>
  <si>
    <t>Other Long Term Liabilities</t>
  </si>
  <si>
    <t>Days Payable</t>
  </si>
  <si>
    <t>Long Term Provisions</t>
  </si>
  <si>
    <t>Total Non-Current Liabilities</t>
  </si>
  <si>
    <t>Turnover Ratios</t>
  </si>
  <si>
    <t>CURRENT LIABILITIES</t>
  </si>
  <si>
    <t>Assets Turnover</t>
  </si>
  <si>
    <t>Trade Payables</t>
  </si>
  <si>
    <t>Cdebtors Turnover</t>
  </si>
  <si>
    <t>Other Current Liabilities</t>
  </si>
  <si>
    <t>Creditord turnover</t>
  </si>
  <si>
    <t>Short Term Provisions</t>
  </si>
  <si>
    <t>Total Current Liabilities</t>
  </si>
  <si>
    <t>PERFORMANCE RATIO</t>
  </si>
  <si>
    <t>Total Capital And Liabilities</t>
  </si>
  <si>
    <t>RETURN ON ASSETS</t>
  </si>
  <si>
    <t>ASSETS</t>
  </si>
  <si>
    <t>RETURN ON EQUITY</t>
  </si>
  <si>
    <t>NON-CURRENT ASSETS</t>
  </si>
  <si>
    <t>Tangible Assets</t>
  </si>
  <si>
    <t>Intangible Assets</t>
  </si>
  <si>
    <t>Capital Work-In-Progress</t>
  </si>
  <si>
    <t>Fixed Assets</t>
  </si>
  <si>
    <t>Non-Current Investments</t>
  </si>
  <si>
    <t>Deferred Tax Assets [Net]</t>
  </si>
  <si>
    <t>Long Term Loans And Advances</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</si>
  <si>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</si>
  <si>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</si>
  <si>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</si>
  <si>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</si>
  <si>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</si>
  <si>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</si>
  <si>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</si>
  <si>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</si>
  <si>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</si>
  <si>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</si>
  <si>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</si>
  <si>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CONTINGENT LIABILITIES, COMMITMENTS</t>
  </si>
  <si>
    <t>Contingent Liabilities</t>
  </si>
  <si>
    <t>BONUS DETAILS</t>
  </si>
  <si>
    <t>Bonus Equity Share Capital</t>
  </si>
  <si>
    <t>NON-CURRENT INVESTMENTS</t>
  </si>
  <si>
    <t>Non-Current Investments Unquoted Book Value</t>
  </si>
  <si>
    <t>CURRENT INVESTMENTS</t>
  </si>
  <si>
    <t>Current Investments Unquoted Book Value</t>
  </si>
  <si>
    <t>Deferred Tax Liabilities [Net]</t>
  </si>
  <si>
    <t>Short Term Borrowings</t>
  </si>
  <si>
    <t>Non-Current Investments Quoted Market Value</t>
  </si>
  <si>
    <t>Current Investments Quoted Market Value</t>
  </si>
  <si>
    <t>CASH RATIO</t>
  </si>
  <si>
    <t>Cash Ratio = Cash Equivalents / Current Liabilities</t>
  </si>
  <si>
    <t>DEBT RATIO</t>
  </si>
  <si>
    <t xml:space="preserve"> Total Liabilities / Total Assets</t>
  </si>
  <si>
    <t>Cash from Operating Activity -</t>
  </si>
  <si>
    <t>Profit from operations</t>
  </si>
  <si>
    <t>Receivables</t>
  </si>
  <si>
    <t>Inventory</t>
  </si>
  <si>
    <t>Payables</t>
  </si>
  <si>
    <t>Other WC items</t>
  </si>
  <si>
    <t>Working capital changes</t>
  </si>
  <si>
    <t>Direct taxes</t>
  </si>
  <si>
    <t>Cash from Investing Activity -</t>
  </si>
  <si>
    <t>Fixed assets purchased</t>
  </si>
  <si>
    <t>Fixed assets sold</t>
  </si>
  <si>
    <t>Investments purchased</t>
  </si>
  <si>
    <t>Investments sold</t>
  </si>
  <si>
    <t>Interest received</t>
  </si>
  <si>
    <t>Dividends received</t>
  </si>
  <si>
    <t>Other investing items</t>
  </si>
  <si>
    <t>Cash from Financing Activity -</t>
  </si>
  <si>
    <t>Proceeds from shares</t>
  </si>
  <si>
    <t>Proceeds from borrowings</t>
  </si>
  <si>
    <t>Repayment of borrowings</t>
  </si>
  <si>
    <t>Interest paid fin</t>
  </si>
  <si>
    <t>Dividends paid</t>
  </si>
  <si>
    <t>Financial liabilities</t>
  </si>
  <si>
    <t>Other financing items</t>
  </si>
  <si>
    <t>Net Cash Flow</t>
  </si>
  <si>
    <t>1. Cash from Operating Activity:</t>
  </si>
  <si>
    <t>2. Cash from Investing Activity:</t>
  </si>
  <si>
    <t>3. Cash from Financing Activity:</t>
  </si>
  <si>
    <t>4. Net Cash Flow:</t>
  </si>
  <si>
    <t>Key Insights:</t>
  </si>
  <si>
    <t>Other Assets</t>
  </si>
  <si>
    <t>CIF VALUE OF IMPORTS</t>
  </si>
  <si>
    <t>Raw Materials</t>
  </si>
  <si>
    <t>Stores, Spares And Loose Tools</t>
  </si>
  <si>
    <t>Trade/Other Goods</t>
  </si>
  <si>
    <t>Capital Goods</t>
  </si>
  <si>
    <t>EXPENDITURE IN FOREIGN EXCHANGE</t>
  </si>
  <si>
    <t>Expenditure In Foreign Currency</t>
  </si>
  <si>
    <t>REMITTANCES IN FOREIGN CURRENCIES FOR DIVIDENDS</t>
  </si>
  <si>
    <t>Dividend Remittance In Foreign Currency</t>
  </si>
  <si>
    <t>--</t>
  </si>
  <si>
    <t>EARNINGS IN FOREIGN EXCHANGE</t>
  </si>
  <si>
    <t>FOB Value Of Goods</t>
  </si>
  <si>
    <t>Other Earnings</t>
  </si>
  <si>
    <t>The BSE code for Titagarh Rail Systems is 532966, and the NSE code is TITAGARH. The ISIN for both companies is INE615H01020.</t>
  </si>
  <si>
    <t>TITAGARH</t>
  </si>
  <si>
    <t>Titagarh Rail Systems Limited, formerly known as Titagarh Wagons Limited,</t>
  </si>
  <si>
    <t xml:space="preserve"> is an Indian rolling stock manufacturer in the private sector</t>
  </si>
  <si>
    <t>Established in 1984 as a rolling stock foundry unit, the company's headquarters are situated in Kolkata, West Bengal.</t>
  </si>
  <si>
    <t>Here's an interpretation of the income statement for Trent over the five-year period from March 2020 to March 2024:</t>
  </si>
  <si>
    <t>Revenue and Growth:</t>
  </si>
  <si>
    <r>
      <t>Revenue from Operations</t>
    </r>
    <r>
      <rPr>
        <sz val="11"/>
        <color theme="1"/>
        <rFont val="Calibri"/>
        <family val="2"/>
        <scheme val="minor"/>
      </rPr>
      <t>: The company experienced substantial growth in its revenue from operations, more than doubling from ₹1,476.81M in March 2020 to ₹3,805.31M in March 2024. This suggests that the company’s core business operations are expanding at a healthy pace.</t>
    </r>
  </si>
  <si>
    <r>
      <t>Other Operational Income</t>
    </r>
    <r>
      <rPr>
        <sz val="11"/>
        <color theme="1"/>
        <rFont val="Calibri"/>
        <family val="2"/>
        <scheme val="minor"/>
      </rPr>
      <t>: Other operational income (likely from non-core activities) grew even more significantly, from ₹9,129.09M in March 2020 to ₹31,157.99M by March 2024. This massive increase indicates that a large part of Trent's income stems from these other operations, potentially highlighting significant diversification or new revenue streams.</t>
    </r>
  </si>
  <si>
    <r>
      <t>Total Revenue</t>
    </r>
    <r>
      <rPr>
        <sz val="11"/>
        <color theme="1"/>
        <rFont val="Calibri"/>
        <family val="2"/>
        <scheme val="minor"/>
      </rPr>
      <t>: Overall, total revenue surged from ₹10,605.90M in March 2020 to ₹34,963.30M by March 2024. This more than threefold growth underscores strong business expansion and operational performance.</t>
    </r>
  </si>
  <si>
    <t>Cost of Goods Sold (COGS) and Margins:</t>
  </si>
  <si>
    <r>
      <t>COGS</t>
    </r>
    <r>
      <rPr>
        <sz val="11"/>
        <color theme="1"/>
        <rFont val="Calibri"/>
        <family val="2"/>
        <scheme val="minor"/>
      </rPr>
      <t>: The cost of goods sold also increased from ₹1,078.15M in 2020 to ₹2,988.08M by 2024, showing an increase in the cost of producing goods. However, the increase in COGS is proportionally smaller than the increase in revenue, which is a positive indicator for profitability.</t>
    </r>
  </si>
  <si>
    <r>
      <t>Gross Profit</t>
    </r>
    <r>
      <rPr>
        <sz val="11"/>
        <color theme="1"/>
        <rFont val="Calibri"/>
        <family val="2"/>
        <scheme val="minor"/>
      </rPr>
      <t>: Gross profit rose from ₹9,527.75M in 2020 to ₹31,975.22M in 2024, reflecting improved efficiency in cost management relative to the revenue earned.</t>
    </r>
  </si>
  <si>
    <t>Operational Efficiency:</t>
  </si>
  <si>
    <r>
      <t>SG&amp;A (Selling, General, and Administrative Expenses)</t>
    </r>
    <r>
      <rPr>
        <sz val="11"/>
        <color theme="1"/>
        <rFont val="Calibri"/>
        <family val="2"/>
        <scheme val="minor"/>
      </rPr>
      <t>: These expenses increased from ₹277.18M in 2020 to ₹413.29M by 2024. Although SG&amp;A increased, it remains a relatively small proportion of the total revenue, suggesting good control over administrative costs.</t>
    </r>
  </si>
  <si>
    <r>
      <t>EBITDA</t>
    </r>
    <r>
      <rPr>
        <sz val="11"/>
        <color theme="1"/>
        <rFont val="Calibri"/>
        <family val="2"/>
        <scheme val="minor"/>
      </rPr>
      <t>: EBITDA (Earnings Before Interest, Taxes, Depreciation, and Amortization) climbed from ₹9,250.57M in 2020 to ₹31,561.93M in 2024. This growth shows strong operational performance and indicates increasing cash flow from the company’s business activities.</t>
    </r>
  </si>
  <si>
    <t>Profitability:</t>
  </si>
  <si>
    <r>
      <t>EBIT</t>
    </r>
    <r>
      <rPr>
        <sz val="11"/>
        <color theme="1"/>
        <rFont val="Calibri"/>
        <family val="2"/>
        <scheme val="minor"/>
      </rPr>
      <t xml:space="preserve"> (Earnings Before Interest and Taxes): EBIT grew steadily from ₹9,232.43M in 2020 to ₹31,534.83M in 2024, indicating the company is becoming more profitable, especially as it scales.</t>
    </r>
  </si>
  <si>
    <r>
      <t>EBT</t>
    </r>
    <r>
      <rPr>
        <sz val="11"/>
        <color theme="1"/>
        <rFont val="Calibri"/>
        <family val="2"/>
        <scheme val="minor"/>
      </rPr>
      <t xml:space="preserve"> (Earnings Before Taxes): Similarly, EBT increased from ₹9,167.40M in 2020 to ₹31,461.38M by 2024, further reinforcing the profitability of the company after accounting for interest expenses.</t>
    </r>
  </si>
  <si>
    <r>
      <t>PAT</t>
    </r>
    <r>
      <rPr>
        <sz val="11"/>
        <color theme="1"/>
        <rFont val="Calibri"/>
        <family val="2"/>
        <scheme val="minor"/>
      </rPr>
      <t xml:space="preserve"> (Profit After Tax): PAT rose from ₹9,185.97M in 2020 to ₹31,361.24M by 2024. The dramatic increase in profits demonstrates that Trent has successfully scaled its business while managing its costs effectively.</t>
    </r>
  </si>
  <si>
    <t>Earnings Per Share (EPS):</t>
  </si>
  <si>
    <r>
      <t>Basic and Diluted EPS</t>
    </r>
    <r>
      <rPr>
        <sz val="11"/>
        <color theme="1"/>
        <rFont val="Calibri"/>
        <family val="2"/>
        <scheme val="minor"/>
      </rPr>
      <t>: The company's EPS improved significantly from a negative value of -₹6.71 in 2020 to ₹23.30 by 2024. This turnaround reflects the company’s enhanced profitability and efficient operations.</t>
    </r>
  </si>
  <si>
    <r>
      <t>1. Revenue Diversification</t>
    </r>
    <r>
      <rPr>
        <sz val="11"/>
        <color theme="1"/>
        <rFont val="Calibri"/>
        <family val="2"/>
        <scheme val="minor"/>
      </rPr>
      <t>: The significant rise in "Other Operations Income" shows that the company has diversified its income streams effectively, leading to robust revenue growth.</t>
    </r>
  </si>
  <si>
    <r>
      <t>2. Profitability</t>
    </r>
    <r>
      <rPr>
        <sz val="11"/>
        <color theme="1"/>
        <rFont val="Calibri"/>
        <family val="2"/>
        <scheme val="minor"/>
      </rPr>
      <t>: Despite the rising costs (COGS and SG&amp;A), profitability improved significantly, as shown by the increasing EBITDA, EBIT, and PAT. The company's gross profit margin has improved, indicating better cost control relative to revenue growth.</t>
    </r>
  </si>
  <si>
    <r>
      <t>3. Efficiency and Growth</t>
    </r>
    <r>
      <rPr>
        <sz val="11"/>
        <color theme="1"/>
        <rFont val="Calibri"/>
        <family val="2"/>
        <scheme val="minor"/>
      </rPr>
      <t>: The increasing revenue and profit figures, coupled with efficient cost management, reflect that Trent is successfully scaling its operations while maintaining strong profitability.</t>
    </r>
  </si>
  <si>
    <r>
      <t>4. Turnaround in EPS</t>
    </r>
    <r>
      <rPr>
        <sz val="11"/>
        <color theme="1"/>
        <rFont val="Calibri"/>
        <family val="2"/>
        <scheme val="minor"/>
      </rPr>
      <t>: The transformation from a negative EPS to a positive and high EPS indicates a complete financial turnaround, likely rewarding shareholders with higher returns.</t>
    </r>
  </si>
  <si>
    <t>Overall, Trent’s financial performance over these years reflects impressive growth in both its core and diversified operations, while maintaining control over costs and significantly improving profitability.</t>
  </si>
  <si>
    <t>Loans Advances</t>
  </si>
  <si>
    <t>Investment in group cos</t>
  </si>
  <si>
    <t>Share application money</t>
  </si>
  <si>
    <t>Application money refund</t>
  </si>
  <si>
    <t>To estimate the expected price of a company's share in the next year, we can use a few different methods based on available financial information. Common approaches include:</t>
  </si>
  <si>
    <t>1. Price-to-Earnings (P/E) Ratio Method:</t>
  </si>
  <si>
    <t>This method involves multiplying the company’s expected Earnings Per Share (EPS) by an appropriate P/E ratio (which is typically the industry average or the company’s historical P/E ratio).</t>
  </si>
  <si>
    <t>2. Discounted Cash Flow (DCF) Method:</t>
  </si>
  <si>
    <t>This method estimates future cash flows and discounts them back to their present value to estimate the stock price.</t>
  </si>
  <si>
    <r>
      <t xml:space="preserve">Since we have the company's earnings per share (EPS) and can approximate the P/E ratio, we can start with the </t>
    </r>
    <r>
      <rPr>
        <b/>
        <sz val="11"/>
        <color theme="1"/>
        <rFont val="Calibri"/>
        <family val="2"/>
        <scheme val="minor"/>
      </rPr>
      <t>P/E Ratio Method</t>
    </r>
    <r>
      <rPr>
        <sz val="11"/>
        <color theme="1"/>
        <rFont val="Calibri"/>
        <family val="2"/>
        <scheme val="minor"/>
      </rPr>
      <t xml:space="preserve"> for a quick estimation.</t>
    </r>
  </si>
  <si>
    <t>P/E Ratio Method:</t>
  </si>
  <si>
    <r>
      <t xml:space="preserve">Given that the company's </t>
    </r>
    <r>
      <rPr>
        <b/>
        <sz val="11"/>
        <color theme="1"/>
        <rFont val="Calibri"/>
        <family val="2"/>
        <scheme val="minor"/>
      </rPr>
      <t>EPS for 2024</t>
    </r>
    <r>
      <rPr>
        <sz val="11"/>
        <color theme="1"/>
        <rFont val="Calibri"/>
        <family val="2"/>
        <scheme val="minor"/>
      </rPr>
      <t xml:space="preserve"> is </t>
    </r>
    <r>
      <rPr>
        <b/>
        <sz val="11"/>
        <color theme="1"/>
        <rFont val="Calibri"/>
        <family val="2"/>
        <scheme val="minor"/>
      </rPr>
      <t>₹23.30</t>
    </r>
    <r>
      <rPr>
        <sz val="11"/>
        <color theme="1"/>
        <rFont val="Calibri"/>
        <family val="2"/>
        <scheme val="minor"/>
      </rPr>
      <t>, we can apply an estimated P/E ratio.</t>
    </r>
  </si>
  <si>
    <t>Steps:</t>
  </si>
  <si>
    <r>
      <t>1. Estimate the P/E Ratio</t>
    </r>
    <r>
      <rPr>
        <sz val="11"/>
        <color theme="1"/>
        <rFont val="Calibri"/>
        <family val="2"/>
        <scheme val="minor"/>
      </rPr>
      <t>:</t>
    </r>
  </si>
  <si>
    <t>If we assume a P/E ratio based on the market average for the industry (let's say 15 to 20 as a typical range for companies in growth stages), we can use this to estimate the stock price.</t>
  </si>
  <si>
    <r>
      <t>2. Calculate the Expected Stock Price</t>
    </r>
    <r>
      <rPr>
        <sz val="11"/>
        <color theme="1"/>
        <rFont val="Calibri"/>
        <family val="2"/>
        <scheme val="minor"/>
      </rPr>
      <t>:</t>
    </r>
  </si>
  <si>
    <t>Expected Price = P/E Ratio * EPS.</t>
  </si>
  <si>
    <t>Example Calculation:</t>
  </si>
  <si>
    <r>
      <t xml:space="preserve">With an </t>
    </r>
    <r>
      <rPr>
        <b/>
        <sz val="11"/>
        <color theme="1"/>
        <rFont val="Calibri"/>
        <family val="2"/>
        <scheme val="minor"/>
      </rPr>
      <t>EPS of ₹23.30</t>
    </r>
    <r>
      <rPr>
        <sz val="11"/>
        <color theme="1"/>
        <rFont val="Calibri"/>
        <family val="2"/>
        <scheme val="minor"/>
      </rPr>
      <t xml:space="preserve"> and assuming a </t>
    </r>
    <r>
      <rPr>
        <b/>
        <sz val="11"/>
        <color theme="1"/>
        <rFont val="Calibri"/>
        <family val="2"/>
        <scheme val="minor"/>
      </rPr>
      <t>P/E ratio of 18</t>
    </r>
    <r>
      <rPr>
        <sz val="11"/>
        <color theme="1"/>
        <rFont val="Calibri"/>
        <family val="2"/>
        <scheme val="minor"/>
      </rPr>
      <t>:</t>
    </r>
  </si>
  <si>
    <r>
      <t>Expected Share Price = 18 * 23.30 = ₹419.40</t>
    </r>
    <r>
      <rPr>
        <sz val="11"/>
        <color theme="1"/>
        <rFont val="Calibri"/>
        <family val="2"/>
        <scheme val="minor"/>
      </rPr>
      <t>.</t>
    </r>
  </si>
  <si>
    <r>
      <t xml:space="preserve">Thus, based on an EPS of ₹23.30 and a P/E ratio of 18, the expected price of the company's share in the next year could be approximately </t>
    </r>
    <r>
      <rPr>
        <b/>
        <sz val="11"/>
        <color theme="1"/>
        <rFont val="Calibri"/>
        <family val="2"/>
        <scheme val="minor"/>
      </rPr>
      <t>₹419.40</t>
    </r>
    <r>
      <rPr>
        <sz val="11"/>
        <color theme="1"/>
        <rFont val="Calibri"/>
        <family val="2"/>
        <scheme val="minor"/>
      </rPr>
      <t>.</t>
    </r>
  </si>
  <si>
    <t>Factors to Consider:</t>
  </si>
  <si>
    <r>
      <t>Industry P/E Ratio</t>
    </r>
    <r>
      <rPr>
        <sz val="11"/>
        <color theme="1"/>
        <rFont val="Calibri"/>
        <family val="2"/>
        <scheme val="minor"/>
      </rPr>
      <t>: Different industries have different average P/E ratios. If Trent operates in a high-growth industry, a higher P/E ratio could be used, potentially leading to a higher stock price estimate.</t>
    </r>
  </si>
  <si>
    <r>
      <t>Market Conditions</t>
    </r>
    <r>
      <rPr>
        <sz val="11"/>
        <color theme="1"/>
        <rFont val="Calibri"/>
        <family val="2"/>
        <scheme val="minor"/>
      </rPr>
      <t>: External factors like economic conditions, interest rates, and market sentiment can affect the stock price.</t>
    </r>
  </si>
  <si>
    <t>Here’s an interpretation of Trent’s cash flow statement from March 2020 to March 2024, focusing on cash from operating, investing, and financing activities:</t>
  </si>
  <si>
    <r>
      <t>Profit from Operations</t>
    </r>
    <r>
      <rPr>
        <sz val="11"/>
        <color theme="1"/>
        <rFont val="Calibri"/>
        <family val="2"/>
        <scheme val="minor"/>
      </rPr>
      <t xml:space="preserve"> increased steadily from ₹152M in 2020 to ₹476M by 2024, indicating the company’s core operations have become more profitable over time.</t>
    </r>
  </si>
  <si>
    <r>
      <t>Working Capital Changes</t>
    </r>
    <r>
      <rPr>
        <sz val="11"/>
        <color theme="1"/>
        <rFont val="Calibri"/>
        <family val="2"/>
        <scheme val="minor"/>
      </rPr>
      <t xml:space="preserve"> have had a significant negative impact, especially in later years.</t>
    </r>
  </si>
  <si>
    <r>
      <t>Receivables</t>
    </r>
    <r>
      <rPr>
        <sz val="11"/>
        <color theme="1"/>
        <rFont val="Calibri"/>
        <family val="2"/>
        <scheme val="minor"/>
      </rPr>
      <t>: Increased substantially from ₹44M in 2020 to a negative change of ₹261M by 2024. This means the company is selling more on credit, tying up cash in unpaid customer invoices.</t>
    </r>
  </si>
  <si>
    <r>
      <t>Inventory</t>
    </r>
    <r>
      <rPr>
        <sz val="11"/>
        <color theme="1"/>
        <rFont val="Calibri"/>
        <family val="2"/>
        <scheme val="minor"/>
      </rPr>
      <t>: A consistent outflow, with the largest increase in March 2022 (-₹142M), indicating that Trent is holding more stock, which ties up cash.</t>
    </r>
  </si>
  <si>
    <r>
      <t>Payables</t>
    </r>
    <r>
      <rPr>
        <sz val="11"/>
        <color theme="1"/>
        <rFont val="Calibri"/>
        <family val="2"/>
        <scheme val="minor"/>
      </rPr>
      <t>: Varied over the years, with a positive contribution in 2022 and 2023 but declining slightly in 2024.</t>
    </r>
  </si>
  <si>
    <t>Overall, working capital changes turned negative starting from 2021, with a significant deterioration by 2024 (-₹289M), which reduced cash from operations, despite rising profits.</t>
  </si>
  <si>
    <r>
      <t>Cash from Operating Activity</t>
    </r>
    <r>
      <rPr>
        <sz val="11"/>
        <color theme="1"/>
        <rFont val="Calibri"/>
        <family val="2"/>
        <scheme val="minor"/>
      </rPr>
      <t xml:space="preserve"> declined from ₹154M in 2020 to ₹41M in 2023 before rebounding slightly to ₹86M in 2024. The drop is mainly due to negative working capital adjustments, which suggest the company is growing but facing cash flow pressure from higher receivables and inventory.</t>
    </r>
  </si>
  <si>
    <r>
      <t xml:space="preserve">The company has consistently spent on </t>
    </r>
    <r>
      <rPr>
        <b/>
        <sz val="11"/>
        <color theme="1"/>
        <rFont val="Calibri"/>
        <family val="2"/>
        <scheme val="minor"/>
      </rPr>
      <t>fixed assets purchases</t>
    </r>
    <r>
      <rPr>
        <sz val="11"/>
        <color theme="1"/>
        <rFont val="Calibri"/>
        <family val="2"/>
        <scheme val="minor"/>
      </rPr>
      <t>, from ₹-36M in 2020 to ₹-164M in 2024. This indicates ongoing capital investments, possibly for growth or capacity expansion.</t>
    </r>
  </si>
  <si>
    <r>
      <t>Interest received</t>
    </r>
    <r>
      <rPr>
        <sz val="11"/>
        <color theme="1"/>
        <rFont val="Calibri"/>
        <family val="2"/>
        <scheme val="minor"/>
      </rPr>
      <t xml:space="preserve"> has steadily increased from ₹4M in 2020 to ₹16M in 2024, contributing positively to the cash flow from investing activities.</t>
    </r>
  </si>
  <si>
    <r>
      <t>Investments sold</t>
    </r>
    <r>
      <rPr>
        <sz val="11"/>
        <color theme="1"/>
        <rFont val="Calibri"/>
        <family val="2"/>
        <scheme val="minor"/>
      </rPr>
      <t xml:space="preserve"> contributed positively in 2020 (₹59M), but there have been no further sales or purchases since 2022. This shows the company may be holding on to its investments in recent years.</t>
    </r>
  </si>
  <si>
    <r>
      <t>Other investing items</t>
    </r>
    <r>
      <rPr>
        <sz val="11"/>
        <color theme="1"/>
        <rFont val="Calibri"/>
        <family val="2"/>
        <scheme val="minor"/>
      </rPr>
      <t xml:space="preserve"> represent outflows, particularly large in 2024 (-₹226M), likely reflecting investment in long-term assets or projects (including ₹-163M for group company investments in 2024).</t>
    </r>
  </si>
  <si>
    <r>
      <t xml:space="preserve">Overall, </t>
    </r>
    <r>
      <rPr>
        <b/>
        <sz val="11"/>
        <color theme="1"/>
        <rFont val="Calibri"/>
        <family val="2"/>
        <scheme val="minor"/>
      </rPr>
      <t>cash from investing activities</t>
    </r>
    <r>
      <rPr>
        <sz val="11"/>
        <color theme="1"/>
        <rFont val="Calibri"/>
        <family val="2"/>
        <scheme val="minor"/>
      </rPr>
      <t xml:space="preserve"> became more negative over the years, with a significant outflow of ₹-537M in 2024, reflecting capital expenditure and investments in other areas.</t>
    </r>
  </si>
  <si>
    <r>
      <t>Proceeds from borrowings</t>
    </r>
    <r>
      <rPr>
        <sz val="11"/>
        <color theme="1"/>
        <rFont val="Calibri"/>
        <family val="2"/>
        <scheme val="minor"/>
      </rPr>
      <t xml:space="preserve"> have been a key source of financing, especially in 2021 (₹153M) and 2022 (₹116M), though borrowings dropped to ₹0M in 2024. This suggests the company is now less reliant on new debt.</t>
    </r>
  </si>
  <si>
    <r>
      <t>Repayment of borrowings</t>
    </r>
    <r>
      <rPr>
        <sz val="11"/>
        <color theme="1"/>
        <rFont val="Calibri"/>
        <family val="2"/>
        <scheme val="minor"/>
      </rPr>
      <t xml:space="preserve"> has been consistent, with significant repayments in 2020 (₹-252M) and continuing until 2024, where ₹-183M was repaid.</t>
    </r>
  </si>
  <si>
    <r>
      <t>Interest paid</t>
    </r>
    <r>
      <rPr>
        <sz val="11"/>
        <color theme="1"/>
        <rFont val="Calibri"/>
        <family val="2"/>
        <scheme val="minor"/>
      </rPr>
      <t xml:space="preserve"> decreased slightly from ₹-85M in 2020 to ₹-47M in 2024, indicating lower interest expenses, likely from reduced borrowings or better loan terms.</t>
    </r>
  </si>
  <si>
    <r>
      <t>Dividends paid</t>
    </r>
    <r>
      <rPr>
        <sz val="11"/>
        <color theme="1"/>
        <rFont val="Calibri"/>
        <family val="2"/>
        <scheme val="minor"/>
      </rPr>
      <t xml:space="preserve"> were small but increased in 2024 (₹-6M), showing that Trent began distributing profits to shareholders.</t>
    </r>
  </si>
  <si>
    <r>
      <t xml:space="preserve">In 2024, </t>
    </r>
    <r>
      <rPr>
        <b/>
        <sz val="11"/>
        <color theme="1"/>
        <rFont val="Calibri"/>
        <family val="2"/>
        <scheme val="minor"/>
      </rPr>
      <t>proceeds from shares</t>
    </r>
    <r>
      <rPr>
        <sz val="11"/>
        <color theme="1"/>
        <rFont val="Calibri"/>
        <family val="2"/>
        <scheme val="minor"/>
      </rPr>
      <t xml:space="preserve"> amount to ₹975M, which significantly boosted cash flow from financing. This could indicate a share issue or capital raising event.</t>
    </r>
  </si>
  <si>
    <r>
      <t xml:space="preserve">Overall, </t>
    </r>
    <r>
      <rPr>
        <b/>
        <sz val="11"/>
        <color theme="1"/>
        <rFont val="Calibri"/>
        <family val="2"/>
        <scheme val="minor"/>
      </rPr>
      <t>cash from financing activities</t>
    </r>
    <r>
      <rPr>
        <sz val="11"/>
        <color theme="1"/>
        <rFont val="Calibri"/>
        <family val="2"/>
        <scheme val="minor"/>
      </rPr>
      <t xml:space="preserve"> was negative in the early years but turned positive in 2024, reaching ₹724M, largely due to proceeds from share issuance and reduced reliance on borrowings.</t>
    </r>
  </si>
  <si>
    <r>
      <t xml:space="preserve">The company’s </t>
    </r>
    <r>
      <rPr>
        <b/>
        <sz val="11"/>
        <color theme="1"/>
        <rFont val="Calibri"/>
        <family val="2"/>
        <scheme val="minor"/>
      </rPr>
      <t>net cash flow</t>
    </r>
    <r>
      <rPr>
        <sz val="11"/>
        <color theme="1"/>
        <rFont val="Calibri"/>
        <family val="2"/>
        <scheme val="minor"/>
      </rPr>
      <t xml:space="preserve"> fluctuated, from a negative ₹-70M in 2020 to a small positive cash flow in 2021 (₹51M), followed by negative cash flows in 2022 (₹-71M) and a slight recovery in 2023 (₹46M). In 2024, there was a significant improvement in net cash flow to ₹274M, mainly driven by share issuance and stronger financing activities.</t>
    </r>
  </si>
  <si>
    <r>
      <t>Operational Growth vs. Cash Flow Pressure</t>
    </r>
    <r>
      <rPr>
        <sz val="11"/>
        <color theme="1"/>
        <rFont val="Calibri"/>
        <family val="2"/>
        <scheme val="minor"/>
      </rPr>
      <t>: While profit from operations is rising, negative working capital changes (due to receivables and inventory) are putting a strain on operating cash flow. This indicates that while the company is growing, it is not converting all its growth into immediate cash.</t>
    </r>
  </si>
  <si>
    <r>
      <t>Capital Expenditures</t>
    </r>
    <r>
      <rPr>
        <sz val="11"/>
        <color theme="1"/>
        <rFont val="Calibri"/>
        <family val="2"/>
        <scheme val="minor"/>
      </rPr>
      <t>: Significant investment in fixed assets reflects Trent’s long-term growth strategy, but it contributes to negative cash flow from investing activities.</t>
    </r>
  </si>
  <si>
    <r>
      <t>Shift in Financing Strategy</t>
    </r>
    <r>
      <rPr>
        <sz val="11"/>
        <color theme="1"/>
        <rFont val="Calibri"/>
        <family val="2"/>
        <scheme val="minor"/>
      </rPr>
      <t>: Trent relied on borrowings for the first few years, but in 2024, it raised funds through equity (proceeds from shares), indicating a possible shift in the financing strategy or a desire to reduce debt levels.</t>
    </r>
  </si>
  <si>
    <r>
      <t>Improving Net Cash Flow</t>
    </r>
    <r>
      <rPr>
        <sz val="11"/>
        <color theme="1"/>
        <rFont val="Calibri"/>
        <family val="2"/>
        <scheme val="minor"/>
      </rPr>
      <t>: Despite cash flow pressures from operations and investments, the net cash flow significantly improved in 2024 due to capital raising efforts and better financing activities.</t>
    </r>
  </si>
  <si>
    <t>Overall, Trent seems to be in a growth phase, investing heavily in assets and managing cash flow challenges. However, the positive turn in financing activities in 2024 signals an improving cash position, setting the company up for further expansion.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</si>
</sst>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1"/>
      <color theme="1"/>
      <name val="Calibri"/>
      <family val="2"/>
      <scheme val="minor"/>
    </font>
    <font>
      <sz val="11"/>
      <color theme="1"/>
      <name val="Calibri"/>
      <family val="2"/>
      <scheme val="minor"/>
    </font>
    <font>
      <b/>
      <sz val="11"/>
      <color theme="1"/>
      <name val="Calibri"/>
      <family val="2"/>
      <scheme val="minor"/>
    </font>
    <font>
      <b/>
      <sz val="7"/>
      <color rgb="FF333333"/>
      <name val="Arial"/>
      <family val="2"/>
    </font>
    <font>
      <sz val="7"/>
      <color rgb="FF333333"/>
      <name val="Arial"/>
      <family val="2"/>
    </font>
    <font>
      <b/>
      <i/>
      <sz val="7"/>
      <color rgb="FF333333"/>
      <name val="Arial"/>
      <family val="2"/>
    </font>
    <font>
      <i/>
      <sz val="7"/>
      <color rgb="FF333333"/>
      <name val="Arial"/>
      <family val="2"/>
    </font>
    <font>
      <sz val="9"/>
      <color theme="1"/>
      <name val="Calibri"/>
      <family val="2"/>
      <scheme val="minor"/>
    </font>
    <font>
      <b/>
      <sz val="9"/>
      <color theme="1" tint="4.9989318521683403E-2"/>
      <name val="Arial"/>
      <family val="2"/>
    </font>
    <font>
      <b/>
      <sz val="9"/>
      <color rgb="FF333333"/>
      <name val="Arial"/>
      <family val="2"/>
    </font>
    <font>
      <sz val="9"/>
      <color rgb="FF333333"/>
      <name val="Aptos"/>
      <family val="2"/>
    </font>
    <font>
      <i/>
      <sz val="9"/>
      <color rgb="FF333333"/>
      <name val="Aptos"/>
      <family val="2"/>
    </font>
    <font>
      <sz val="9"/>
      <color theme="1"/>
      <name val="Aptos"/>
      <family val="2"/>
    </font>
    <font>
      <sz val="10"/>
      <color rgb="FF333333"/>
      <name val="Aptos"/>
      <family val="2"/>
    </font>
    <font>
      <i/>
      <sz val="10"/>
      <color rgb="FF333333"/>
      <name val="Aptos"/>
      <family val="2"/>
    </font>
    <font>
      <sz val="10"/>
      <color theme="1"/>
      <name val="Aptos"/>
      <family val="2"/>
    </font>
    <font>
      <i/>
      <sz val="10"/>
      <color theme="1"/>
      <name val="Aptos"/>
      <family val="2"/>
    </font>
    <font>
      <b/>
      <sz val="10"/>
      <color rgb="FFFF0000"/>
      <name val="Aptos"/>
      <family val="2"/>
    </font>
    <font>
      <b/>
      <sz val="8"/>
      <color theme="1"/>
      <name val="Arial"/>
      <family val="2"/>
    </font>
    <font>
      <sz val="8"/>
      <color theme="1"/>
      <name val="Calibri"/>
      <family val="2"/>
      <scheme val="minor"/>
    </font>
    <font>
      <sz val="8"/>
      <color theme="1"/>
      <name val="Arial"/>
      <family val="2"/>
    </font>
    <font>
      <b/>
      <sz val="13.5"/>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6"/>
      <color rgb="FF22222F"/>
      <name val="Arial"/>
      <family val="2"/>
    </font>
    <font>
      <b/>
      <sz val="10"/>
      <color rgb="FFE60000"/>
      <name val="MyFirstFont"/>
    </font>
    <font>
      <sz val="11"/>
      <color rgb="FF22222F"/>
      <name val="Arial"/>
      <family val="2"/>
    </font>
    <font>
      <sz val="11"/>
      <color rgb="FF22222F"/>
      <name val="Arial"/>
      <family val="2"/>
    </font>
    <font>
      <b/>
      <sz val="10"/>
      <color rgb="FF4D5156"/>
      <name val="Arial"/>
      <family val="2"/>
    </font>
    <font>
      <b/>
      <sz val="10"/>
      <color theme="1"/>
      <name val="Calibri"/>
      <family val="2"/>
      <scheme val="minor"/>
    </font>
    <font>
      <b/>
      <sz val="8"/>
      <color rgb="FF333333"/>
      <name val="MyFirstFont"/>
    </font>
    <font>
      <b/>
      <sz val="26"/>
      <color theme="1"/>
      <name val="Calibri"/>
      <family val="2"/>
      <scheme val="minor"/>
    </font>
    <font>
      <sz val="11"/>
      <color rgb="FF22222F"/>
      <name val="Arial"/>
      <family val="2"/>
    </font>
    <font>
      <sz val="11"/>
      <color rgb="FF22222F"/>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6F8FB"/>
        <bgColor indexed="64"/>
      </patternFill>
    </fill>
    <fill>
      <patternFill patternType="solid">
        <fgColor rgb="FFDEE4E6"/>
        <bgColor indexed="64"/>
      </patternFill>
    </fill>
  </fills>
  <borders count="7">
    <border>
      <left/>
      <right/>
      <top/>
      <bottom/>
      <diagonal/>
    </border>
    <border>
      <left/>
      <right/>
      <top/>
      <bottom style="medium">
        <color rgb="FFE0E0E0"/>
      </bottom>
      <diagonal/>
    </border>
    <border>
      <left/>
      <right style="medium">
        <color rgb="FFE0E0E0"/>
      </right>
      <top/>
      <bottom style="medium">
        <color rgb="FFE0E0E0"/>
      </bottom>
      <diagonal/>
    </border>
    <border>
      <left/>
      <right style="medium">
        <color rgb="FFE0E0E0"/>
      </right>
      <top/>
      <bottom/>
      <diagonal/>
    </border>
    <border>
      <left/>
      <right/>
      <top style="medium">
        <color rgb="FFD1D1D1"/>
      </top>
      <bottom/>
      <diagonal/>
    </border>
    <border>
      <left style="thin">
        <color indexed="64"/>
      </left>
      <right/>
      <top/>
      <bottom/>
      <diagonal/>
    </border>
    <border>
      <left style="medium">
        <color rgb="FFEEEEEE"/>
      </left>
      <right style="medium">
        <color rgb="FFEEEEEE"/>
      </right>
      <top/>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4" fillId="2" borderId="2" xfId="0" applyFont="1" applyFill="1" applyBorder="1" applyAlignment="1">
      <alignment horizontal="left" vertical="top" wrapText="1"/>
    </xf>
    <xf numFmtId="0" fontId="4" fillId="2" borderId="1" xfId="0" applyFont="1" applyFill="1" applyBorder="1" applyAlignment="1">
      <alignment horizontal="righ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right" vertical="top" wrapText="1"/>
    </xf>
    <xf numFmtId="4" fontId="3" fillId="2" borderId="1" xfId="0" applyNumberFormat="1" applyFont="1" applyFill="1" applyBorder="1" applyAlignment="1">
      <alignment horizontal="right" vertical="top" wrapText="1"/>
    </xf>
    <xf numFmtId="0" fontId="5"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4" fontId="4" fillId="2" borderId="1" xfId="0" applyNumberFormat="1" applyFont="1" applyFill="1" applyBorder="1" applyAlignment="1">
      <alignment horizontal="right" vertical="top" wrapText="1"/>
    </xf>
    <xf numFmtId="0" fontId="9" fillId="2" borderId="5" xfId="0" applyFont="1" applyFill="1" applyBorder="1" applyAlignment="1">
      <alignment horizontal="right" vertical="top" wrapText="1"/>
    </xf>
    <xf numFmtId="4" fontId="10" fillId="2" borderId="1" xfId="0" applyNumberFormat="1" applyFont="1" applyFill="1" applyBorder="1" applyAlignment="1">
      <alignment horizontal="right" vertical="top" wrapText="1"/>
    </xf>
    <xf numFmtId="4" fontId="9" fillId="2" borderId="5" xfId="0" applyNumberFormat="1" applyFont="1" applyFill="1" applyBorder="1" applyAlignment="1">
      <alignment horizontal="right" vertical="top" wrapText="1"/>
    </xf>
    <xf numFmtId="4" fontId="12" fillId="2" borderId="0" xfId="0" applyNumberFormat="1" applyFont="1" applyFill="1"/>
    <xf numFmtId="0" fontId="0" fillId="2" borderId="0" xfId="0" applyFill="1"/>
    <xf numFmtId="9" fontId="0" fillId="2" borderId="0" xfId="0" applyNumberFormat="1" applyFill="1"/>
    <xf numFmtId="4" fontId="13" fillId="2" borderId="1" xfId="0" applyNumberFormat="1" applyFont="1" applyFill="1" applyBorder="1" applyAlignment="1">
      <alignment horizontal="right" vertical="top" wrapText="1"/>
    </xf>
    <xf numFmtId="4" fontId="14" fillId="2" borderId="1" xfId="0" applyNumberFormat="1" applyFont="1" applyFill="1" applyBorder="1" applyAlignment="1">
      <alignment horizontal="right" vertical="top" wrapText="1"/>
    </xf>
    <xf numFmtId="0" fontId="15" fillId="2" borderId="0" xfId="0" applyFont="1" applyFill="1"/>
    <xf numFmtId="4" fontId="15" fillId="2" borderId="0" xfId="0" applyNumberFormat="1" applyFont="1" applyFill="1"/>
    <xf numFmtId="164" fontId="15" fillId="2" borderId="0" xfId="1" applyNumberFormat="1" applyFont="1" applyFill="1"/>
    <xf numFmtId="9" fontId="15" fillId="2" borderId="0" xfId="1" applyFont="1" applyFill="1"/>
    <xf numFmtId="164" fontId="0" fillId="2" borderId="0" xfId="1" applyNumberFormat="1" applyFont="1" applyFill="1"/>
    <xf numFmtId="0" fontId="16" fillId="2" borderId="0" xfId="0" applyFont="1" applyFill="1"/>
    <xf numFmtId="4" fontId="16" fillId="2" borderId="0" xfId="0" applyNumberFormat="1" applyFont="1" applyFill="1"/>
    <xf numFmtId="9" fontId="17" fillId="2" borderId="0" xfId="1" applyFont="1" applyFill="1"/>
    <xf numFmtId="0" fontId="2" fillId="2" borderId="0" xfId="0" applyFont="1" applyFill="1"/>
    <xf numFmtId="17" fontId="9" fillId="2" borderId="1" xfId="0" applyNumberFormat="1" applyFont="1" applyFill="1" applyBorder="1" applyAlignment="1">
      <alignment horizontal="right" vertical="top" wrapText="1"/>
    </xf>
    <xf numFmtId="4" fontId="11" fillId="2" borderId="1" xfId="0" applyNumberFormat="1" applyFont="1" applyFill="1" applyBorder="1" applyAlignment="1">
      <alignment horizontal="right" vertical="top" wrapText="1"/>
    </xf>
    <xf numFmtId="4" fontId="6" fillId="2" borderId="1" xfId="0" applyNumberFormat="1" applyFont="1" applyFill="1" applyBorder="1" applyAlignment="1">
      <alignment horizontal="right" vertical="top" wrapText="1"/>
    </xf>
    <xf numFmtId="0" fontId="12" fillId="2" borderId="0" xfId="0" applyFont="1" applyFill="1"/>
    <xf numFmtId="0" fontId="7" fillId="2" borderId="0" xfId="0" applyFont="1" applyFill="1"/>
    <xf numFmtId="0" fontId="18" fillId="2" borderId="6" xfId="0" applyFont="1" applyFill="1" applyBorder="1" applyAlignment="1">
      <alignment vertical="center"/>
    </xf>
    <xf numFmtId="0" fontId="19" fillId="2" borderId="0" xfId="0" applyFont="1" applyFill="1"/>
    <xf numFmtId="9" fontId="0" fillId="2" borderId="0" xfId="1" applyFont="1" applyFill="1"/>
    <xf numFmtId="0" fontId="20" fillId="2" borderId="6" xfId="0" applyFont="1" applyFill="1" applyBorder="1" applyAlignment="1">
      <alignment vertical="center"/>
    </xf>
    <xf numFmtId="4" fontId="0" fillId="2" borderId="0" xfId="0" applyNumberFormat="1" applyFill="1"/>
    <xf numFmtId="0" fontId="21" fillId="0" borderId="0" xfId="0" applyFont="1" applyAlignment="1">
      <alignment vertical="center"/>
    </xf>
    <xf numFmtId="0" fontId="22"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3" fillId="3" borderId="1" xfId="0" applyFont="1" applyFill="1" applyBorder="1" applyAlignment="1">
      <alignment horizontal="left" vertical="top" wrapText="1"/>
    </xf>
    <xf numFmtId="16" fontId="3" fillId="3" borderId="1" xfId="0" applyNumberFormat="1" applyFont="1" applyFill="1" applyBorder="1" applyAlignment="1">
      <alignment horizontal="right" vertical="top" wrapText="1"/>
    </xf>
    <xf numFmtId="0" fontId="3" fillId="3" borderId="1" xfId="0" applyFont="1" applyFill="1" applyBorder="1" applyAlignment="1">
      <alignment horizontal="right" vertical="top" wrapText="1"/>
    </xf>
    <xf numFmtId="0" fontId="0" fillId="3" borderId="0" xfId="0" applyFill="1"/>
    <xf numFmtId="17" fontId="3" fillId="3" borderId="1" xfId="0" applyNumberFormat="1" applyFont="1" applyFill="1" applyBorder="1" applyAlignment="1">
      <alignment horizontal="right" vertical="top" wrapText="1"/>
    </xf>
    <xf numFmtId="17" fontId="8" fillId="3" borderId="4" xfId="0" applyNumberFormat="1" applyFont="1" applyFill="1" applyBorder="1" applyAlignment="1">
      <alignment horizontal="right" vertical="top" wrapText="1"/>
    </xf>
    <xf numFmtId="17" fontId="9" fillId="3" borderId="1" xfId="0" applyNumberFormat="1" applyFont="1" applyFill="1" applyBorder="1" applyAlignment="1">
      <alignment horizontal="right" vertical="top" wrapText="1"/>
    </xf>
    <xf numFmtId="17" fontId="9" fillId="3" borderId="4" xfId="0" applyNumberFormat="1" applyFont="1" applyFill="1" applyBorder="1" applyAlignment="1">
      <alignment horizontal="right" vertical="top" wrapText="1"/>
    </xf>
    <xf numFmtId="0" fontId="2" fillId="3" borderId="0" xfId="0" applyFont="1" applyFill="1"/>
    <xf numFmtId="17" fontId="2" fillId="3" borderId="0" xfId="0" applyNumberFormat="1" applyFont="1" applyFill="1"/>
    <xf numFmtId="0" fontId="23" fillId="0" borderId="0" xfId="0" applyFont="1"/>
    <xf numFmtId="0" fontId="24" fillId="0" borderId="0" xfId="0" applyFont="1"/>
    <xf numFmtId="0" fontId="25" fillId="0" borderId="0" xfId="0" applyFont="1" applyAlignment="1">
      <alignment vertical="center"/>
    </xf>
    <xf numFmtId="0" fontId="26" fillId="0" borderId="0" xfId="0" applyFont="1" applyAlignment="1">
      <alignment horizontal="left" vertical="center" wrapText="1"/>
    </xf>
    <xf numFmtId="0" fontId="0" fillId="4" borderId="0" xfId="0" applyFill="1"/>
    <xf numFmtId="0" fontId="28" fillId="3" borderId="0" xfId="0" applyFont="1" applyFill="1" applyAlignment="1">
      <alignment horizontal="left" vertical="center"/>
    </xf>
    <xf numFmtId="0" fontId="28" fillId="3" borderId="0" xfId="0" applyFont="1" applyFill="1" applyAlignment="1">
      <alignment horizontal="right" vertical="center" wrapText="1"/>
    </xf>
    <xf numFmtId="0" fontId="2" fillId="0" borderId="0" xfId="0" applyFont="1" applyAlignment="1">
      <alignment horizontal="left" vertical="center" indent="2"/>
    </xf>
    <xf numFmtId="0" fontId="29" fillId="0" borderId="0" xfId="0" applyFont="1"/>
    <xf numFmtId="0" fontId="30" fillId="0" borderId="0" xfId="0" applyFont="1"/>
    <xf numFmtId="0" fontId="4" fillId="4" borderId="1" xfId="0" applyFont="1" applyFill="1" applyBorder="1" applyAlignment="1">
      <alignment horizontal="right" vertical="top" wrapText="1"/>
    </xf>
    <xf numFmtId="0" fontId="3" fillId="5" borderId="1" xfId="0" applyFont="1" applyFill="1" applyBorder="1" applyAlignment="1">
      <alignment horizontal="right" vertical="top" wrapText="1"/>
    </xf>
    <xf numFmtId="4" fontId="4" fillId="4" borderId="1" xfId="0" applyNumberFormat="1" applyFont="1" applyFill="1" applyBorder="1" applyAlignment="1">
      <alignment horizontal="right" vertical="top" wrapText="1"/>
    </xf>
    <xf numFmtId="4" fontId="3" fillId="5" borderId="1" xfId="0" applyNumberFormat="1" applyFont="1" applyFill="1" applyBorder="1" applyAlignment="1">
      <alignment horizontal="right" vertical="top" wrapText="1"/>
    </xf>
    <xf numFmtId="0" fontId="4" fillId="4"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6" borderId="1" xfId="0" applyFont="1" applyFill="1" applyBorder="1" applyAlignment="1">
      <alignment horizontal="right" vertical="top" wrapText="1"/>
    </xf>
    <xf numFmtId="0" fontId="31" fillId="0" borderId="0" xfId="0" applyFont="1" applyAlignment="1">
      <alignment horizontal="left" vertical="center" wrapText="1"/>
    </xf>
    <xf numFmtId="0" fontId="32" fillId="0" borderId="0" xfId="0" applyFont="1"/>
    <xf numFmtId="17" fontId="33" fillId="4" borderId="0" xfId="0" applyNumberFormat="1" applyFont="1" applyFill="1" applyAlignment="1">
      <alignment horizontal="right" vertical="center" wrapText="1"/>
    </xf>
    <xf numFmtId="0" fontId="34" fillId="4" borderId="0" xfId="0" applyFont="1" applyFill="1" applyAlignment="1">
      <alignment horizontal="left" vertical="center"/>
    </xf>
    <xf numFmtId="0" fontId="34" fillId="4" borderId="0" xfId="0" applyFont="1" applyFill="1" applyAlignment="1">
      <alignment horizontal="right" vertical="center" wrapText="1"/>
    </xf>
    <xf numFmtId="0" fontId="27" fillId="4" borderId="0" xfId="0" applyFont="1" applyFill="1" applyAlignment="1">
      <alignment horizontal="left" vertical="center"/>
    </xf>
    <xf numFmtId="0" fontId="27" fillId="4" borderId="0" xfId="0" applyFont="1" applyFill="1" applyAlignment="1">
      <alignment horizontal="right" vertical="center" wrapText="1"/>
    </xf>
    <xf numFmtId="0" fontId="0" fillId="0" borderId="0" xfId="0" applyAlignment="1">
      <alignment horizontal="left" vertical="center" indent="2"/>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165100</xdr:rowOff>
    </xdr:from>
    <xdr:to>
      <xdr:col>5</xdr:col>
      <xdr:colOff>62859</xdr:colOff>
      <xdr:row>5</xdr:row>
      <xdr:rowOff>279400</xdr:rowOff>
    </xdr:to>
    <xdr:pic>
      <xdr:nvPicPr>
        <xdr:cNvPr id="2" name="Picture 1">
          <a:extLst>
            <a:ext uri="{FF2B5EF4-FFF2-40B4-BE49-F238E27FC236}">
              <a16:creationId xmlns:a16="http://schemas.microsoft.com/office/drawing/2014/main" id="{748C1655-4EB3-9CF2-38CA-3C277072C1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5100"/>
          <a:ext cx="3110859"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6E28-D37C-4BA3-9BC8-3CFE559F76FC}">
  <dimension ref="F2:N7"/>
  <sheetViews>
    <sheetView zoomScale="70" workbookViewId="0">
      <selection activeCell="I6" sqref="I6"/>
    </sheetView>
  </sheetViews>
  <sheetFormatPr defaultRowHeight="14.5"/>
  <cols>
    <col min="6" max="6" width="19.54296875" customWidth="1"/>
  </cols>
  <sheetData>
    <row r="2" spans="6:14" ht="33.5">
      <c r="F2" s="52"/>
      <c r="G2" s="69" t="s">
        <v>219</v>
      </c>
    </row>
    <row r="3" spans="6:14">
      <c r="I3" s="58" t="s">
        <v>220</v>
      </c>
      <c r="J3" s="59"/>
      <c r="K3" s="59"/>
      <c r="L3" s="59"/>
      <c r="M3" s="59"/>
      <c r="N3" s="59"/>
    </row>
    <row r="4" spans="6:14">
      <c r="I4" s="59" t="s">
        <v>221</v>
      </c>
      <c r="J4" s="59"/>
      <c r="K4" s="59"/>
      <c r="L4" s="59"/>
      <c r="M4" s="59"/>
      <c r="N4" s="59"/>
    </row>
    <row r="5" spans="6:14">
      <c r="I5" t="s">
        <v>222</v>
      </c>
    </row>
    <row r="6" spans="6:14" ht="63">
      <c r="F6" s="68" t="s">
        <v>218</v>
      </c>
    </row>
    <row r="7" spans="6:14">
      <c r="F7" s="5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24F3-C418-428A-9453-077F94BD3E6D}">
  <dimension ref="A1:X46"/>
  <sheetViews>
    <sheetView tabSelected="1" topLeftCell="A17" zoomScale="57" workbookViewId="0">
      <selection activeCell="I1" sqref="I1:U32"/>
    </sheetView>
  </sheetViews>
  <sheetFormatPr defaultRowHeight="14.5"/>
  <cols>
    <col min="1" max="16384" width="8.7265625" style="13"/>
  </cols>
  <sheetData>
    <row r="1" spans="1:24" ht="36.5" thickBot="1">
      <c r="A1" s="40" t="s">
        <v>0</v>
      </c>
      <c r="B1" s="41">
        <v>45371</v>
      </c>
      <c r="C1" s="41">
        <v>45372</v>
      </c>
      <c r="D1" s="41">
        <v>45373</v>
      </c>
      <c r="E1" s="41">
        <v>45374</v>
      </c>
      <c r="F1" s="41">
        <v>45375</v>
      </c>
      <c r="G1" s="42"/>
      <c r="H1" s="43"/>
      <c r="I1" s="40" t="s">
        <v>45</v>
      </c>
      <c r="J1" s="44">
        <v>43891</v>
      </c>
      <c r="K1" s="44">
        <v>44256</v>
      </c>
      <c r="L1" s="44">
        <v>44621</v>
      </c>
      <c r="M1" s="44">
        <v>44986</v>
      </c>
      <c r="N1" s="44">
        <v>45352</v>
      </c>
      <c r="O1" s="42"/>
      <c r="P1" s="43"/>
      <c r="Q1" s="45" t="s">
        <v>51</v>
      </c>
      <c r="R1" s="46">
        <v>43891</v>
      </c>
      <c r="S1" s="46">
        <v>44256</v>
      </c>
      <c r="T1" s="46">
        <v>44621</v>
      </c>
      <c r="U1" s="46">
        <v>44986</v>
      </c>
      <c r="V1" s="46">
        <v>45352</v>
      </c>
      <c r="X1" t="s">
        <v>223</v>
      </c>
    </row>
    <row r="2" spans="1:24" ht="35" thickBot="1">
      <c r="I2" s="1"/>
      <c r="J2" s="2"/>
      <c r="K2" s="2"/>
      <c r="L2" s="2"/>
      <c r="M2" s="2"/>
      <c r="N2" s="2"/>
      <c r="O2" s="2"/>
      <c r="Q2" s="9" t="s">
        <v>52</v>
      </c>
      <c r="R2" s="10">
        <f>J4</f>
        <v>1476.81</v>
      </c>
      <c r="S2" s="10">
        <f t="shared" ref="S2:V4" si="0">K4</f>
        <v>1002.83</v>
      </c>
      <c r="T2" s="10">
        <f t="shared" si="0"/>
        <v>1449.36</v>
      </c>
      <c r="U2" s="10">
        <f t="shared" si="0"/>
        <v>2755.43</v>
      </c>
      <c r="V2" s="10">
        <f t="shared" si="0"/>
        <v>3805.31</v>
      </c>
      <c r="X2"/>
    </row>
    <row r="3" spans="1:24" ht="35" thickBot="1">
      <c r="A3" s="1"/>
      <c r="B3" s="2" t="s">
        <v>1</v>
      </c>
      <c r="C3" s="2" t="s">
        <v>1</v>
      </c>
      <c r="D3" s="2" t="s">
        <v>1</v>
      </c>
      <c r="E3" s="2" t="s">
        <v>1</v>
      </c>
      <c r="F3" s="2" t="s">
        <v>1</v>
      </c>
      <c r="G3" s="2"/>
      <c r="I3" s="3"/>
      <c r="J3" s="4"/>
      <c r="K3" s="4"/>
      <c r="L3" s="4"/>
      <c r="M3" s="4"/>
      <c r="N3" s="4"/>
      <c r="O3" s="4"/>
      <c r="Q3" s="9" t="s">
        <v>53</v>
      </c>
      <c r="R3" s="27">
        <f>J5</f>
        <v>9129.09</v>
      </c>
      <c r="S3" s="27">
        <f t="shared" si="0"/>
        <v>10788.67</v>
      </c>
      <c r="T3" s="27">
        <f t="shared" si="0"/>
        <v>13546.14</v>
      </c>
      <c r="U3" s="27">
        <f t="shared" si="0"/>
        <v>29720.77</v>
      </c>
      <c r="V3" s="27">
        <f t="shared" si="0"/>
        <v>31157.99</v>
      </c>
      <c r="X3" s="36" t="s">
        <v>224</v>
      </c>
    </row>
    <row r="4" spans="1:24" ht="36.5" thickBot="1">
      <c r="A4" s="3" t="s">
        <v>2</v>
      </c>
      <c r="B4" s="4"/>
      <c r="C4" s="4"/>
      <c r="D4" s="4"/>
      <c r="E4" s="4"/>
      <c r="F4" s="4"/>
      <c r="G4" s="4"/>
      <c r="I4" s="3" t="s">
        <v>3</v>
      </c>
      <c r="J4" s="5">
        <f>B5</f>
        <v>1476.81</v>
      </c>
      <c r="K4" s="5">
        <f t="shared" ref="K4:N4" si="1">C5</f>
        <v>1002.83</v>
      </c>
      <c r="L4" s="5">
        <f t="shared" si="1"/>
        <v>1449.36</v>
      </c>
      <c r="M4" s="5">
        <f t="shared" si="1"/>
        <v>2755.43</v>
      </c>
      <c r="N4" s="5">
        <f t="shared" si="1"/>
        <v>3805.31</v>
      </c>
      <c r="O4" s="4"/>
      <c r="Q4" s="11" t="s">
        <v>8</v>
      </c>
      <c r="R4" s="10">
        <f>J6</f>
        <v>10605.9</v>
      </c>
      <c r="S4" s="10">
        <f t="shared" si="0"/>
        <v>11791.5</v>
      </c>
      <c r="T4" s="10">
        <f t="shared" si="0"/>
        <v>14995.5</v>
      </c>
      <c r="U4" s="10">
        <f t="shared" si="0"/>
        <v>32476.2</v>
      </c>
      <c r="V4" s="10">
        <f t="shared" si="0"/>
        <v>34963.300000000003</v>
      </c>
      <c r="X4" s="38"/>
    </row>
    <row r="5" spans="1:24" ht="36.5" thickBot="1">
      <c r="A5" s="3" t="s">
        <v>3</v>
      </c>
      <c r="B5" s="63">
        <v>1476.81</v>
      </c>
      <c r="C5" s="63">
        <v>1002.83</v>
      </c>
      <c r="D5" s="63">
        <v>1449.36</v>
      </c>
      <c r="E5" s="63">
        <v>2755.43</v>
      </c>
      <c r="F5" s="63">
        <v>3805.31</v>
      </c>
      <c r="G5" s="4"/>
      <c r="I5" s="6" t="s">
        <v>46</v>
      </c>
      <c r="J5" s="28">
        <f>J6-J4</f>
        <v>9129.09</v>
      </c>
      <c r="K5" s="28">
        <f t="shared" ref="K5:N5" si="2">K6-K4</f>
        <v>10788.67</v>
      </c>
      <c r="L5" s="28">
        <f t="shared" si="2"/>
        <v>13546.14</v>
      </c>
      <c r="M5" s="28">
        <f t="shared" si="2"/>
        <v>29720.77</v>
      </c>
      <c r="N5" s="28">
        <f t="shared" si="2"/>
        <v>31157.99</v>
      </c>
      <c r="O5" s="2"/>
      <c r="Q5" s="9" t="s">
        <v>48</v>
      </c>
      <c r="R5" s="29">
        <f>J12</f>
        <v>1078.1500000000001</v>
      </c>
      <c r="S5" s="29">
        <f t="shared" ref="S5:V5" si="3">K12</f>
        <v>731.42000000000007</v>
      </c>
      <c r="T5" s="29">
        <f t="shared" si="3"/>
        <v>1065.33</v>
      </c>
      <c r="U5" s="29">
        <f t="shared" si="3"/>
        <v>2150.0500000000002</v>
      </c>
      <c r="V5" s="29">
        <f t="shared" si="3"/>
        <v>2988.08</v>
      </c>
      <c r="X5" s="39" t="s">
        <v>225</v>
      </c>
    </row>
    <row r="6" spans="1:24" ht="36.5" thickBot="1">
      <c r="A6" s="1" t="s">
        <v>4</v>
      </c>
      <c r="B6" s="60">
        <v>0</v>
      </c>
      <c r="C6" s="60">
        <v>0</v>
      </c>
      <c r="D6" s="60">
        <v>0</v>
      </c>
      <c r="E6" s="60">
        <v>0</v>
      </c>
      <c r="F6" s="60">
        <v>0</v>
      </c>
      <c r="G6" s="2"/>
      <c r="I6" s="3" t="s">
        <v>8</v>
      </c>
      <c r="J6" s="5">
        <v>10605.9</v>
      </c>
      <c r="K6" s="5">
        <v>11791.5</v>
      </c>
      <c r="L6" s="5">
        <v>14995.5</v>
      </c>
      <c r="M6" s="5">
        <v>32476.2</v>
      </c>
      <c r="N6" s="5">
        <v>34963.300000000003</v>
      </c>
      <c r="O6" s="4"/>
      <c r="Q6" s="11" t="s">
        <v>54</v>
      </c>
      <c r="R6" s="12">
        <f>R4-R5</f>
        <v>9527.75</v>
      </c>
      <c r="S6" s="12">
        <f t="shared" ref="S6:U6" si="4">S4-S5</f>
        <v>11060.08</v>
      </c>
      <c r="T6" s="12">
        <f t="shared" si="4"/>
        <v>13930.17</v>
      </c>
      <c r="U6" s="12">
        <f t="shared" si="4"/>
        <v>30326.15</v>
      </c>
      <c r="V6" s="12">
        <f>V4-V5</f>
        <v>31975.22</v>
      </c>
      <c r="X6" s="38"/>
    </row>
    <row r="7" spans="1:24" ht="36.5" thickBot="1">
      <c r="A7" s="3" t="s">
        <v>5</v>
      </c>
      <c r="B7" s="63">
        <v>1476.81</v>
      </c>
      <c r="C7" s="63">
        <v>1002.83</v>
      </c>
      <c r="D7" s="63">
        <v>1449.36</v>
      </c>
      <c r="E7" s="63">
        <v>2755.43</v>
      </c>
      <c r="F7" s="63">
        <v>3805.31</v>
      </c>
      <c r="G7" s="4"/>
      <c r="I7" s="3" t="s">
        <v>9</v>
      </c>
      <c r="J7" s="4"/>
      <c r="K7" s="4"/>
      <c r="L7" s="4"/>
      <c r="M7" s="4"/>
      <c r="N7" s="4"/>
      <c r="O7" s="4"/>
      <c r="Q7" s="11" t="s">
        <v>49</v>
      </c>
      <c r="R7" s="29">
        <f>J17</f>
        <v>277.18</v>
      </c>
      <c r="S7" s="29">
        <f t="shared" ref="S7:V7" si="5">K17</f>
        <v>175.07999999999998</v>
      </c>
      <c r="T7" s="29">
        <f t="shared" si="5"/>
        <v>250.67000000000002</v>
      </c>
      <c r="U7" s="29">
        <f t="shared" si="5"/>
        <v>366.16999999999996</v>
      </c>
      <c r="V7" s="29">
        <f t="shared" si="5"/>
        <v>413.29</v>
      </c>
      <c r="X7" s="39" t="s">
        <v>226</v>
      </c>
    </row>
    <row r="8" spans="1:24" ht="27.5" thickBot="1">
      <c r="A8" s="3" t="s">
        <v>6</v>
      </c>
      <c r="B8" s="63">
        <v>1484.21</v>
      </c>
      <c r="C8" s="63">
        <v>1025.79</v>
      </c>
      <c r="D8" s="63">
        <v>1474.79</v>
      </c>
      <c r="E8" s="63">
        <v>2780.53</v>
      </c>
      <c r="F8" s="63">
        <v>3853.3</v>
      </c>
      <c r="G8" s="4"/>
      <c r="I8" s="1" t="s">
        <v>10</v>
      </c>
      <c r="J8" s="2">
        <f>B12</f>
        <v>1071.8900000000001</v>
      </c>
      <c r="K8" s="2">
        <f t="shared" ref="K8:N8" si="6">C12</f>
        <v>717.72</v>
      </c>
      <c r="L8" s="2">
        <f t="shared" si="6"/>
        <v>1055.01</v>
      </c>
      <c r="M8" s="2">
        <f t="shared" si="6"/>
        <v>2165.42</v>
      </c>
      <c r="N8" s="2">
        <f t="shared" si="6"/>
        <v>2951.7</v>
      </c>
      <c r="O8" s="2"/>
      <c r="Q8" s="11" t="s">
        <v>55</v>
      </c>
      <c r="R8" s="12">
        <f>R6-R7</f>
        <v>9250.57</v>
      </c>
      <c r="S8" s="12">
        <f t="shared" ref="S8:V8" si="7">S6-S7</f>
        <v>10885</v>
      </c>
      <c r="T8" s="12">
        <f t="shared" si="7"/>
        <v>13679.5</v>
      </c>
      <c r="U8" s="12">
        <f t="shared" si="7"/>
        <v>29959.980000000003</v>
      </c>
      <c r="V8" s="12">
        <f t="shared" si="7"/>
        <v>31561.93</v>
      </c>
      <c r="X8" s="38"/>
    </row>
    <row r="9" spans="1:24" ht="27.5" thickBot="1">
      <c r="A9" s="1" t="s">
        <v>7</v>
      </c>
      <c r="B9" s="60">
        <v>17.14</v>
      </c>
      <c r="C9" s="60">
        <v>11.37</v>
      </c>
      <c r="D9" s="60">
        <v>22.88</v>
      </c>
      <c r="E9" s="60">
        <v>43.98</v>
      </c>
      <c r="F9" s="60">
        <v>45.67</v>
      </c>
      <c r="G9" s="2"/>
      <c r="I9" s="1" t="s">
        <v>11</v>
      </c>
      <c r="J9" s="8">
        <f>B13</f>
        <v>0</v>
      </c>
      <c r="K9" s="8">
        <f t="shared" ref="K9:N9" si="8">C13</f>
        <v>0</v>
      </c>
      <c r="L9" s="8">
        <f t="shared" si="8"/>
        <v>0</v>
      </c>
      <c r="M9" s="8">
        <f t="shared" si="8"/>
        <v>0</v>
      </c>
      <c r="N9" s="8">
        <f t="shared" si="8"/>
        <v>0</v>
      </c>
      <c r="O9" s="4"/>
      <c r="Q9" s="11" t="s">
        <v>56</v>
      </c>
      <c r="R9" s="12">
        <f>J15</f>
        <v>18.14</v>
      </c>
      <c r="S9" s="12">
        <f t="shared" ref="S9:V9" si="9">K15</f>
        <v>15.73</v>
      </c>
      <c r="T9" s="12">
        <f t="shared" si="9"/>
        <v>18.38</v>
      </c>
      <c r="U9" s="12">
        <f t="shared" si="9"/>
        <v>22.5</v>
      </c>
      <c r="V9" s="12">
        <f t="shared" si="9"/>
        <v>27.1</v>
      </c>
      <c r="X9" s="39" t="s">
        <v>227</v>
      </c>
    </row>
    <row r="10" spans="1:24" ht="27.5" thickBot="1">
      <c r="A10" s="3" t="s">
        <v>8</v>
      </c>
      <c r="B10" s="63">
        <v>1501.35</v>
      </c>
      <c r="C10" s="63">
        <v>1037.1600000000001</v>
      </c>
      <c r="D10" s="63">
        <v>1497.68</v>
      </c>
      <c r="E10" s="63">
        <v>2824.51</v>
      </c>
      <c r="F10" s="63">
        <v>3898.97</v>
      </c>
      <c r="G10" s="4"/>
      <c r="I10" s="1" t="s">
        <v>12</v>
      </c>
      <c r="J10" s="8">
        <f>B14</f>
        <v>0</v>
      </c>
      <c r="K10" s="8">
        <f t="shared" ref="K10:N10" si="10">C14</f>
        <v>0</v>
      </c>
      <c r="L10" s="8">
        <f t="shared" si="10"/>
        <v>0</v>
      </c>
      <c r="M10" s="8">
        <f t="shared" si="10"/>
        <v>0</v>
      </c>
      <c r="N10" s="8">
        <f t="shared" si="10"/>
        <v>0</v>
      </c>
      <c r="O10" s="4"/>
      <c r="Q10" s="11" t="s">
        <v>57</v>
      </c>
      <c r="R10" s="12">
        <f>R8-R9</f>
        <v>9232.43</v>
      </c>
      <c r="S10" s="12">
        <f t="shared" ref="S10:V10" si="11">S8-S9</f>
        <v>10869.27</v>
      </c>
      <c r="T10" s="12">
        <f t="shared" si="11"/>
        <v>13661.12</v>
      </c>
      <c r="U10" s="12">
        <f t="shared" si="11"/>
        <v>29937.480000000003</v>
      </c>
      <c r="V10" s="12">
        <f t="shared" si="11"/>
        <v>31534.83</v>
      </c>
      <c r="X10"/>
    </row>
    <row r="11" spans="1:24" ht="45.5" thickBot="1">
      <c r="A11" s="3" t="s">
        <v>9</v>
      </c>
      <c r="B11" s="4"/>
      <c r="C11" s="4"/>
      <c r="D11" s="4"/>
      <c r="E11" s="4"/>
      <c r="F11" s="4"/>
      <c r="G11" s="4"/>
      <c r="I11" s="1" t="s">
        <v>47</v>
      </c>
      <c r="J11" s="2">
        <f>B15</f>
        <v>6.26</v>
      </c>
      <c r="K11" s="2">
        <f t="shared" ref="K11:N11" si="12">C15</f>
        <v>13.7</v>
      </c>
      <c r="L11" s="2">
        <f t="shared" si="12"/>
        <v>10.32</v>
      </c>
      <c r="M11" s="2">
        <f t="shared" si="12"/>
        <v>-15.37</v>
      </c>
      <c r="N11" s="2">
        <f t="shared" si="12"/>
        <v>36.380000000000003</v>
      </c>
      <c r="O11" s="2"/>
      <c r="Q11" s="9" t="s">
        <v>58</v>
      </c>
      <c r="R11" s="12">
        <f>J14</f>
        <v>65.03</v>
      </c>
      <c r="S11" s="12">
        <f t="shared" ref="S11:V11" si="13">K14</f>
        <v>54.79</v>
      </c>
      <c r="T11" s="12">
        <f t="shared" si="13"/>
        <v>55.82</v>
      </c>
      <c r="U11" s="12">
        <f t="shared" si="13"/>
        <v>80.75</v>
      </c>
      <c r="V11" s="12">
        <f t="shared" si="13"/>
        <v>73.45</v>
      </c>
      <c r="X11" s="36" t="s">
        <v>228</v>
      </c>
    </row>
    <row r="12" spans="1:24" ht="27.5" thickBot="1">
      <c r="A12" s="1" t="s">
        <v>10</v>
      </c>
      <c r="B12" s="62">
        <v>1071.8900000000001</v>
      </c>
      <c r="C12" s="60">
        <v>717.72</v>
      </c>
      <c r="D12" s="62">
        <v>1055.01</v>
      </c>
      <c r="E12" s="62">
        <v>2165.42</v>
      </c>
      <c r="F12" s="62">
        <v>2951.7</v>
      </c>
      <c r="G12" s="2"/>
      <c r="I12" s="7" t="s">
        <v>48</v>
      </c>
      <c r="J12" s="30">
        <f>SUM(J8:J11)</f>
        <v>1078.1500000000001</v>
      </c>
      <c r="K12" s="30">
        <f t="shared" ref="K12:N12" si="14">SUM(K8:K11)</f>
        <v>731.42000000000007</v>
      </c>
      <c r="L12" s="30">
        <f t="shared" si="14"/>
        <v>1065.33</v>
      </c>
      <c r="M12" s="30">
        <f t="shared" si="14"/>
        <v>2150.0500000000002</v>
      </c>
      <c r="N12" s="30">
        <f t="shared" si="14"/>
        <v>2988.08</v>
      </c>
      <c r="O12" s="2"/>
      <c r="Q12" s="11" t="s">
        <v>59</v>
      </c>
      <c r="R12" s="12">
        <f>R10-R11</f>
        <v>9167.4</v>
      </c>
      <c r="S12" s="12">
        <f t="shared" ref="S12:V12" si="15">S10-S11</f>
        <v>10814.48</v>
      </c>
      <c r="T12" s="12">
        <f t="shared" si="15"/>
        <v>13605.300000000001</v>
      </c>
      <c r="U12" s="12">
        <f t="shared" si="15"/>
        <v>29856.730000000003</v>
      </c>
      <c r="V12" s="12">
        <f t="shared" si="15"/>
        <v>31461.38</v>
      </c>
      <c r="X12" s="38"/>
    </row>
    <row r="13" spans="1:24" ht="27.5" thickBot="1">
      <c r="A13" s="1" t="s">
        <v>11</v>
      </c>
      <c r="B13" s="60">
        <v>0</v>
      </c>
      <c r="C13" s="60">
        <v>0</v>
      </c>
      <c r="D13" s="60">
        <v>0</v>
      </c>
      <c r="E13" s="60">
        <v>0</v>
      </c>
      <c r="F13" s="60">
        <v>0</v>
      </c>
      <c r="G13" s="2"/>
      <c r="I13" s="1" t="s">
        <v>14</v>
      </c>
      <c r="J13" s="8">
        <f>B16</f>
        <v>34.86</v>
      </c>
      <c r="K13" s="8">
        <f t="shared" ref="K13:N13" si="16">C16</f>
        <v>28.48</v>
      </c>
      <c r="L13" s="8">
        <f t="shared" si="16"/>
        <v>44.67</v>
      </c>
      <c r="M13" s="8">
        <f t="shared" si="16"/>
        <v>56.53</v>
      </c>
      <c r="N13" s="8">
        <f t="shared" si="16"/>
        <v>66.290000000000006</v>
      </c>
      <c r="O13" s="2"/>
      <c r="Q13" s="11" t="s">
        <v>60</v>
      </c>
      <c r="R13" s="12">
        <f>J27</f>
        <v>-18.57</v>
      </c>
      <c r="S13" s="12">
        <f t="shared" ref="S13:V13" si="17">K27</f>
        <v>14.21</v>
      </c>
      <c r="T13" s="12">
        <f t="shared" si="17"/>
        <v>28.07</v>
      </c>
      <c r="U13" s="12">
        <f t="shared" si="17"/>
        <v>55.41</v>
      </c>
      <c r="V13" s="12">
        <f t="shared" si="17"/>
        <v>100.14</v>
      </c>
      <c r="X13" s="39" t="s">
        <v>229</v>
      </c>
    </row>
    <row r="14" spans="1:24" ht="27.5" thickBot="1">
      <c r="A14" s="1" t="s">
        <v>12</v>
      </c>
      <c r="B14" s="60">
        <v>0</v>
      </c>
      <c r="C14" s="60">
        <v>0</v>
      </c>
      <c r="D14" s="60">
        <v>0</v>
      </c>
      <c r="E14" s="60">
        <v>0</v>
      </c>
      <c r="F14" s="60">
        <v>0</v>
      </c>
      <c r="G14" s="2"/>
      <c r="I14" s="1" t="s">
        <v>15</v>
      </c>
      <c r="J14" s="8">
        <f>B17</f>
        <v>65.03</v>
      </c>
      <c r="K14" s="8">
        <f t="shared" ref="K14:N14" si="18">C17</f>
        <v>54.79</v>
      </c>
      <c r="L14" s="8">
        <f t="shared" si="18"/>
        <v>55.82</v>
      </c>
      <c r="M14" s="8">
        <f t="shared" si="18"/>
        <v>80.75</v>
      </c>
      <c r="N14" s="8">
        <f t="shared" si="18"/>
        <v>73.45</v>
      </c>
      <c r="O14" s="2"/>
      <c r="Q14" s="9" t="s">
        <v>61</v>
      </c>
      <c r="R14" s="12">
        <f>R12-R13</f>
        <v>9185.9699999999993</v>
      </c>
      <c r="S14" s="12">
        <f t="shared" ref="S14:V14" si="19">S12-S13</f>
        <v>10800.27</v>
      </c>
      <c r="T14" s="12">
        <f t="shared" si="19"/>
        <v>13577.230000000001</v>
      </c>
      <c r="U14" s="12">
        <f t="shared" si="19"/>
        <v>29801.320000000003</v>
      </c>
      <c r="V14" s="12">
        <f t="shared" si="19"/>
        <v>31361.24</v>
      </c>
      <c r="X14" s="38"/>
    </row>
    <row r="15" spans="1:24" ht="45.5" thickBot="1">
      <c r="A15" s="1" t="s">
        <v>13</v>
      </c>
      <c r="B15" s="60">
        <v>6.26</v>
      </c>
      <c r="C15" s="60">
        <v>13.7</v>
      </c>
      <c r="D15" s="60">
        <v>10.32</v>
      </c>
      <c r="E15" s="60">
        <v>-15.37</v>
      </c>
      <c r="F15" s="60">
        <v>36.380000000000003</v>
      </c>
      <c r="G15" s="2"/>
      <c r="I15" s="1" t="s">
        <v>16</v>
      </c>
      <c r="J15" s="8">
        <f>B18</f>
        <v>18.14</v>
      </c>
      <c r="K15" s="8">
        <f t="shared" ref="K15:N15" si="20">C18</f>
        <v>15.73</v>
      </c>
      <c r="L15" s="8">
        <f t="shared" si="20"/>
        <v>18.38</v>
      </c>
      <c r="M15" s="8">
        <f t="shared" si="20"/>
        <v>22.5</v>
      </c>
      <c r="N15" s="8">
        <f t="shared" si="20"/>
        <v>27.1</v>
      </c>
      <c r="O15" s="2"/>
      <c r="Q15" s="9" t="s">
        <v>62</v>
      </c>
      <c r="R15" s="10">
        <f>J31</f>
        <v>-6.71</v>
      </c>
      <c r="S15" s="10">
        <f t="shared" ref="S15:V15" si="21">K31</f>
        <v>4.21</v>
      </c>
      <c r="T15" s="10">
        <f t="shared" si="21"/>
        <v>6.65</v>
      </c>
      <c r="U15" s="10">
        <f t="shared" si="21"/>
        <v>8.64</v>
      </c>
      <c r="V15" s="10">
        <f t="shared" si="21"/>
        <v>23.3</v>
      </c>
      <c r="X15" s="39" t="s">
        <v>230</v>
      </c>
    </row>
    <row r="16" spans="1:24" ht="27.5" thickBot="1">
      <c r="A16" s="1" t="s">
        <v>14</v>
      </c>
      <c r="B16" s="60">
        <v>34.86</v>
      </c>
      <c r="C16" s="60">
        <v>28.48</v>
      </c>
      <c r="D16" s="60">
        <v>44.67</v>
      </c>
      <c r="E16" s="60">
        <v>56.53</v>
      </c>
      <c r="F16" s="60">
        <v>66.290000000000006</v>
      </c>
      <c r="G16" s="2"/>
      <c r="I16" s="1" t="s">
        <v>17</v>
      </c>
      <c r="J16" s="8">
        <f>B19</f>
        <v>242.32</v>
      </c>
      <c r="K16" s="8">
        <f t="shared" ref="K16:N16" si="22">C19</f>
        <v>146.6</v>
      </c>
      <c r="L16" s="8">
        <f t="shared" si="22"/>
        <v>206</v>
      </c>
      <c r="M16" s="8">
        <f t="shared" si="22"/>
        <v>309.64</v>
      </c>
      <c r="N16" s="8">
        <f t="shared" si="22"/>
        <v>347</v>
      </c>
      <c r="O16" s="2"/>
      <c r="Q16" s="11" t="s">
        <v>63</v>
      </c>
      <c r="R16" s="10">
        <f>J32</f>
        <v>-6.71</v>
      </c>
      <c r="S16" s="10">
        <f t="shared" ref="S16:V16" si="23">K32</f>
        <v>4.21</v>
      </c>
      <c r="T16" s="10">
        <f t="shared" si="23"/>
        <v>6.65</v>
      </c>
      <c r="U16" s="10">
        <f t="shared" si="23"/>
        <v>8.64</v>
      </c>
      <c r="V16" s="10">
        <f t="shared" si="23"/>
        <v>23.3</v>
      </c>
      <c r="X16"/>
    </row>
    <row r="17" spans="1:24" ht="18.5" thickBot="1">
      <c r="A17" s="1" t="s">
        <v>15</v>
      </c>
      <c r="B17" s="60">
        <v>65.03</v>
      </c>
      <c r="C17" s="60">
        <v>54.79</v>
      </c>
      <c r="D17" s="60">
        <v>55.82</v>
      </c>
      <c r="E17" s="60">
        <v>80.75</v>
      </c>
      <c r="F17" s="60">
        <v>73.45</v>
      </c>
      <c r="G17" s="2"/>
      <c r="I17" s="1" t="s">
        <v>49</v>
      </c>
      <c r="J17" s="2">
        <f>J13+J16</f>
        <v>277.18</v>
      </c>
      <c r="K17" s="2">
        <f t="shared" ref="K17:N17" si="24">K13+K16</f>
        <v>175.07999999999998</v>
      </c>
      <c r="L17" s="2">
        <f t="shared" si="24"/>
        <v>250.67000000000002</v>
      </c>
      <c r="M17" s="2">
        <f t="shared" si="24"/>
        <v>366.16999999999996</v>
      </c>
      <c r="N17" s="2">
        <f t="shared" si="24"/>
        <v>413.29</v>
      </c>
      <c r="O17" s="2"/>
      <c r="X17" s="36" t="s">
        <v>231</v>
      </c>
    </row>
    <row r="18" spans="1:24" ht="36.5" thickBot="1">
      <c r="A18" s="1" t="s">
        <v>16</v>
      </c>
      <c r="B18" s="60">
        <v>18.14</v>
      </c>
      <c r="C18" s="60">
        <v>15.73</v>
      </c>
      <c r="D18" s="60">
        <v>18.38</v>
      </c>
      <c r="E18" s="60">
        <v>22.5</v>
      </c>
      <c r="F18" s="60">
        <v>27.1</v>
      </c>
      <c r="G18" s="2"/>
      <c r="I18" s="3" t="s">
        <v>18</v>
      </c>
      <c r="J18" s="5">
        <f>J12+J14+J15+J17</f>
        <v>1438.5000000000002</v>
      </c>
      <c r="K18" s="5">
        <f t="shared" ref="K18:N18" si="25">K12+K14+K15+K17</f>
        <v>977.02</v>
      </c>
      <c r="L18" s="5">
        <f t="shared" si="25"/>
        <v>1390.2</v>
      </c>
      <c r="M18" s="5">
        <f t="shared" si="25"/>
        <v>2619.4700000000003</v>
      </c>
      <c r="N18" s="5">
        <f t="shared" si="25"/>
        <v>3501.9199999999996</v>
      </c>
      <c r="O18" s="2"/>
      <c r="X18" s="38"/>
    </row>
    <row r="19" spans="1:24" ht="54.5" thickBot="1">
      <c r="A19" s="1" t="s">
        <v>17</v>
      </c>
      <c r="B19" s="60">
        <v>242.32</v>
      </c>
      <c r="C19" s="60">
        <v>146.6</v>
      </c>
      <c r="D19" s="60">
        <v>206</v>
      </c>
      <c r="E19" s="60">
        <v>309.64</v>
      </c>
      <c r="F19" s="60">
        <v>347</v>
      </c>
      <c r="G19" s="2"/>
      <c r="I19" s="3" t="s">
        <v>19</v>
      </c>
      <c r="J19" s="5">
        <f>B21</f>
        <v>62.86</v>
      </c>
      <c r="K19" s="5">
        <f t="shared" ref="K19:N19" si="26">C21</f>
        <v>60.14</v>
      </c>
      <c r="L19" s="5">
        <f t="shared" si="26"/>
        <v>107.48</v>
      </c>
      <c r="M19" s="5">
        <f t="shared" si="26"/>
        <v>205.05</v>
      </c>
      <c r="N19" s="5">
        <f t="shared" si="26"/>
        <v>397.05</v>
      </c>
      <c r="O19" s="2"/>
      <c r="X19" s="39" t="s">
        <v>232</v>
      </c>
    </row>
    <row r="20" spans="1:24" ht="18.5" thickBot="1">
      <c r="A20" s="3" t="s">
        <v>18</v>
      </c>
      <c r="B20" s="63">
        <v>1438.49</v>
      </c>
      <c r="C20" s="61">
        <v>977.02</v>
      </c>
      <c r="D20" s="63">
        <v>1390.2</v>
      </c>
      <c r="E20" s="63">
        <v>2619.4699999999998</v>
      </c>
      <c r="F20" s="63">
        <v>3501.93</v>
      </c>
      <c r="G20" s="4"/>
      <c r="I20" s="1" t="s">
        <v>20</v>
      </c>
      <c r="J20" s="5">
        <f>B22</f>
        <v>-161.35</v>
      </c>
      <c r="K20" s="5">
        <f t="shared" ref="K20:N20" si="27">C22</f>
        <v>4.3499999999999996</v>
      </c>
      <c r="L20" s="5">
        <f t="shared" si="27"/>
        <v>0</v>
      </c>
      <c r="M20" s="5">
        <f t="shared" si="27"/>
        <v>-46.28</v>
      </c>
      <c r="N20" s="5">
        <f t="shared" si="27"/>
        <v>0</v>
      </c>
      <c r="O20" s="2"/>
      <c r="X20" s="38"/>
    </row>
    <row r="21" spans="1:24" ht="54.5" thickBot="1">
      <c r="A21" s="3" t="s">
        <v>19</v>
      </c>
      <c r="B21" s="61">
        <v>62.86</v>
      </c>
      <c r="C21" s="61">
        <v>60.14</v>
      </c>
      <c r="D21" s="61">
        <v>107.48</v>
      </c>
      <c r="E21" s="61">
        <v>205.05</v>
      </c>
      <c r="F21" s="61">
        <v>397.05</v>
      </c>
      <c r="G21" s="4"/>
      <c r="I21" s="3" t="s">
        <v>21</v>
      </c>
      <c r="J21" s="5">
        <f>B23</f>
        <v>-98.5</v>
      </c>
      <c r="K21" s="5">
        <f t="shared" ref="K21:N21" si="28">C23</f>
        <v>64.489999999999995</v>
      </c>
      <c r="L21" s="5">
        <f t="shared" si="28"/>
        <v>107.48</v>
      </c>
      <c r="M21" s="5">
        <f t="shared" si="28"/>
        <v>158.77000000000001</v>
      </c>
      <c r="N21" s="5">
        <f t="shared" si="28"/>
        <v>397.05</v>
      </c>
      <c r="O21" s="4"/>
      <c r="X21" s="39" t="s">
        <v>233</v>
      </c>
    </row>
    <row r="22" spans="1:24" ht="36.5" thickBot="1">
      <c r="A22" s="64" t="s">
        <v>20</v>
      </c>
      <c r="B22" s="60">
        <v>-161.35</v>
      </c>
      <c r="C22" s="60">
        <v>4.3499999999999996</v>
      </c>
      <c r="D22" s="60">
        <v>0</v>
      </c>
      <c r="E22" s="60">
        <v>-46.28</v>
      </c>
      <c r="F22" s="60">
        <v>0</v>
      </c>
      <c r="G22" s="60"/>
      <c r="I22" s="3" t="s">
        <v>22</v>
      </c>
      <c r="J22" s="5"/>
      <c r="K22" s="5"/>
      <c r="L22" s="5"/>
      <c r="M22" s="5"/>
      <c r="N22" s="5"/>
      <c r="O22" s="4"/>
      <c r="X22"/>
    </row>
    <row r="23" spans="1:24" ht="18.5" thickBot="1">
      <c r="A23" s="65" t="s">
        <v>21</v>
      </c>
      <c r="B23" s="61">
        <v>-98.5</v>
      </c>
      <c r="C23" s="61">
        <v>64.489999999999995</v>
      </c>
      <c r="D23" s="61">
        <v>107.48</v>
      </c>
      <c r="E23" s="61">
        <v>158.77000000000001</v>
      </c>
      <c r="F23" s="61">
        <v>397.05</v>
      </c>
      <c r="G23" s="61"/>
      <c r="I23" s="1" t="s">
        <v>23</v>
      </c>
      <c r="J23" s="5">
        <f>B25</f>
        <v>0</v>
      </c>
      <c r="K23" s="5">
        <f t="shared" ref="K23:N23" si="29">C25</f>
        <v>0</v>
      </c>
      <c r="L23" s="5">
        <f t="shared" si="29"/>
        <v>25.23</v>
      </c>
      <c r="M23" s="5">
        <f t="shared" si="29"/>
        <v>53.06</v>
      </c>
      <c r="N23" s="5">
        <f t="shared" si="29"/>
        <v>102.99</v>
      </c>
      <c r="O23" s="2"/>
      <c r="X23" s="36" t="s">
        <v>234</v>
      </c>
    </row>
    <row r="24" spans="1:24" ht="36.5" thickBot="1">
      <c r="A24" s="66" t="s">
        <v>22</v>
      </c>
      <c r="B24" s="67"/>
      <c r="C24" s="67"/>
      <c r="D24" s="67"/>
      <c r="E24" s="67"/>
      <c r="F24" s="67"/>
      <c r="G24" s="67"/>
      <c r="I24" s="4"/>
      <c r="X24" s="38"/>
    </row>
    <row r="25" spans="1:24" ht="15" thickBot="1">
      <c r="A25" s="64" t="s">
        <v>23</v>
      </c>
      <c r="B25" s="60">
        <v>0</v>
      </c>
      <c r="C25" s="60">
        <v>0</v>
      </c>
      <c r="D25" s="60">
        <v>25.23</v>
      </c>
      <c r="E25" s="60">
        <v>53.06</v>
      </c>
      <c r="F25" s="60">
        <v>102.99</v>
      </c>
      <c r="G25" s="60"/>
      <c r="I25" s="1" t="s">
        <v>25</v>
      </c>
      <c r="J25" s="5">
        <f>B27</f>
        <v>-25.45</v>
      </c>
      <c r="K25" s="5">
        <f t="shared" ref="K25:N25" si="30">C27</f>
        <v>12.44</v>
      </c>
      <c r="L25" s="5">
        <f t="shared" si="30"/>
        <v>2.84</v>
      </c>
      <c r="M25" s="5">
        <f t="shared" si="30"/>
        <v>2.35</v>
      </c>
      <c r="N25" s="5">
        <f t="shared" si="30"/>
        <v>-2.85</v>
      </c>
      <c r="O25" s="4"/>
      <c r="X25" s="39" t="s">
        <v>235</v>
      </c>
    </row>
    <row r="26" spans="1:24" ht="27.5" thickBot="1">
      <c r="A26" s="64" t="s">
        <v>24</v>
      </c>
      <c r="B26" s="60">
        <v>0</v>
      </c>
      <c r="C26" s="60">
        <v>0</v>
      </c>
      <c r="D26" s="60">
        <v>0</v>
      </c>
      <c r="E26" s="60">
        <v>0</v>
      </c>
      <c r="F26" s="60">
        <v>0</v>
      </c>
      <c r="G26" s="60"/>
      <c r="I26" s="1" t="s">
        <v>50</v>
      </c>
      <c r="J26" s="5">
        <f>B28</f>
        <v>6.88</v>
      </c>
      <c r="K26" s="5">
        <f t="shared" ref="K26:N26" si="31">C28</f>
        <v>1.77</v>
      </c>
      <c r="L26" s="5">
        <f t="shared" si="31"/>
        <v>0</v>
      </c>
      <c r="M26" s="5">
        <f t="shared" si="31"/>
        <v>0</v>
      </c>
      <c r="N26" s="5">
        <f t="shared" si="31"/>
        <v>0</v>
      </c>
      <c r="O26" s="2"/>
      <c r="X26" s="38"/>
    </row>
    <row r="27" spans="1:24" ht="18.5" thickBot="1">
      <c r="A27" s="64" t="s">
        <v>25</v>
      </c>
      <c r="B27" s="60">
        <v>-25.45</v>
      </c>
      <c r="C27" s="60">
        <v>12.44</v>
      </c>
      <c r="D27" s="60">
        <v>2.84</v>
      </c>
      <c r="E27" s="60">
        <v>2.35</v>
      </c>
      <c r="F27" s="60">
        <v>-2.85</v>
      </c>
      <c r="G27" s="60"/>
      <c r="I27" s="3" t="s">
        <v>27</v>
      </c>
      <c r="J27" s="5">
        <f>B29</f>
        <v>-18.57</v>
      </c>
      <c r="K27" s="5">
        <f t="shared" ref="K27:N27" si="32">C29</f>
        <v>14.21</v>
      </c>
      <c r="L27" s="5">
        <f t="shared" si="32"/>
        <v>28.07</v>
      </c>
      <c r="M27" s="5">
        <f t="shared" si="32"/>
        <v>55.41</v>
      </c>
      <c r="N27" s="5">
        <f t="shared" si="32"/>
        <v>100.14</v>
      </c>
      <c r="O27" s="2"/>
      <c r="X27" s="39" t="s">
        <v>236</v>
      </c>
    </row>
    <row r="28" spans="1:24" ht="45.5" thickBot="1">
      <c r="A28" s="64" t="s">
        <v>26</v>
      </c>
      <c r="B28" s="60">
        <v>6.88</v>
      </c>
      <c r="C28" s="60">
        <v>1.77</v>
      </c>
      <c r="D28" s="60">
        <v>0</v>
      </c>
      <c r="E28" s="60">
        <v>0</v>
      </c>
      <c r="F28" s="60">
        <v>0</v>
      </c>
      <c r="G28" s="60"/>
      <c r="I28" s="3" t="s">
        <v>28</v>
      </c>
      <c r="J28" s="5">
        <f>B30</f>
        <v>-79.92</v>
      </c>
      <c r="K28" s="5">
        <f t="shared" ref="K28:N28" si="33">C30</f>
        <v>50.28</v>
      </c>
      <c r="L28" s="5">
        <f t="shared" si="33"/>
        <v>79.41</v>
      </c>
      <c r="M28" s="5">
        <f t="shared" si="33"/>
        <v>103.37</v>
      </c>
      <c r="N28" s="5">
        <f t="shared" si="33"/>
        <v>296.91000000000003</v>
      </c>
      <c r="O28" s="2"/>
      <c r="X28" s="38"/>
    </row>
    <row r="29" spans="1:24" ht="36.5" thickBot="1">
      <c r="A29" s="65" t="s">
        <v>27</v>
      </c>
      <c r="B29" s="61">
        <v>-18.57</v>
      </c>
      <c r="C29" s="61">
        <v>14.21</v>
      </c>
      <c r="D29" s="61">
        <v>28.07</v>
      </c>
      <c r="E29" s="61">
        <v>55.41</v>
      </c>
      <c r="F29" s="61">
        <v>100.14</v>
      </c>
      <c r="G29" s="61"/>
      <c r="I29" s="3" t="s">
        <v>29</v>
      </c>
      <c r="J29" s="5">
        <f>B31</f>
        <v>-79.92</v>
      </c>
      <c r="K29" s="5">
        <f t="shared" ref="K29:N29" si="34">C31</f>
        <v>50.28</v>
      </c>
      <c r="L29" s="5">
        <f t="shared" si="34"/>
        <v>79.41</v>
      </c>
      <c r="M29" s="5">
        <f t="shared" si="34"/>
        <v>103.37</v>
      </c>
      <c r="N29" s="5">
        <f t="shared" si="34"/>
        <v>296.91000000000003</v>
      </c>
      <c r="O29" s="2"/>
      <c r="X29" s="39" t="s">
        <v>237</v>
      </c>
    </row>
    <row r="30" spans="1:24" ht="45.5" thickBot="1">
      <c r="A30" s="65" t="s">
        <v>28</v>
      </c>
      <c r="B30" s="61">
        <v>-79.92</v>
      </c>
      <c r="C30" s="61">
        <v>50.28</v>
      </c>
      <c r="D30" s="61">
        <v>79.41</v>
      </c>
      <c r="E30" s="61">
        <v>103.37</v>
      </c>
      <c r="F30" s="61">
        <v>296.91000000000003</v>
      </c>
      <c r="G30" s="61"/>
      <c r="I30" s="3" t="s">
        <v>32</v>
      </c>
      <c r="J30" s="5"/>
      <c r="K30" s="5"/>
      <c r="L30" s="2"/>
      <c r="M30" s="2"/>
      <c r="N30" s="2"/>
      <c r="O30" s="4"/>
      <c r="X30"/>
    </row>
    <row r="31" spans="1:24" ht="36.5" thickBot="1">
      <c r="A31" s="65" t="s">
        <v>29</v>
      </c>
      <c r="B31" s="61">
        <v>-79.92</v>
      </c>
      <c r="C31" s="61">
        <v>50.28</v>
      </c>
      <c r="D31" s="61">
        <v>79.41</v>
      </c>
      <c r="E31" s="61">
        <v>103.37</v>
      </c>
      <c r="F31" s="61">
        <v>296.91000000000003</v>
      </c>
      <c r="G31" s="61"/>
      <c r="I31" s="1" t="s">
        <v>33</v>
      </c>
      <c r="J31" s="5">
        <f>B35</f>
        <v>-6.71</v>
      </c>
      <c r="K31" s="5">
        <f t="shared" ref="K31:N31" si="35">C35</f>
        <v>4.21</v>
      </c>
      <c r="L31" s="5">
        <f t="shared" si="35"/>
        <v>6.65</v>
      </c>
      <c r="M31" s="5">
        <f t="shared" si="35"/>
        <v>8.64</v>
      </c>
      <c r="N31" s="5">
        <f t="shared" si="35"/>
        <v>23.3</v>
      </c>
      <c r="O31" s="4"/>
      <c r="X31" s="36" t="s">
        <v>238</v>
      </c>
    </row>
    <row r="32" spans="1:24" ht="27.5" thickBot="1">
      <c r="A32" s="65" t="s">
        <v>30</v>
      </c>
      <c r="B32" s="61">
        <v>-79.92</v>
      </c>
      <c r="C32" s="61">
        <v>50.28</v>
      </c>
      <c r="D32" s="61">
        <v>79.41</v>
      </c>
      <c r="E32" s="61">
        <v>103.37</v>
      </c>
      <c r="F32" s="61">
        <v>296.91000000000003</v>
      </c>
      <c r="G32" s="61"/>
      <c r="I32" s="1" t="s">
        <v>34</v>
      </c>
      <c r="J32" s="5">
        <f>B36</f>
        <v>-6.71</v>
      </c>
      <c r="K32" s="5">
        <f t="shared" ref="K32:N32" si="36">C36</f>
        <v>4.21</v>
      </c>
      <c r="L32" s="5">
        <f t="shared" si="36"/>
        <v>6.65</v>
      </c>
      <c r="M32" s="5">
        <f t="shared" si="36"/>
        <v>8.64</v>
      </c>
      <c r="N32" s="5">
        <f t="shared" si="36"/>
        <v>23.3</v>
      </c>
      <c r="O32" s="4"/>
      <c r="X32" s="38"/>
    </row>
    <row r="33" spans="1:24" ht="36.5" thickBot="1">
      <c r="A33" s="66" t="s">
        <v>31</v>
      </c>
      <c r="B33" s="67"/>
      <c r="C33" s="67"/>
      <c r="D33" s="67"/>
      <c r="E33" s="67"/>
      <c r="F33" s="67"/>
      <c r="G33" s="67"/>
      <c r="O33" s="4"/>
      <c r="X33" s="39" t="s">
        <v>239</v>
      </c>
    </row>
    <row r="34" spans="1:24" ht="18.5" thickBot="1">
      <c r="A34" s="66" t="s">
        <v>32</v>
      </c>
      <c r="B34" s="67"/>
      <c r="C34" s="67"/>
      <c r="D34" s="67"/>
      <c r="E34" s="67"/>
      <c r="F34" s="67"/>
      <c r="G34" s="67"/>
      <c r="O34" s="2"/>
      <c r="X34"/>
    </row>
    <row r="35" spans="1:24" ht="18.5" thickBot="1">
      <c r="A35" s="64" t="s">
        <v>33</v>
      </c>
      <c r="B35" s="60">
        <v>-6.71</v>
      </c>
      <c r="C35" s="60">
        <v>4.21</v>
      </c>
      <c r="D35" s="60">
        <v>6.65</v>
      </c>
      <c r="E35" s="60">
        <v>8.64</v>
      </c>
      <c r="F35" s="60">
        <v>23.3</v>
      </c>
      <c r="G35" s="60"/>
      <c r="O35" s="2"/>
      <c r="X35" s="36" t="s">
        <v>203</v>
      </c>
    </row>
    <row r="36" spans="1:24" ht="18.5" thickBot="1">
      <c r="A36" s="64" t="s">
        <v>34</v>
      </c>
      <c r="B36" s="60">
        <v>-6.71</v>
      </c>
      <c r="C36" s="60">
        <v>4.21</v>
      </c>
      <c r="D36" s="60">
        <v>6.65</v>
      </c>
      <c r="E36" s="60">
        <v>8.64</v>
      </c>
      <c r="F36" s="60">
        <v>23.3</v>
      </c>
      <c r="G36" s="60"/>
      <c r="O36" s="4"/>
      <c r="X36" s="38"/>
    </row>
    <row r="37" spans="1:24" ht="90.5" thickBot="1">
      <c r="A37" s="66" t="s">
        <v>35</v>
      </c>
      <c r="B37" s="67"/>
      <c r="C37" s="67"/>
      <c r="D37" s="67"/>
      <c r="E37" s="67"/>
      <c r="F37" s="67"/>
      <c r="G37" s="67"/>
      <c r="X37" s="39" t="s">
        <v>240</v>
      </c>
    </row>
    <row r="38" spans="1:24" ht="18.5" thickBot="1">
      <c r="A38" s="64" t="s">
        <v>36</v>
      </c>
      <c r="B38" s="60">
        <v>0</v>
      </c>
      <c r="C38" s="60">
        <v>0</v>
      </c>
      <c r="D38" s="60">
        <v>0</v>
      </c>
      <c r="E38" s="60">
        <v>0</v>
      </c>
      <c r="F38" s="60">
        <v>0</v>
      </c>
      <c r="G38" s="60"/>
      <c r="X38" s="38"/>
    </row>
    <row r="39" spans="1:24" ht="18.5" thickBot="1">
      <c r="A39" s="64" t="s">
        <v>37</v>
      </c>
      <c r="B39" s="60">
        <v>0</v>
      </c>
      <c r="C39" s="60">
        <v>0</v>
      </c>
      <c r="D39" s="60">
        <v>0</v>
      </c>
      <c r="E39" s="60">
        <v>0</v>
      </c>
      <c r="F39" s="60">
        <v>0</v>
      </c>
      <c r="G39" s="60"/>
      <c r="X39" s="39" t="s">
        <v>241</v>
      </c>
    </row>
    <row r="40" spans="1:24" ht="36.5" thickBot="1">
      <c r="A40" s="66" t="s">
        <v>38</v>
      </c>
      <c r="B40" s="67"/>
      <c r="C40" s="67"/>
      <c r="D40" s="67"/>
      <c r="E40" s="67"/>
      <c r="F40" s="67"/>
      <c r="G40" s="67"/>
      <c r="X40" s="38"/>
    </row>
    <row r="41" spans="1:24" ht="27.5" thickBot="1">
      <c r="A41" s="64" t="s">
        <v>39</v>
      </c>
      <c r="B41" s="60">
        <v>0</v>
      </c>
      <c r="C41" s="60">
        <v>0</v>
      </c>
      <c r="D41" s="60">
        <v>0</v>
      </c>
      <c r="E41" s="60">
        <v>0</v>
      </c>
      <c r="F41" s="60">
        <v>0</v>
      </c>
      <c r="G41" s="60"/>
      <c r="X41" s="39" t="s">
        <v>242</v>
      </c>
    </row>
    <row r="42" spans="1:24" ht="27.5" thickBot="1">
      <c r="A42" s="64" t="s">
        <v>40</v>
      </c>
      <c r="B42" s="60">
        <v>0</v>
      </c>
      <c r="C42" s="60">
        <v>0</v>
      </c>
      <c r="D42" s="60">
        <v>0</v>
      </c>
      <c r="E42" s="60">
        <v>0</v>
      </c>
      <c r="F42" s="60">
        <v>0</v>
      </c>
      <c r="G42" s="60"/>
      <c r="X42" s="38"/>
    </row>
    <row r="43" spans="1:24" ht="45.5" thickBot="1">
      <c r="A43" s="66" t="s">
        <v>41</v>
      </c>
      <c r="B43" s="67"/>
      <c r="C43" s="67"/>
      <c r="D43" s="67"/>
      <c r="E43" s="67"/>
      <c r="F43" s="67"/>
      <c r="G43" s="67"/>
      <c r="X43" s="39" t="s">
        <v>243</v>
      </c>
    </row>
    <row r="44" spans="1:24" ht="18.5" thickBot="1">
      <c r="A44" s="64" t="s">
        <v>42</v>
      </c>
      <c r="B44" s="60">
        <v>0</v>
      </c>
      <c r="C44" s="60">
        <v>0</v>
      </c>
      <c r="D44" s="60">
        <v>0</v>
      </c>
      <c r="E44" s="60">
        <v>0</v>
      </c>
      <c r="F44" s="60">
        <v>6.36</v>
      </c>
      <c r="G44" s="60"/>
      <c r="X44"/>
    </row>
    <row r="45" spans="1:24" ht="18.5" thickBot="1">
      <c r="A45" s="64" t="s">
        <v>43</v>
      </c>
      <c r="B45" s="60">
        <v>0</v>
      </c>
      <c r="C45" s="60">
        <v>0</v>
      </c>
      <c r="D45" s="60">
        <v>0</v>
      </c>
      <c r="E45" s="60">
        <v>0</v>
      </c>
      <c r="F45" s="60">
        <v>0</v>
      </c>
      <c r="G45" s="60"/>
      <c r="X45" t="s">
        <v>244</v>
      </c>
    </row>
    <row r="46" spans="1:24" ht="27.5" thickBot="1">
      <c r="A46" s="64" t="s">
        <v>44</v>
      </c>
      <c r="B46" s="60">
        <v>0</v>
      </c>
      <c r="C46" s="60">
        <v>0</v>
      </c>
      <c r="D46" s="60">
        <v>0</v>
      </c>
      <c r="E46" s="60">
        <v>0</v>
      </c>
      <c r="F46" s="60">
        <v>40</v>
      </c>
      <c r="G46" s="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B4C0-F170-49DD-AD49-7CC7070B68EC}">
  <dimension ref="A1:K73"/>
  <sheetViews>
    <sheetView topLeftCell="B34" workbookViewId="0">
      <selection sqref="A1:J1"/>
    </sheetView>
  </sheetViews>
  <sheetFormatPr defaultRowHeight="14.5"/>
  <cols>
    <col min="1" max="1" width="20.90625" style="13" customWidth="1"/>
    <col min="2" max="2" width="12.81640625" style="13" customWidth="1"/>
    <col min="3" max="3" width="16.08984375" style="13" customWidth="1"/>
    <col min="4" max="4" width="17" style="13" customWidth="1"/>
    <col min="5" max="5" width="16" style="13" customWidth="1"/>
    <col min="6" max="6" width="16.1796875" style="13" customWidth="1"/>
    <col min="7" max="7" width="14.7265625" style="13" customWidth="1"/>
    <col min="8" max="8" width="13.90625" style="13" customWidth="1"/>
    <col min="9" max="9" width="13.453125" style="13" customWidth="1"/>
    <col min="10" max="10" width="12.54296875" style="13" customWidth="1"/>
    <col min="11" max="16384" width="8.7265625" style="13"/>
  </cols>
  <sheetData>
    <row r="1" spans="1:11" ht="24.5" customHeight="1" thickBot="1">
      <c r="A1" s="47" t="s">
        <v>51</v>
      </c>
      <c r="B1" s="46">
        <v>43891</v>
      </c>
      <c r="C1" s="46">
        <v>44256</v>
      </c>
      <c r="D1" s="46">
        <v>44621</v>
      </c>
      <c r="E1" s="46">
        <v>44986</v>
      </c>
      <c r="F1" s="46">
        <v>45352</v>
      </c>
      <c r="G1" s="46">
        <v>45717</v>
      </c>
      <c r="H1" s="46">
        <v>46082</v>
      </c>
      <c r="I1" s="46">
        <v>46447</v>
      </c>
      <c r="J1" s="46">
        <v>46813</v>
      </c>
      <c r="K1" s="26"/>
    </row>
    <row r="2" spans="1:11" ht="15" thickBot="1">
      <c r="A2" s="9" t="s">
        <v>52</v>
      </c>
      <c r="B2" s="15">
        <f>'HISTORICAL INCOME STATEMENT'!R2</f>
        <v>1476.81</v>
      </c>
      <c r="C2" s="15">
        <f>'HISTORICAL INCOME STATEMENT'!S2</f>
        <v>1002.83</v>
      </c>
      <c r="D2" s="15">
        <f>'HISTORICAL INCOME STATEMENT'!T2</f>
        <v>1449.36</v>
      </c>
      <c r="E2" s="15">
        <f>'HISTORICAL INCOME STATEMENT'!U2</f>
        <v>2755.43</v>
      </c>
      <c r="F2" s="15">
        <f>'HISTORICAL INCOME STATEMENT'!V2</f>
        <v>3805.31</v>
      </c>
      <c r="G2" s="22">
        <f>F2*(1+$G$34)</f>
        <v>5143.3323684841562</v>
      </c>
      <c r="H2" s="22">
        <f t="shared" ref="H2:J2" si="0">G2*(1+$G$34)</f>
        <v>6951.8299041856881</v>
      </c>
      <c r="I2" s="22">
        <f t="shared" si="0"/>
        <v>9396.2309946875193</v>
      </c>
      <c r="J2" s="22">
        <f t="shared" si="0"/>
        <v>12700.131925317623</v>
      </c>
    </row>
    <row r="3" spans="1:11" ht="23.5" customHeight="1" thickBot="1">
      <c r="A3" s="9" t="s">
        <v>53</v>
      </c>
      <c r="B3" s="16">
        <f>'HISTORICAL INCOME STATEMENT'!R3</f>
        <v>9129.09</v>
      </c>
      <c r="C3" s="16">
        <f>'HISTORICAL INCOME STATEMENT'!S3</f>
        <v>10788.67</v>
      </c>
      <c r="D3" s="16">
        <f>'HISTORICAL INCOME STATEMENT'!T3</f>
        <v>13546.14</v>
      </c>
      <c r="E3" s="16">
        <f>'HISTORICAL INCOME STATEMENT'!U3</f>
        <v>29720.77</v>
      </c>
      <c r="F3" s="16">
        <f>'HISTORICAL INCOME STATEMENT'!V3</f>
        <v>31157.99</v>
      </c>
      <c r="G3" s="22">
        <f>G2*$G$62</f>
        <v>31794.167219754083</v>
      </c>
      <c r="H3" s="22">
        <f t="shared" ref="H3:J3" si="1">H2*$G$62</f>
        <v>42973.626167213471</v>
      </c>
      <c r="I3" s="22">
        <f t="shared" si="1"/>
        <v>58084.004314225858</v>
      </c>
      <c r="J3" s="22">
        <f t="shared" si="1"/>
        <v>78507.490711803053</v>
      </c>
    </row>
    <row r="4" spans="1:11" ht="15" thickBot="1">
      <c r="A4" s="11" t="s">
        <v>8</v>
      </c>
      <c r="B4" s="15">
        <f>'HISTORICAL INCOME STATEMENT'!R4</f>
        <v>10605.9</v>
      </c>
      <c r="C4" s="15">
        <f>'HISTORICAL INCOME STATEMENT'!S4</f>
        <v>11791.5</v>
      </c>
      <c r="D4" s="15">
        <f>'HISTORICAL INCOME STATEMENT'!T4</f>
        <v>14995.5</v>
      </c>
      <c r="E4" s="15">
        <f>'HISTORICAL INCOME STATEMENT'!U4</f>
        <v>32476.2</v>
      </c>
      <c r="F4" s="15">
        <f>'HISTORICAL INCOME STATEMENT'!V4</f>
        <v>34963.300000000003</v>
      </c>
      <c r="G4" s="22">
        <f>G2+G3</f>
        <v>36937.499588238235</v>
      </c>
      <c r="H4" s="22">
        <f t="shared" ref="H4:J4" si="2">H2+H3</f>
        <v>49925.45607139916</v>
      </c>
      <c r="I4" s="22">
        <f t="shared" si="2"/>
        <v>67480.235308913383</v>
      </c>
      <c r="J4" s="22">
        <f t="shared" si="2"/>
        <v>91207.622637120672</v>
      </c>
    </row>
    <row r="5" spans="1:11">
      <c r="A5" s="9" t="s">
        <v>48</v>
      </c>
      <c r="B5" s="17">
        <f>'HISTORICAL INCOME STATEMENT'!R5</f>
        <v>1078.1500000000001</v>
      </c>
      <c r="C5" s="17">
        <f>'HISTORICAL INCOME STATEMENT'!S5</f>
        <v>731.42000000000007</v>
      </c>
      <c r="D5" s="17">
        <f>'HISTORICAL INCOME STATEMENT'!T5</f>
        <v>1065.33</v>
      </c>
      <c r="E5" s="17">
        <f>'HISTORICAL INCOME STATEMENT'!U5</f>
        <v>2150.0500000000002</v>
      </c>
      <c r="F5" s="17">
        <f>'HISTORICAL INCOME STATEMENT'!V5</f>
        <v>2988.08</v>
      </c>
      <c r="G5" s="22">
        <f>G2*$G$64</f>
        <v>4038.748113457284</v>
      </c>
      <c r="H5" s="22">
        <f t="shared" ref="H5:J5" si="3">H2*$G$64</f>
        <v>5458.8519463852272</v>
      </c>
      <c r="I5" s="22">
        <f t="shared" si="3"/>
        <v>7378.2924152318419</v>
      </c>
      <c r="J5" s="22">
        <f t="shared" si="3"/>
        <v>9972.6461716399135</v>
      </c>
    </row>
    <row r="6" spans="1:11">
      <c r="A6" s="11" t="s">
        <v>54</v>
      </c>
      <c r="B6" s="18">
        <f>'HISTORICAL INCOME STATEMENT'!R6</f>
        <v>9527.75</v>
      </c>
      <c r="C6" s="18">
        <v>9715.2000000000007</v>
      </c>
      <c r="D6" s="18">
        <v>12181.5</v>
      </c>
      <c r="E6" s="18">
        <v>28030.400000000001</v>
      </c>
      <c r="F6" s="18">
        <v>30149.800000000003</v>
      </c>
      <c r="G6" s="23">
        <f>G4-G5</f>
        <v>32898.751474780955</v>
      </c>
      <c r="H6" s="23">
        <f t="shared" ref="H6:J6" si="4">H4-H5</f>
        <v>44466.604125013931</v>
      </c>
      <c r="I6" s="23">
        <f t="shared" si="4"/>
        <v>60101.942893681538</v>
      </c>
      <c r="J6" s="23">
        <f t="shared" si="4"/>
        <v>81234.976465480751</v>
      </c>
    </row>
    <row r="7" spans="1:11">
      <c r="A7" s="11" t="s">
        <v>49</v>
      </c>
      <c r="B7" s="17">
        <f>'HISTORICAL INCOME STATEMENT'!R7</f>
        <v>277.18</v>
      </c>
      <c r="C7" s="17">
        <f>'HISTORICAL INCOME STATEMENT'!S7</f>
        <v>175.07999999999998</v>
      </c>
      <c r="D7" s="17">
        <f>'HISTORICAL INCOME STATEMENT'!T7</f>
        <v>250.67000000000002</v>
      </c>
      <c r="E7" s="17">
        <f>'HISTORICAL INCOME STATEMENT'!U7</f>
        <v>366.16999999999996</v>
      </c>
      <c r="F7" s="17">
        <f>'HISTORICAL INCOME STATEMENT'!V7</f>
        <v>413.29</v>
      </c>
      <c r="G7" s="22">
        <f>G2*$G$66</f>
        <v>965.34345372555606</v>
      </c>
      <c r="H7" s="22">
        <f t="shared" ref="H7:J7" si="5">H2*$G$66</f>
        <v>1304.7773327931075</v>
      </c>
      <c r="I7" s="22">
        <f t="shared" si="5"/>
        <v>1763.5628869708946</v>
      </c>
      <c r="J7" s="22">
        <f t="shared" si="5"/>
        <v>2383.6665292485418</v>
      </c>
    </row>
    <row r="8" spans="1:11">
      <c r="A8" s="11" t="s">
        <v>55</v>
      </c>
      <c r="B8" s="17">
        <f>'HISTORICAL INCOME STATEMENT'!R8</f>
        <v>9250.57</v>
      </c>
      <c r="C8" s="17">
        <f>'HISTORICAL INCOME STATEMENT'!S8</f>
        <v>10885</v>
      </c>
      <c r="D8" s="17">
        <f>'HISTORICAL INCOME STATEMENT'!T8</f>
        <v>13679.5</v>
      </c>
      <c r="E8" s="17">
        <f>'HISTORICAL INCOME STATEMENT'!U8</f>
        <v>29959.980000000003</v>
      </c>
      <c r="F8" s="17">
        <f>'HISTORICAL INCOME STATEMENT'!V8</f>
        <v>31561.93</v>
      </c>
      <c r="G8" s="23">
        <f>G6-G7</f>
        <v>31933.408021055398</v>
      </c>
      <c r="H8" s="23">
        <f t="shared" ref="H8:J8" si="6">H6-H7</f>
        <v>43161.826792220825</v>
      </c>
      <c r="I8" s="23">
        <f t="shared" si="6"/>
        <v>58338.380006710642</v>
      </c>
      <c r="J8" s="23">
        <f t="shared" si="6"/>
        <v>78851.30993623221</v>
      </c>
    </row>
    <row r="9" spans="1:11">
      <c r="A9" s="11" t="s">
        <v>56</v>
      </c>
      <c r="B9" s="17">
        <f>'HISTORICAL INCOME STATEMENT'!R9</f>
        <v>18.14</v>
      </c>
      <c r="C9" s="17">
        <f>'HISTORICAL INCOME STATEMENT'!S9</f>
        <v>15.73</v>
      </c>
      <c r="D9" s="17">
        <f>'HISTORICAL INCOME STATEMENT'!T9</f>
        <v>18.38</v>
      </c>
      <c r="E9" s="17">
        <f>'HISTORICAL INCOME STATEMENT'!U9</f>
        <v>22.5</v>
      </c>
      <c r="F9" s="17">
        <f>'HISTORICAL INCOME STATEMENT'!V9</f>
        <v>27.1</v>
      </c>
      <c r="G9" s="22">
        <f>G2*$G$68</f>
        <v>80.676304215326397</v>
      </c>
      <c r="H9" s="22">
        <f t="shared" ref="H9:J9" si="7">H2*$G$68</f>
        <v>109.04369074802396</v>
      </c>
      <c r="I9" s="22">
        <f t="shared" si="7"/>
        <v>147.38561226372832</v>
      </c>
      <c r="J9" s="22">
        <f t="shared" si="7"/>
        <v>199.20931282993749</v>
      </c>
    </row>
    <row r="10" spans="1:11">
      <c r="A10" s="11" t="s">
        <v>57</v>
      </c>
      <c r="B10" s="17">
        <f>'HISTORICAL INCOME STATEMENT'!R10</f>
        <v>9232.43</v>
      </c>
      <c r="C10" s="17">
        <f>'HISTORICAL INCOME STATEMENT'!S10</f>
        <v>10869.27</v>
      </c>
      <c r="D10" s="17">
        <f>'HISTORICAL INCOME STATEMENT'!T10</f>
        <v>13661.12</v>
      </c>
      <c r="E10" s="17">
        <f>'HISTORICAL INCOME STATEMENT'!U10</f>
        <v>29937.480000000003</v>
      </c>
      <c r="F10" s="17">
        <f>'HISTORICAL INCOME STATEMENT'!V10</f>
        <v>31534.83</v>
      </c>
      <c r="G10" s="23">
        <f>G8-G9</f>
        <v>31852.731716840073</v>
      </c>
      <c r="H10" s="23">
        <f t="shared" ref="H10:J10" si="8">H8-H9</f>
        <v>43052.7831014728</v>
      </c>
      <c r="I10" s="23">
        <f t="shared" si="8"/>
        <v>58190.994394446912</v>
      </c>
      <c r="J10" s="23">
        <f t="shared" si="8"/>
        <v>78652.100623402279</v>
      </c>
    </row>
    <row r="11" spans="1:11">
      <c r="A11" s="9" t="s">
        <v>58</v>
      </c>
      <c r="B11" s="17">
        <f>'HISTORICAL INCOME STATEMENT'!R11</f>
        <v>65.03</v>
      </c>
      <c r="C11" s="17">
        <f>'HISTORICAL INCOME STATEMENT'!S11</f>
        <v>54.79</v>
      </c>
      <c r="D11" s="17">
        <f>'HISTORICAL INCOME STATEMENT'!T11</f>
        <v>55.82</v>
      </c>
      <c r="E11" s="17">
        <f>'HISTORICAL INCOME STATEMENT'!U11</f>
        <v>80.75</v>
      </c>
      <c r="F11" s="17">
        <f>'HISTORICAL INCOME STATEMENT'!V11</f>
        <v>73.45</v>
      </c>
      <c r="G11" s="22">
        <f>G2*$G$70</f>
        <v>281.00792803291375</v>
      </c>
      <c r="H11" s="22">
        <f t="shared" ref="H11:J11" si="9">H2*$G$70</f>
        <v>379.81588150567279</v>
      </c>
      <c r="I11" s="22">
        <f t="shared" si="9"/>
        <v>513.36666852699773</v>
      </c>
      <c r="J11" s="22">
        <f t="shared" si="9"/>
        <v>693.87655753034164</v>
      </c>
    </row>
    <row r="12" spans="1:11">
      <c r="A12" s="11" t="s">
        <v>59</v>
      </c>
      <c r="B12" s="17">
        <f>'HISTORICAL INCOME STATEMENT'!R12</f>
        <v>9167.4</v>
      </c>
      <c r="C12" s="17">
        <f>'HISTORICAL INCOME STATEMENT'!S12</f>
        <v>10814.48</v>
      </c>
      <c r="D12" s="17">
        <f>'HISTORICAL INCOME STATEMENT'!T12</f>
        <v>13605.300000000001</v>
      </c>
      <c r="E12" s="17">
        <f>'HISTORICAL INCOME STATEMENT'!U12</f>
        <v>29856.730000000003</v>
      </c>
      <c r="F12" s="17">
        <f>'HISTORICAL INCOME STATEMENT'!V12</f>
        <v>31461.38</v>
      </c>
      <c r="G12" s="23">
        <f>G10-G11</f>
        <v>31571.723788807158</v>
      </c>
      <c r="H12" s="23">
        <f t="shared" ref="H12:J12" si="10">H10-H11</f>
        <v>42672.967219967126</v>
      </c>
      <c r="I12" s="23">
        <f t="shared" si="10"/>
        <v>57677.627725919912</v>
      </c>
      <c r="J12" s="23">
        <f t="shared" si="10"/>
        <v>77958.224065871938</v>
      </c>
    </row>
    <row r="13" spans="1:11">
      <c r="A13" s="11" t="s">
        <v>60</v>
      </c>
      <c r="B13" s="17">
        <f>'HISTORICAL INCOME STATEMENT'!R13</f>
        <v>-18.57</v>
      </c>
      <c r="C13" s="17">
        <f>'HISTORICAL INCOME STATEMENT'!S13</f>
        <v>14.21</v>
      </c>
      <c r="D13" s="17">
        <f>'HISTORICAL INCOME STATEMENT'!T13</f>
        <v>28.07</v>
      </c>
      <c r="E13" s="17">
        <f>'HISTORICAL INCOME STATEMENT'!U13</f>
        <v>55.41</v>
      </c>
      <c r="F13" s="17">
        <f>'HISTORICAL INCOME STATEMENT'!V13</f>
        <v>100.14</v>
      </c>
      <c r="G13" s="22">
        <f>G2*$G$72</f>
        <v>135.35120749163758</v>
      </c>
      <c r="H13" s="22">
        <f t="shared" ref="H13:J13" si="11">H2*$G$72</f>
        <v>182.94337297228211</v>
      </c>
      <c r="I13" s="22">
        <f t="shared" si="11"/>
        <v>247.26988650281007</v>
      </c>
      <c r="J13" s="22">
        <f t="shared" si="11"/>
        <v>334.21487631791013</v>
      </c>
    </row>
    <row r="14" spans="1:11">
      <c r="A14" s="9" t="s">
        <v>61</v>
      </c>
      <c r="B14" s="17">
        <f>'HISTORICAL INCOME STATEMENT'!R14</f>
        <v>9185.9699999999993</v>
      </c>
      <c r="C14" s="17">
        <f>'HISTORICAL INCOME STATEMENT'!S14</f>
        <v>10800.27</v>
      </c>
      <c r="D14" s="17">
        <f>'HISTORICAL INCOME STATEMENT'!T14</f>
        <v>13577.230000000001</v>
      </c>
      <c r="E14" s="17">
        <f>'HISTORICAL INCOME STATEMENT'!U14</f>
        <v>29801.320000000003</v>
      </c>
      <c r="F14" s="17">
        <f>'HISTORICAL INCOME STATEMENT'!V14</f>
        <v>31361.24</v>
      </c>
      <c r="G14" s="23">
        <f>G12-G13</f>
        <v>31436.372581315522</v>
      </c>
      <c r="H14" s="23">
        <f t="shared" ref="H14:J14" si="12">H12-H13</f>
        <v>42490.023846994845</v>
      </c>
      <c r="I14" s="23">
        <f t="shared" si="12"/>
        <v>57430.357839417105</v>
      </c>
      <c r="J14" s="23">
        <f t="shared" si="12"/>
        <v>77624.009189554024</v>
      </c>
    </row>
    <row r="15" spans="1:11">
      <c r="A15" s="9" t="s">
        <v>62</v>
      </c>
      <c r="B15" s="17">
        <f>'HISTORICAL INCOME STATEMENT'!R15</f>
        <v>-6.71</v>
      </c>
      <c r="C15" s="17">
        <f>'HISTORICAL INCOME STATEMENT'!S15</f>
        <v>4.21</v>
      </c>
      <c r="D15" s="17">
        <f>'HISTORICAL INCOME STATEMENT'!T15</f>
        <v>6.65</v>
      </c>
      <c r="E15" s="17">
        <f>'HISTORICAL INCOME STATEMENT'!U15</f>
        <v>8.64</v>
      </c>
      <c r="F15" s="17">
        <f>'HISTORICAL INCOME STATEMENT'!V15</f>
        <v>23.3</v>
      </c>
      <c r="G15" s="22"/>
      <c r="H15" s="22"/>
      <c r="I15" s="22"/>
      <c r="J15" s="22"/>
    </row>
    <row r="16" spans="1:11">
      <c r="A16" s="11" t="s">
        <v>63</v>
      </c>
      <c r="B16" s="17">
        <f>'HISTORICAL INCOME STATEMENT'!R16</f>
        <v>-6.71</v>
      </c>
      <c r="C16" s="17">
        <f>'HISTORICAL INCOME STATEMENT'!S16</f>
        <v>4.21</v>
      </c>
      <c r="D16" s="17">
        <f>'HISTORICAL INCOME STATEMENT'!T16</f>
        <v>6.65</v>
      </c>
      <c r="E16" s="17">
        <f>'HISTORICAL INCOME STATEMENT'!U16</f>
        <v>8.64</v>
      </c>
      <c r="F16" s="17">
        <f>'HISTORICAL INCOME STATEMENT'!V16</f>
        <v>23.3</v>
      </c>
    </row>
    <row r="18" spans="1:7">
      <c r="A18" s="25" t="s">
        <v>64</v>
      </c>
      <c r="B18" s="13" t="s">
        <v>65</v>
      </c>
      <c r="G18" s="13" t="s">
        <v>66</v>
      </c>
    </row>
    <row r="19" spans="1:7">
      <c r="A19" s="13" t="s">
        <v>67</v>
      </c>
      <c r="C19" s="19">
        <f>C2/B2-1</f>
        <v>-0.32094853095523457</v>
      </c>
      <c r="D19" s="19">
        <f t="shared" ref="D19:E19" si="13">D2/C2-1</f>
        <v>0.44526988622199171</v>
      </c>
      <c r="E19" s="19">
        <f t="shared" si="13"/>
        <v>0.90113567367665737</v>
      </c>
      <c r="F19" s="19">
        <f>F2/E2-1</f>
        <v>0.38102219980184593</v>
      </c>
      <c r="G19" s="19">
        <f>AVERAGE(C19:F19)</f>
        <v>0.35161980718631514</v>
      </c>
    </row>
    <row r="20" spans="1:7">
      <c r="A20" s="13" t="s">
        <v>68</v>
      </c>
      <c r="C20" s="19">
        <f>C5/B5-1</f>
        <v>-0.3215971803552381</v>
      </c>
      <c r="D20" s="19">
        <f t="shared" ref="D20:F20" si="14">D5/C5-1</f>
        <v>0.45652292800306227</v>
      </c>
      <c r="E20" s="19">
        <f t="shared" si="14"/>
        <v>1.0182009330442212</v>
      </c>
      <c r="F20" s="19">
        <f t="shared" si="14"/>
        <v>0.38977233087602592</v>
      </c>
      <c r="G20" s="19">
        <f t="shared" ref="G20:G22" si="15">AVERAGE(C20:F20)</f>
        <v>0.3857247528920178</v>
      </c>
    </row>
    <row r="21" spans="1:7">
      <c r="A21" s="13" t="s">
        <v>69</v>
      </c>
      <c r="C21" s="19">
        <f>C8/B8-1</f>
        <v>0.17668424756528522</v>
      </c>
      <c r="D21" s="19">
        <f t="shared" ref="D21:F21" si="16">D8/C8-1</f>
        <v>0.25672944418925137</v>
      </c>
      <c r="E21" s="19">
        <f t="shared" si="16"/>
        <v>1.1901370664132465</v>
      </c>
      <c r="F21" s="19">
        <f t="shared" si="16"/>
        <v>5.3469661862257434E-2</v>
      </c>
      <c r="G21" s="19">
        <f t="shared" si="15"/>
        <v>0.41925510500751012</v>
      </c>
    </row>
    <row r="22" spans="1:7">
      <c r="A22" s="13" t="s">
        <v>70</v>
      </c>
      <c r="C22" s="19">
        <f>C14/B14-1</f>
        <v>0.17573538777069819</v>
      </c>
      <c r="D22" s="19">
        <f t="shared" ref="D22:F22" si="17">D14/C14-1</f>
        <v>0.25711949793847744</v>
      </c>
      <c r="E22" s="19">
        <f t="shared" si="17"/>
        <v>1.1949484541397619</v>
      </c>
      <c r="F22" s="19">
        <f t="shared" si="17"/>
        <v>5.2343990131980656E-2</v>
      </c>
      <c r="G22" s="19">
        <f t="shared" si="15"/>
        <v>0.42003683249522955</v>
      </c>
    </row>
    <row r="23" spans="1:7">
      <c r="C23" s="17"/>
      <c r="D23" s="17"/>
      <c r="E23" s="17"/>
      <c r="F23" s="17"/>
      <c r="G23" s="17"/>
    </row>
    <row r="24" spans="1:7">
      <c r="A24" s="25" t="s">
        <v>71</v>
      </c>
      <c r="B24" s="13" t="s">
        <v>72</v>
      </c>
    </row>
    <row r="25" spans="1:7">
      <c r="A25" s="13" t="s">
        <v>73</v>
      </c>
      <c r="B25" s="21">
        <f>B6/B2</f>
        <v>6.4515746778529399</v>
      </c>
      <c r="C25" s="21">
        <f t="shared" ref="C25:F25" si="18">C6/C2</f>
        <v>9.6877835724898542</v>
      </c>
      <c r="D25" s="21">
        <f t="shared" si="18"/>
        <v>8.4047441629408848</v>
      </c>
      <c r="E25" s="21">
        <f t="shared" si="18"/>
        <v>10.172786098721435</v>
      </c>
      <c r="F25" s="21">
        <f t="shared" si="18"/>
        <v>7.9230864239707151</v>
      </c>
      <c r="G25" s="19">
        <f>AVERAGE(B25:F25)</f>
        <v>8.5279949871951661</v>
      </c>
    </row>
    <row r="26" spans="1:7">
      <c r="A26" s="13" t="s">
        <v>74</v>
      </c>
      <c r="B26" s="21">
        <f>B8/B2</f>
        <v>6.263886349631977</v>
      </c>
      <c r="C26" s="21">
        <f t="shared" ref="C26:G26" si="19">C8/C2</f>
        <v>10.854282380862159</v>
      </c>
      <c r="D26" s="21">
        <f t="shared" si="19"/>
        <v>9.4383038030579023</v>
      </c>
      <c r="E26" s="21">
        <f t="shared" si="19"/>
        <v>10.873068813216088</v>
      </c>
      <c r="F26" s="21">
        <f t="shared" si="19"/>
        <v>8.2941810259873705</v>
      </c>
      <c r="G26" s="21">
        <f t="shared" si="19"/>
        <v>6.2087000670475465</v>
      </c>
    </row>
    <row r="27" spans="1:7">
      <c r="A27" s="13" t="s">
        <v>75</v>
      </c>
      <c r="B27" s="21">
        <f>B10/B3</f>
        <v>1.0113198577295217</v>
      </c>
      <c r="C27" s="21">
        <f t="shared" ref="C27:F27" si="20">C12/C3</f>
        <v>1.0023923245404669</v>
      </c>
      <c r="D27" s="21">
        <f t="shared" si="20"/>
        <v>1.004367295775771</v>
      </c>
      <c r="E27" s="21">
        <f t="shared" si="20"/>
        <v>1.004574578653245</v>
      </c>
      <c r="F27" s="21">
        <f t="shared" si="20"/>
        <v>1.009737149283378</v>
      </c>
      <c r="G27" s="19">
        <f t="shared" ref="G27:G28" si="21">AVERAGE(B27:F27)</f>
        <v>1.0064782411964766</v>
      </c>
    </row>
    <row r="28" spans="1:7">
      <c r="A28" s="13" t="s">
        <v>76</v>
      </c>
      <c r="B28" s="21">
        <f>B14/B4</f>
        <v>0.86611885837128388</v>
      </c>
      <c r="C28" s="21">
        <f t="shared" ref="C28:F28" si="22">C14/C4</f>
        <v>0.91593690370181913</v>
      </c>
      <c r="D28" s="21">
        <f t="shared" si="22"/>
        <v>0.90542029275449309</v>
      </c>
      <c r="E28" s="21">
        <f t="shared" si="22"/>
        <v>0.91763568397780537</v>
      </c>
      <c r="F28" s="21">
        <f t="shared" si="22"/>
        <v>0.89697597194772805</v>
      </c>
      <c r="G28" s="19">
        <f t="shared" si="21"/>
        <v>0.90041754215062597</v>
      </c>
    </row>
    <row r="30" spans="1:7">
      <c r="A30" s="25" t="s">
        <v>77</v>
      </c>
      <c r="B30" s="17">
        <f>B10/B11</f>
        <v>141.97185914193449</v>
      </c>
      <c r="C30" s="17">
        <f t="shared" ref="C30:F30" si="23">C10/C11</f>
        <v>198.38054389487135</v>
      </c>
      <c r="D30" s="17">
        <f t="shared" si="23"/>
        <v>244.73522035112865</v>
      </c>
      <c r="E30" s="17">
        <f t="shared" si="23"/>
        <v>370.74278637770902</v>
      </c>
      <c r="F30" s="17">
        <f t="shared" si="23"/>
        <v>429.33737236215114</v>
      </c>
      <c r="G30" s="17" t="s">
        <v>78</v>
      </c>
    </row>
    <row r="32" spans="1:7">
      <c r="A32" s="25" t="s">
        <v>79</v>
      </c>
      <c r="B32" s="13" t="s">
        <v>80</v>
      </c>
    </row>
    <row r="33" spans="1:8">
      <c r="A33" s="13" t="s">
        <v>52</v>
      </c>
      <c r="B33" s="18">
        <f>B2</f>
        <v>1476.81</v>
      </c>
      <c r="C33" s="18">
        <f t="shared" ref="C33:F33" si="24">C2</f>
        <v>1002.83</v>
      </c>
      <c r="D33" s="18">
        <f t="shared" si="24"/>
        <v>1449.36</v>
      </c>
      <c r="E33" s="18">
        <f t="shared" si="24"/>
        <v>2755.43</v>
      </c>
      <c r="F33" s="18">
        <f t="shared" si="24"/>
        <v>3805.31</v>
      </c>
      <c r="G33" s="17"/>
      <c r="H33" s="18" t="s">
        <v>81</v>
      </c>
    </row>
    <row r="34" spans="1:8">
      <c r="A34" s="13" t="s">
        <v>82</v>
      </c>
      <c r="B34" s="17"/>
      <c r="C34" s="20">
        <f>C33/B33-1</f>
        <v>-0.32094853095523457</v>
      </c>
      <c r="D34" s="20">
        <f t="shared" ref="D34:F34" si="25">D33/C33-1</f>
        <v>0.44526988622199171</v>
      </c>
      <c r="E34" s="20">
        <f t="shared" si="25"/>
        <v>0.90113567367665737</v>
      </c>
      <c r="F34" s="20">
        <f t="shared" si="25"/>
        <v>0.38102219980184593</v>
      </c>
      <c r="G34" s="20">
        <f>AVERAGE(C34:F34)</f>
        <v>0.35161980718631514</v>
      </c>
      <c r="H34" s="20"/>
    </row>
    <row r="35" spans="1:8">
      <c r="A35" s="13" t="s">
        <v>83</v>
      </c>
      <c r="B35" s="18">
        <f>B3</f>
        <v>9129.09</v>
      </c>
      <c r="C35" s="18">
        <f t="shared" ref="C35:F35" si="26">C3</f>
        <v>10788.67</v>
      </c>
      <c r="D35" s="18">
        <f t="shared" si="26"/>
        <v>13546.14</v>
      </c>
      <c r="E35" s="18">
        <f t="shared" si="26"/>
        <v>29720.77</v>
      </c>
      <c r="F35" s="18">
        <f t="shared" si="26"/>
        <v>31157.99</v>
      </c>
      <c r="G35" s="18"/>
    </row>
    <row r="36" spans="1:8">
      <c r="A36" s="13" t="s">
        <v>82</v>
      </c>
      <c r="B36" s="17"/>
      <c r="C36" s="20">
        <f>C35/B35-1</f>
        <v>0.18179029892355092</v>
      </c>
      <c r="D36" s="20">
        <f t="shared" ref="D36:F36" si="27">D35/C35-1</f>
        <v>0.25558942853938427</v>
      </c>
      <c r="E36" s="20">
        <f t="shared" si="27"/>
        <v>1.194039778121295</v>
      </c>
      <c r="F36" s="20">
        <f t="shared" si="27"/>
        <v>4.8357428155461735E-2</v>
      </c>
      <c r="G36" s="20"/>
    </row>
    <row r="37" spans="1:8">
      <c r="A37" s="13" t="s">
        <v>84</v>
      </c>
      <c r="B37" s="18">
        <f>B4</f>
        <v>10605.9</v>
      </c>
      <c r="C37" s="18">
        <f t="shared" ref="C37:F37" si="28">C4</f>
        <v>11791.5</v>
      </c>
      <c r="D37" s="18">
        <f t="shared" si="28"/>
        <v>14995.5</v>
      </c>
      <c r="E37" s="18">
        <f t="shared" si="28"/>
        <v>32476.2</v>
      </c>
      <c r="F37" s="18">
        <f t="shared" si="28"/>
        <v>34963.300000000003</v>
      </c>
      <c r="G37" s="18"/>
    </row>
    <row r="38" spans="1:8">
      <c r="A38" s="13" t="s">
        <v>82</v>
      </c>
      <c r="B38" s="17"/>
      <c r="C38" s="20">
        <f>C37/B37-1</f>
        <v>0.11178683562922531</v>
      </c>
      <c r="D38" s="20">
        <f t="shared" ref="D38:F38" si="29">D37/C37-1</f>
        <v>0.2717211550693297</v>
      </c>
      <c r="E38" s="20">
        <f t="shared" si="29"/>
        <v>1.1657297189156748</v>
      </c>
      <c r="F38" s="20">
        <f t="shared" si="29"/>
        <v>7.6582235606382554E-2</v>
      </c>
      <c r="G38" s="20"/>
    </row>
    <row r="39" spans="1:8">
      <c r="A39" s="13" t="s">
        <v>85</v>
      </c>
      <c r="B39" s="17">
        <f>B5</f>
        <v>1078.1500000000001</v>
      </c>
      <c r="C39" s="17">
        <f t="shared" ref="C39:F39" si="30">C5</f>
        <v>731.42000000000007</v>
      </c>
      <c r="D39" s="17">
        <f t="shared" si="30"/>
        <v>1065.33</v>
      </c>
      <c r="E39" s="17">
        <f t="shared" si="30"/>
        <v>2150.0500000000002</v>
      </c>
      <c r="F39" s="17">
        <f t="shared" si="30"/>
        <v>2988.08</v>
      </c>
      <c r="G39" s="17"/>
    </row>
    <row r="40" spans="1:8">
      <c r="A40" s="13" t="s">
        <v>82</v>
      </c>
      <c r="B40" s="17"/>
      <c r="C40" s="20">
        <f>C39/B39-1</f>
        <v>-0.3215971803552381</v>
      </c>
      <c r="D40" s="20">
        <f t="shared" ref="D40:F40" si="31">D39/C39-1</f>
        <v>0.45652292800306227</v>
      </c>
      <c r="E40" s="20">
        <f t="shared" si="31"/>
        <v>1.0182009330442212</v>
      </c>
      <c r="F40" s="20">
        <f t="shared" si="31"/>
        <v>0.38977233087602592</v>
      </c>
      <c r="G40" s="20"/>
    </row>
    <row r="41" spans="1:8">
      <c r="A41" s="13" t="s">
        <v>86</v>
      </c>
      <c r="B41" s="18">
        <f>B6</f>
        <v>9527.75</v>
      </c>
      <c r="C41" s="18">
        <f t="shared" ref="C41:F41" si="32">C6</f>
        <v>9715.2000000000007</v>
      </c>
      <c r="D41" s="18">
        <f t="shared" si="32"/>
        <v>12181.5</v>
      </c>
      <c r="E41" s="18">
        <f t="shared" si="32"/>
        <v>28030.400000000001</v>
      </c>
      <c r="F41" s="18">
        <f t="shared" si="32"/>
        <v>30149.800000000003</v>
      </c>
      <c r="G41" s="18"/>
    </row>
    <row r="42" spans="1:8">
      <c r="A42" s="13" t="s">
        <v>82</v>
      </c>
      <c r="B42" s="17"/>
      <c r="C42" s="20">
        <f>C41/B41-1</f>
        <v>1.9674109837054976E-2</v>
      </c>
      <c r="D42" s="20">
        <f t="shared" ref="D42:F42" si="33">D41/C41-1</f>
        <v>0.25385993083003933</v>
      </c>
      <c r="E42" s="20">
        <f t="shared" si="33"/>
        <v>1.3010630874687026</v>
      </c>
      <c r="F42" s="20">
        <f t="shared" si="33"/>
        <v>7.5610765454649176E-2</v>
      </c>
      <c r="G42" s="20"/>
    </row>
    <row r="43" spans="1:8">
      <c r="A43" s="13" t="s">
        <v>49</v>
      </c>
      <c r="B43" s="17">
        <f>B7</f>
        <v>277.18</v>
      </c>
      <c r="C43" s="17">
        <f t="shared" ref="C43:F43" si="34">C7</f>
        <v>175.07999999999998</v>
      </c>
      <c r="D43" s="17">
        <f t="shared" si="34"/>
        <v>250.67000000000002</v>
      </c>
      <c r="E43" s="17">
        <f t="shared" si="34"/>
        <v>366.16999999999996</v>
      </c>
      <c r="F43" s="17">
        <f t="shared" si="34"/>
        <v>413.29</v>
      </c>
      <c r="G43" s="17"/>
    </row>
    <row r="44" spans="1:8">
      <c r="A44" s="13" t="s">
        <v>82</v>
      </c>
      <c r="B44" s="17"/>
      <c r="C44" s="20">
        <f>C43/B43-1</f>
        <v>-0.3683526949996393</v>
      </c>
      <c r="D44" s="20">
        <f t="shared" ref="D44:F44" si="35">D43/C43-1</f>
        <v>0.43174548777701638</v>
      </c>
      <c r="E44" s="20">
        <f t="shared" si="35"/>
        <v>0.46076514939960878</v>
      </c>
      <c r="F44" s="20">
        <f t="shared" si="35"/>
        <v>0.12868339842149834</v>
      </c>
      <c r="G44" s="20"/>
    </row>
    <row r="45" spans="1:8">
      <c r="A45" s="13" t="s">
        <v>87</v>
      </c>
      <c r="B45" s="18">
        <f>B8</f>
        <v>9250.57</v>
      </c>
      <c r="C45" s="18">
        <f t="shared" ref="C45:F45" si="36">C8</f>
        <v>10885</v>
      </c>
      <c r="D45" s="18">
        <f t="shared" si="36"/>
        <v>13679.5</v>
      </c>
      <c r="E45" s="18">
        <f t="shared" si="36"/>
        <v>29959.980000000003</v>
      </c>
      <c r="F45" s="18">
        <f t="shared" si="36"/>
        <v>31561.93</v>
      </c>
      <c r="G45" s="18"/>
    </row>
    <row r="46" spans="1:8">
      <c r="A46" s="13" t="s">
        <v>82</v>
      </c>
      <c r="B46" s="17"/>
      <c r="C46" s="20">
        <f>C45/B45-1</f>
        <v>0.17668424756528522</v>
      </c>
      <c r="D46" s="20">
        <f t="shared" ref="D46:F46" si="37">D45/C45-1</f>
        <v>0.25672944418925137</v>
      </c>
      <c r="E46" s="20">
        <f t="shared" si="37"/>
        <v>1.1901370664132465</v>
      </c>
      <c r="F46" s="20">
        <f t="shared" si="37"/>
        <v>5.3469661862257434E-2</v>
      </c>
      <c r="G46" s="20"/>
    </row>
    <row r="47" spans="1:8">
      <c r="A47" s="13" t="s">
        <v>88</v>
      </c>
      <c r="B47" s="17">
        <f>B9</f>
        <v>18.14</v>
      </c>
      <c r="C47" s="17">
        <f t="shared" ref="C47:F47" si="38">C9</f>
        <v>15.73</v>
      </c>
      <c r="D47" s="17">
        <f t="shared" si="38"/>
        <v>18.38</v>
      </c>
      <c r="E47" s="17">
        <f t="shared" si="38"/>
        <v>22.5</v>
      </c>
      <c r="F47" s="17">
        <f t="shared" si="38"/>
        <v>27.1</v>
      </c>
      <c r="G47" s="17"/>
    </row>
    <row r="48" spans="1:8">
      <c r="A48" s="13" t="s">
        <v>82</v>
      </c>
      <c r="B48" s="17"/>
      <c r="C48" s="20">
        <f>C47/B47-1</f>
        <v>-0.13285556780595364</v>
      </c>
      <c r="D48" s="20">
        <f t="shared" ref="D48:F48" si="39">D47/C47-1</f>
        <v>0.16846789574062293</v>
      </c>
      <c r="E48" s="20">
        <f t="shared" si="39"/>
        <v>0.2241566920565834</v>
      </c>
      <c r="F48" s="20">
        <f t="shared" si="39"/>
        <v>0.20444444444444443</v>
      </c>
      <c r="G48" s="20"/>
    </row>
    <row r="49" spans="1:8">
      <c r="A49" s="13" t="s">
        <v>57</v>
      </c>
      <c r="B49" s="18">
        <f>B10</f>
        <v>9232.43</v>
      </c>
      <c r="C49" s="18">
        <f t="shared" ref="C49:F49" si="40">C10</f>
        <v>10869.27</v>
      </c>
      <c r="D49" s="18">
        <f t="shared" si="40"/>
        <v>13661.12</v>
      </c>
      <c r="E49" s="18">
        <f t="shared" si="40"/>
        <v>29937.480000000003</v>
      </c>
      <c r="F49" s="18">
        <f t="shared" si="40"/>
        <v>31534.83</v>
      </c>
      <c r="G49" s="18"/>
    </row>
    <row r="50" spans="1:8">
      <c r="A50" s="13" t="s">
        <v>82</v>
      </c>
      <c r="B50" s="17"/>
      <c r="C50" s="20">
        <f>C49/B49-1</f>
        <v>0.17729243546931839</v>
      </c>
      <c r="D50" s="20">
        <f t="shared" ref="D50:F50" si="41">D49/C49-1</f>
        <v>0.25685717624090665</v>
      </c>
      <c r="E50" s="20">
        <f t="shared" si="41"/>
        <v>1.1914367196833058</v>
      </c>
      <c r="F50" s="20">
        <f t="shared" si="41"/>
        <v>5.3356194308939786E-2</v>
      </c>
      <c r="G50" s="20"/>
    </row>
    <row r="51" spans="1:8">
      <c r="A51" s="13" t="s">
        <v>89</v>
      </c>
      <c r="B51" s="17">
        <f>B11</f>
        <v>65.03</v>
      </c>
      <c r="C51" s="17">
        <f t="shared" ref="C51:F51" si="42">C11</f>
        <v>54.79</v>
      </c>
      <c r="D51" s="17">
        <f t="shared" si="42"/>
        <v>55.82</v>
      </c>
      <c r="E51" s="17">
        <f t="shared" si="42"/>
        <v>80.75</v>
      </c>
      <c r="F51" s="17">
        <f t="shared" si="42"/>
        <v>73.45</v>
      </c>
      <c r="G51" s="17"/>
    </row>
    <row r="52" spans="1:8">
      <c r="A52" s="13" t="s">
        <v>82</v>
      </c>
      <c r="B52" s="17"/>
      <c r="C52" s="20">
        <f>C51/B51-1</f>
        <v>-0.15746578502229747</v>
      </c>
      <c r="D52" s="20">
        <f t="shared" ref="D52:F52" si="43">D51/C51-1</f>
        <v>1.8799050921701088E-2</v>
      </c>
      <c r="E52" s="20">
        <f t="shared" si="43"/>
        <v>0.44661411680401297</v>
      </c>
      <c r="F52" s="20">
        <f t="shared" si="43"/>
        <v>-9.0402476780185759E-2</v>
      </c>
      <c r="G52" s="20"/>
    </row>
    <row r="53" spans="1:8">
      <c r="A53" s="13" t="s">
        <v>59</v>
      </c>
      <c r="B53" s="18">
        <f>B12</f>
        <v>9167.4</v>
      </c>
      <c r="C53" s="18">
        <f t="shared" ref="C53:F53" si="44">C12</f>
        <v>10814.48</v>
      </c>
      <c r="D53" s="18">
        <f t="shared" si="44"/>
        <v>13605.300000000001</v>
      </c>
      <c r="E53" s="18">
        <f t="shared" si="44"/>
        <v>29856.730000000003</v>
      </c>
      <c r="F53" s="18">
        <f t="shared" si="44"/>
        <v>31461.38</v>
      </c>
      <c r="G53" s="18"/>
    </row>
    <row r="54" spans="1:8">
      <c r="A54" s="13" t="s">
        <v>82</v>
      </c>
      <c r="B54" s="17"/>
      <c r="C54" s="20">
        <f>C53/B53-1</f>
        <v>0.17966708117896024</v>
      </c>
      <c r="D54" s="20">
        <f t="shared" ref="D54:F54" si="45">D53/C53-1</f>
        <v>0.25806326332842655</v>
      </c>
      <c r="E54" s="20">
        <f t="shared" si="45"/>
        <v>1.1944925874475389</v>
      </c>
      <c r="F54" s="20">
        <f t="shared" si="45"/>
        <v>5.3745001545715043E-2</v>
      </c>
      <c r="G54" s="20"/>
    </row>
    <row r="55" spans="1:8">
      <c r="A55" s="13" t="s">
        <v>60</v>
      </c>
      <c r="B55" s="18">
        <f>B13</f>
        <v>-18.57</v>
      </c>
      <c r="C55" s="18">
        <f t="shared" ref="C55:F55" si="46">C13</f>
        <v>14.21</v>
      </c>
      <c r="D55" s="18">
        <f t="shared" si="46"/>
        <v>28.07</v>
      </c>
      <c r="E55" s="18">
        <f t="shared" si="46"/>
        <v>55.41</v>
      </c>
      <c r="F55" s="18">
        <f t="shared" si="46"/>
        <v>100.14</v>
      </c>
      <c r="G55" s="18"/>
    </row>
    <row r="56" spans="1:8">
      <c r="A56" s="13" t="s">
        <v>82</v>
      </c>
      <c r="B56" s="17"/>
      <c r="C56" s="20">
        <f>C55/B55-1</f>
        <v>-1.7652127086698979</v>
      </c>
      <c r="D56" s="20">
        <f t="shared" ref="D56:F56" si="47">D55/C55-1</f>
        <v>0.97536945812807874</v>
      </c>
      <c r="E56" s="20">
        <f t="shared" si="47"/>
        <v>0.97399358745992148</v>
      </c>
      <c r="F56" s="20">
        <f t="shared" si="47"/>
        <v>0.80725500812127793</v>
      </c>
      <c r="G56" s="20"/>
    </row>
    <row r="57" spans="1:8">
      <c r="A57" s="13" t="s">
        <v>61</v>
      </c>
      <c r="B57" s="18">
        <f>B14</f>
        <v>9185.9699999999993</v>
      </c>
      <c r="C57" s="18">
        <f t="shared" ref="C57:F57" si="48">C14</f>
        <v>10800.27</v>
      </c>
      <c r="D57" s="18">
        <f t="shared" si="48"/>
        <v>13577.230000000001</v>
      </c>
      <c r="E57" s="18">
        <f t="shared" si="48"/>
        <v>29801.320000000003</v>
      </c>
      <c r="F57" s="18">
        <f t="shared" si="48"/>
        <v>31361.24</v>
      </c>
      <c r="G57" s="18"/>
    </row>
    <row r="58" spans="1:8">
      <c r="A58" s="13" t="s">
        <v>82</v>
      </c>
      <c r="B58" s="17"/>
      <c r="C58" s="20">
        <f>C57/B57-1</f>
        <v>0.17573538777069819</v>
      </c>
      <c r="D58" s="20">
        <f t="shared" ref="D58:F58" si="49">D57/C57-1</f>
        <v>0.25711949793847744</v>
      </c>
      <c r="E58" s="20">
        <f t="shared" si="49"/>
        <v>1.1949484541397619</v>
      </c>
      <c r="F58" s="20">
        <f t="shared" si="49"/>
        <v>5.2343990131980656E-2</v>
      </c>
      <c r="G58" s="20"/>
    </row>
    <row r="59" spans="1:8">
      <c r="B59" s="17"/>
      <c r="C59" s="17"/>
      <c r="D59" s="17"/>
      <c r="E59" s="17"/>
      <c r="F59" s="17"/>
      <c r="G59" s="17"/>
    </row>
    <row r="60" spans="1:8">
      <c r="A60" s="25" t="s">
        <v>90</v>
      </c>
      <c r="B60" s="17"/>
      <c r="C60" s="17"/>
      <c r="D60" s="17"/>
      <c r="E60" s="17"/>
      <c r="F60" s="17"/>
      <c r="G60" s="17"/>
    </row>
    <row r="61" spans="1:8">
      <c r="A61" s="9" t="s">
        <v>52</v>
      </c>
      <c r="B61" s="19">
        <f>B2/B2</f>
        <v>1</v>
      </c>
      <c r="C61" s="19">
        <f t="shared" ref="C61:F61" si="50">C2/C2</f>
        <v>1</v>
      </c>
      <c r="D61" s="19">
        <f t="shared" si="50"/>
        <v>1</v>
      </c>
      <c r="E61" s="19">
        <f t="shared" si="50"/>
        <v>1</v>
      </c>
      <c r="F61" s="19">
        <f t="shared" si="50"/>
        <v>1</v>
      </c>
      <c r="G61" s="24"/>
    </row>
    <row r="62" spans="1:8">
      <c r="A62" s="9" t="s">
        <v>53</v>
      </c>
      <c r="B62" s="19">
        <f>B3/$B$2</f>
        <v>6.1816279683913304</v>
      </c>
      <c r="C62" s="19">
        <f>C3/$C$2</f>
        <v>10.758224225442</v>
      </c>
      <c r="D62" s="19">
        <f>D3/$D$2</f>
        <v>9.3462907766186465</v>
      </c>
      <c r="E62" s="19">
        <f>E3/$E$2</f>
        <v>10.786254776931369</v>
      </c>
      <c r="F62" s="19">
        <f>F3/$F$2</f>
        <v>8.1880293589746973</v>
      </c>
      <c r="G62" s="24">
        <f>MIN(B62:F62)</f>
        <v>6.1816279683913304</v>
      </c>
      <c r="H62" s="14"/>
    </row>
    <row r="63" spans="1:8">
      <c r="A63" s="11" t="s">
        <v>8</v>
      </c>
      <c r="B63" s="19">
        <f t="shared" ref="B63:B72" si="51">B4/$B$2</f>
        <v>7.1816279683913296</v>
      </c>
      <c r="C63" s="19">
        <f t="shared" ref="C63:C73" si="52">C4/$C$2</f>
        <v>11.758224225442</v>
      </c>
      <c r="D63" s="19">
        <f t="shared" ref="D63:D73" si="53">D4/$D$2</f>
        <v>10.346290776618646</v>
      </c>
      <c r="E63" s="19">
        <f t="shared" ref="E63:E73" si="54">E4/$E$2</f>
        <v>11.786254776931369</v>
      </c>
      <c r="F63" s="19">
        <f t="shared" ref="F63:F73" si="55">F4/$F$2</f>
        <v>9.1880293589746973</v>
      </c>
      <c r="G63" s="24"/>
    </row>
    <row r="64" spans="1:8">
      <c r="A64" s="9" t="s">
        <v>48</v>
      </c>
      <c r="B64" s="19">
        <f t="shared" si="51"/>
        <v>0.7300532905383903</v>
      </c>
      <c r="C64" s="19">
        <f t="shared" si="52"/>
        <v>0.72935592273864969</v>
      </c>
      <c r="D64" s="19">
        <f t="shared" si="53"/>
        <v>0.73503477396920025</v>
      </c>
      <c r="E64" s="19">
        <f t="shared" si="54"/>
        <v>0.78029563443818217</v>
      </c>
      <c r="F64" s="19">
        <f t="shared" si="55"/>
        <v>0.78523957312282044</v>
      </c>
      <c r="G64" s="24">
        <f>MAX(B64:F64)</f>
        <v>0.78523957312282044</v>
      </c>
      <c r="H64" s="14"/>
    </row>
    <row r="65" spans="1:8">
      <c r="A65" s="11" t="s">
        <v>54</v>
      </c>
      <c r="B65" s="19">
        <f t="shared" si="51"/>
        <v>6.4515746778529399</v>
      </c>
      <c r="C65" s="19">
        <f t="shared" si="52"/>
        <v>9.6877835724898542</v>
      </c>
      <c r="D65" s="19">
        <f t="shared" si="53"/>
        <v>8.4047441629408848</v>
      </c>
      <c r="E65" s="19">
        <f t="shared" si="54"/>
        <v>10.172786098721435</v>
      </c>
      <c r="F65" s="19">
        <f t="shared" si="55"/>
        <v>7.9230864239707151</v>
      </c>
      <c r="G65" s="24"/>
    </row>
    <row r="66" spans="1:8">
      <c r="A66" s="11" t="s">
        <v>49</v>
      </c>
      <c r="B66" s="19">
        <f t="shared" si="51"/>
        <v>0.18768832822096276</v>
      </c>
      <c r="C66" s="19">
        <f t="shared" si="52"/>
        <v>0.1745859218411894</v>
      </c>
      <c r="D66" s="19">
        <f t="shared" si="53"/>
        <v>0.17295219959154387</v>
      </c>
      <c r="E66" s="19">
        <f t="shared" si="54"/>
        <v>0.13289032927710012</v>
      </c>
      <c r="F66" s="19">
        <f t="shared" si="55"/>
        <v>0.10860875986450513</v>
      </c>
      <c r="G66" s="24">
        <f>MAX(B66:F66)</f>
        <v>0.18768832822096276</v>
      </c>
      <c r="H66" s="14"/>
    </row>
    <row r="67" spans="1:8">
      <c r="A67" s="11" t="s">
        <v>55</v>
      </c>
      <c r="B67" s="19">
        <f t="shared" si="51"/>
        <v>6.263886349631977</v>
      </c>
      <c r="C67" s="19">
        <f t="shared" si="52"/>
        <v>10.854282380862159</v>
      </c>
      <c r="D67" s="19">
        <f t="shared" si="53"/>
        <v>9.4383038030579023</v>
      </c>
      <c r="E67" s="19">
        <f t="shared" si="54"/>
        <v>10.873068813216088</v>
      </c>
      <c r="F67" s="19">
        <f t="shared" si="55"/>
        <v>8.2941810259873705</v>
      </c>
      <c r="G67" s="24"/>
    </row>
    <row r="68" spans="1:8">
      <c r="A68" s="11" t="s">
        <v>56</v>
      </c>
      <c r="B68" s="19">
        <f t="shared" si="51"/>
        <v>1.2283232101624448E-2</v>
      </c>
      <c r="C68" s="19">
        <f t="shared" si="52"/>
        <v>1.5685609724479722E-2</v>
      </c>
      <c r="D68" s="19">
        <f t="shared" si="53"/>
        <v>1.2681459402770878E-2</v>
      </c>
      <c r="E68" s="19">
        <f t="shared" si="54"/>
        <v>8.1656946465705899E-3</v>
      </c>
      <c r="F68" s="19">
        <f t="shared" si="55"/>
        <v>7.1216274101190188E-3</v>
      </c>
      <c r="G68" s="24">
        <f>MAX(B68:F68)</f>
        <v>1.5685609724479722E-2</v>
      </c>
      <c r="H68" s="14"/>
    </row>
    <row r="69" spans="1:8">
      <c r="A69" s="11" t="s">
        <v>57</v>
      </c>
      <c r="B69" s="19">
        <f t="shared" si="51"/>
        <v>6.2516031175303528</v>
      </c>
      <c r="C69" s="19">
        <f t="shared" si="52"/>
        <v>10.838596771137681</v>
      </c>
      <c r="D69" s="19">
        <f t="shared" si="53"/>
        <v>9.4256223436551316</v>
      </c>
      <c r="E69" s="19">
        <f t="shared" si="54"/>
        <v>10.864903118569517</v>
      </c>
      <c r="F69" s="19">
        <f t="shared" si="55"/>
        <v>8.2870593985772523</v>
      </c>
      <c r="G69" s="24"/>
    </row>
    <row r="70" spans="1:8">
      <c r="A70" s="9" t="s">
        <v>58</v>
      </c>
      <c r="B70" s="19">
        <f t="shared" si="51"/>
        <v>4.4034100527488303E-2</v>
      </c>
      <c r="C70" s="19">
        <f t="shared" si="52"/>
        <v>5.463538186930985E-2</v>
      </c>
      <c r="D70" s="19">
        <f t="shared" si="53"/>
        <v>3.8513550808632779E-2</v>
      </c>
      <c r="E70" s="19">
        <f t="shared" si="54"/>
        <v>2.9305770787136674E-2</v>
      </c>
      <c r="F70" s="19">
        <f t="shared" si="55"/>
        <v>1.93019753975366E-2</v>
      </c>
      <c r="G70" s="24">
        <f>MAX(B70:F70)</f>
        <v>5.463538186930985E-2</v>
      </c>
      <c r="H70" s="14"/>
    </row>
    <row r="71" spans="1:8">
      <c r="A71" s="11" t="s">
        <v>59</v>
      </c>
      <c r="B71" s="19">
        <f t="shared" si="51"/>
        <v>6.2075690170028643</v>
      </c>
      <c r="C71" s="19">
        <f t="shared" si="52"/>
        <v>10.78396138926837</v>
      </c>
      <c r="D71" s="19">
        <f t="shared" si="53"/>
        <v>9.3871087928464991</v>
      </c>
      <c r="E71" s="19">
        <f t="shared" si="54"/>
        <v>10.835597347782381</v>
      </c>
      <c r="F71" s="19">
        <f t="shared" si="55"/>
        <v>8.2677574231797148</v>
      </c>
      <c r="G71" s="24"/>
    </row>
    <row r="72" spans="1:8">
      <c r="A72" s="11" t="s">
        <v>60</v>
      </c>
      <c r="B72" s="19">
        <f t="shared" si="51"/>
        <v>-1.2574400227517419E-2</v>
      </c>
      <c r="C72" s="19">
        <f t="shared" si="52"/>
        <v>1.4169899185305585E-2</v>
      </c>
      <c r="D72" s="19">
        <f t="shared" si="53"/>
        <v>1.9367168957332894E-2</v>
      </c>
      <c r="E72" s="19">
        <f t="shared" si="54"/>
        <v>2.010938401628784E-2</v>
      </c>
      <c r="F72" s="19">
        <f t="shared" si="55"/>
        <v>2.6315858629126141E-2</v>
      </c>
      <c r="G72" s="24">
        <f>MAX(B72:F72)</f>
        <v>2.6315858629126141E-2</v>
      </c>
      <c r="H72" s="14"/>
    </row>
    <row r="73" spans="1:8">
      <c r="A73" s="9" t="s">
        <v>61</v>
      </c>
      <c r="B73" s="19">
        <f>B14/$B$2</f>
        <v>6.2201434172303811</v>
      </c>
      <c r="C73" s="19">
        <f t="shared" si="52"/>
        <v>10.769791490083065</v>
      </c>
      <c r="D73" s="19">
        <f t="shared" si="53"/>
        <v>9.3677416238891666</v>
      </c>
      <c r="E73" s="19">
        <f t="shared" si="54"/>
        <v>10.815487963766094</v>
      </c>
      <c r="F73" s="19">
        <f t="shared" si="55"/>
        <v>8.2414415645505894</v>
      </c>
      <c r="G73" s="24"/>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B064B6C1-289F-4C69-AFF0-0D905152C46B}">
          <x14:colorSeries rgb="FF376092"/>
          <x14:colorNegative rgb="FFD00000"/>
          <x14:colorAxis rgb="FF000000"/>
          <x14:colorMarkers rgb="FFD00000"/>
          <x14:colorFirst rgb="FFD00000"/>
          <x14:colorLast rgb="FFD00000"/>
          <x14:colorHigh rgb="FFD00000"/>
          <x14:colorLow rgb="FFD00000"/>
          <x14:sparklines>
            <x14:sparkline>
              <xm:f>'ANANLYSIS INCOME '!C25:F25</xm:f>
              <xm:sqref>H25</xm:sqref>
            </x14:sparkline>
            <x14:sparkline>
              <xm:f>'ANANLYSIS INCOME '!C26:F26</xm:f>
              <xm:sqref>H26</xm:sqref>
            </x14:sparkline>
            <x14:sparkline>
              <xm:f>'ANANLYSIS INCOME '!C27:F27</xm:f>
              <xm:sqref>H27</xm:sqref>
            </x14:sparkline>
            <x14:sparkline>
              <xm:f>'ANANLYSIS INCOME '!C28:F28</xm:f>
              <xm:sqref>H28</xm:sqref>
            </x14:sparkline>
          </x14:sparklines>
        </x14:sparklineGroup>
        <x14:sparklineGroup type="column" displayEmptyCellsAs="gap" xr2:uid="{9EEACAF8-5D8E-418B-8448-76AA68933B22}">
          <x14:colorSeries rgb="FF376092"/>
          <x14:colorNegative rgb="FFD00000"/>
          <x14:colorAxis rgb="FF000000"/>
          <x14:colorMarkers rgb="FFD00000"/>
          <x14:colorFirst rgb="FFD00000"/>
          <x14:colorLast rgb="FFD00000"/>
          <x14:colorHigh rgb="FFD00000"/>
          <x14:colorLow rgb="FFD00000"/>
          <x14:sparklines>
            <x14:sparkline>
              <xm:f>'ANANLYSIS INCOME '!C19:F19</xm:f>
              <xm:sqref>H19</xm:sqref>
            </x14:sparkline>
            <x14:sparkline>
              <xm:f>'ANANLYSIS INCOME '!C20:F20</xm:f>
              <xm:sqref>H20</xm:sqref>
            </x14:sparkline>
            <x14:sparkline>
              <xm:f>'ANANLYSIS INCOME '!C21:F21</xm:f>
              <xm:sqref>H21</xm:sqref>
            </x14:sparkline>
          </x14:sparklines>
        </x14:sparklineGroup>
        <x14:sparklineGroup type="column" displayEmptyCellsAs="gap" xr2:uid="{849FFBDC-4C73-497F-BE0B-A1F3CAF96EA5}">
          <x14:colorSeries rgb="FF376092"/>
          <x14:colorNegative rgb="FFD00000"/>
          <x14:colorAxis rgb="FF000000"/>
          <x14:colorMarkers rgb="FFD00000"/>
          <x14:colorFirst rgb="FFD00000"/>
          <x14:colorLast rgb="FFD00000"/>
          <x14:colorHigh rgb="FFD00000"/>
          <x14:colorLow rgb="FFD00000"/>
          <x14:sparklines>
            <x14:sparkline>
              <xm:f>'ANANLYSIS INCOME '!C22:F22</xm:f>
              <xm:sqref>H22</xm:sqref>
            </x14:sparkline>
          </x14:sparklines>
        </x14:sparklineGroup>
        <x14:sparklineGroup type="column" displayEmptyCellsAs="gap" xr2:uid="{83959E1C-9CB3-49F1-8D96-8F809C9436BD}">
          <x14:colorSeries rgb="FF376092"/>
          <x14:colorNegative rgb="FFD00000"/>
          <x14:colorAxis rgb="FF000000"/>
          <x14:colorMarkers rgb="FFD00000"/>
          <x14:colorFirst rgb="FFD00000"/>
          <x14:colorLast rgb="FFD00000"/>
          <x14:colorHigh rgb="FFD00000"/>
          <x14:colorLow rgb="FFD00000"/>
          <x14:sparklines>
            <x14:sparkline>
              <xm:f>'ANANLYSIS INCOME '!B30:F30</xm:f>
              <xm:sqref>H30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F153-F77D-4E92-BF03-F8D90A5D7DC8}">
  <dimension ref="A1:P66"/>
  <sheetViews>
    <sheetView zoomScale="46" workbookViewId="0">
      <selection activeCell="H1" sqref="H1:R29"/>
    </sheetView>
  </sheetViews>
  <sheetFormatPr defaultRowHeight="14.5"/>
  <cols>
    <col min="1" max="1" width="36.81640625" style="13" customWidth="1"/>
    <col min="2" max="4" width="7.81640625" style="13" bestFit="1" customWidth="1"/>
    <col min="5" max="7" width="8.7265625" style="13"/>
    <col min="8" max="8" width="30.26953125" style="13" customWidth="1"/>
    <col min="9" max="9" width="13.36328125" style="13" customWidth="1"/>
    <col min="10" max="10" width="12.26953125" style="13" customWidth="1"/>
    <col min="11" max="11" width="11.453125" style="13" customWidth="1"/>
    <col min="12" max="12" width="11" style="13" customWidth="1"/>
    <col min="13" max="13" width="12.08984375" style="13" customWidth="1"/>
    <col min="14" max="14" width="17.26953125" style="13" customWidth="1"/>
    <col min="15" max="15" width="20.36328125" style="13" customWidth="1"/>
    <col min="16" max="16384" width="8.7265625" style="13"/>
  </cols>
  <sheetData>
    <row r="1" spans="1:16">
      <c r="A1" s="48" t="s">
        <v>91</v>
      </c>
      <c r="B1" s="49">
        <v>43891</v>
      </c>
      <c r="C1" s="49">
        <v>44256</v>
      </c>
      <c r="D1" s="49">
        <v>44621</v>
      </c>
      <c r="E1" s="49">
        <v>44986</v>
      </c>
      <c r="F1" s="48" t="s">
        <v>92</v>
      </c>
      <c r="G1" s="48"/>
      <c r="H1" s="48" t="s">
        <v>93</v>
      </c>
      <c r="I1" s="49">
        <v>43891</v>
      </c>
      <c r="J1" s="49">
        <v>44256</v>
      </c>
      <c r="K1" s="49">
        <v>44621</v>
      </c>
      <c r="L1" s="49">
        <v>44986</v>
      </c>
      <c r="M1" s="48" t="s">
        <v>92</v>
      </c>
      <c r="N1" s="43"/>
    </row>
    <row r="2" spans="1:16">
      <c r="A2" s="13" t="s">
        <v>94</v>
      </c>
      <c r="H2" s="25" t="s">
        <v>95</v>
      </c>
    </row>
    <row r="3" spans="1:16">
      <c r="A3" s="13" t="s">
        <v>96</v>
      </c>
      <c r="H3" s="13" t="s">
        <v>97</v>
      </c>
      <c r="I3" s="13">
        <f>B15/B8</f>
        <v>0.36142143172129942</v>
      </c>
      <c r="J3" s="13">
        <f t="shared" ref="J3:M3" si="0">C15/C8</f>
        <v>0.33488212011701946</v>
      </c>
      <c r="K3" s="13">
        <f t="shared" si="0"/>
        <v>0.11223296510535218</v>
      </c>
      <c r="L3" s="13">
        <f t="shared" si="0"/>
        <v>0.20173015411456818</v>
      </c>
      <c r="M3" s="13">
        <f t="shared" si="0"/>
        <v>0.12028938026487627</v>
      </c>
      <c r="O3" s="31" t="s">
        <v>98</v>
      </c>
      <c r="P3" s="32"/>
    </row>
    <row r="4" spans="1:16" ht="15" thickBot="1">
      <c r="A4" s="13" t="s">
        <v>99</v>
      </c>
      <c r="B4" s="60">
        <v>23.12</v>
      </c>
      <c r="C4" s="60">
        <v>23.88</v>
      </c>
      <c r="D4" s="60">
        <v>23.91</v>
      </c>
      <c r="E4" s="60">
        <v>23.91</v>
      </c>
      <c r="F4" s="60">
        <v>26.93</v>
      </c>
      <c r="H4" s="13" t="s">
        <v>100</v>
      </c>
      <c r="J4" s="33">
        <f>C7/B7-1</f>
        <v>7.2134962187318186E-2</v>
      </c>
      <c r="K4" s="33">
        <f t="shared" ref="K4:M4" si="1">D7/C7-1</f>
        <v>0.10150038925192861</v>
      </c>
      <c r="L4" s="33">
        <f t="shared" si="1"/>
        <v>5.5470481779338332E-3</v>
      </c>
      <c r="M4" s="33">
        <f t="shared" si="1"/>
        <v>1.3442455351913187</v>
      </c>
      <c r="O4" s="31" t="s">
        <v>101</v>
      </c>
      <c r="P4" s="32"/>
    </row>
    <row r="5" spans="1:16" ht="15" thickBot="1">
      <c r="A5" s="13" t="s">
        <v>102</v>
      </c>
      <c r="B5" s="61">
        <v>23.12</v>
      </c>
      <c r="C5" s="61">
        <v>23.88</v>
      </c>
      <c r="D5" s="61">
        <v>23.91</v>
      </c>
      <c r="E5" s="61">
        <v>23.91</v>
      </c>
      <c r="F5" s="61">
        <v>26.93</v>
      </c>
      <c r="H5" s="13" t="s">
        <v>103</v>
      </c>
      <c r="J5" s="33">
        <f>C15/B15-1</f>
        <v>-1.067615658362997E-2</v>
      </c>
      <c r="K5" s="33">
        <f t="shared" ref="K5:M5" si="2">D15/C15-1</f>
        <v>-0.63175745118191162</v>
      </c>
      <c r="L5" s="33">
        <f t="shared" si="2"/>
        <v>0.80714485068378461</v>
      </c>
      <c r="M5" s="33">
        <f t="shared" si="2"/>
        <v>0.37981981981981972</v>
      </c>
      <c r="O5" s="31" t="s">
        <v>104</v>
      </c>
      <c r="P5" s="32"/>
    </row>
    <row r="6" spans="1:16" ht="15" thickBot="1">
      <c r="A6" s="13" t="s">
        <v>105</v>
      </c>
      <c r="B6" s="60">
        <v>790.74</v>
      </c>
      <c r="C6" s="60">
        <v>847.78</v>
      </c>
      <c r="D6" s="60">
        <v>933.83</v>
      </c>
      <c r="E6" s="60">
        <v>939.01</v>
      </c>
      <c r="F6" s="62">
        <v>2201.27</v>
      </c>
      <c r="H6" s="13" t="s">
        <v>106</v>
      </c>
      <c r="I6" s="13">
        <f>B6/B15</f>
        <v>2.6800203355363497</v>
      </c>
      <c r="J6" s="13">
        <f t="shared" ref="J6:M6" si="3">C6/C15</f>
        <v>2.9043508050702296</v>
      </c>
      <c r="K6" s="13">
        <f t="shared" si="3"/>
        <v>8.6875988464043168</v>
      </c>
      <c r="L6" s="13">
        <f t="shared" si="3"/>
        <v>4.8340283140283136</v>
      </c>
      <c r="M6" s="13">
        <f t="shared" si="3"/>
        <v>8.2127746894004403</v>
      </c>
      <c r="O6" s="34" t="s">
        <v>107</v>
      </c>
      <c r="P6" s="32"/>
    </row>
    <row r="7" spans="1:16" ht="15" thickBot="1">
      <c r="A7" s="13" t="s">
        <v>108</v>
      </c>
      <c r="B7" s="61">
        <v>790.74</v>
      </c>
      <c r="C7" s="61">
        <v>847.78</v>
      </c>
      <c r="D7" s="61">
        <v>933.83</v>
      </c>
      <c r="E7" s="61">
        <v>939.01</v>
      </c>
      <c r="F7" s="63">
        <v>2201.27</v>
      </c>
      <c r="H7" s="25" t="s">
        <v>109</v>
      </c>
      <c r="O7" s="32"/>
      <c r="P7" s="32"/>
    </row>
    <row r="8" spans="1:16" ht="15" thickBot="1">
      <c r="A8" s="13" t="s">
        <v>110</v>
      </c>
      <c r="B8" s="61">
        <v>816.36</v>
      </c>
      <c r="C8" s="61">
        <v>871.65</v>
      </c>
      <c r="D8" s="61">
        <v>957.74</v>
      </c>
      <c r="E8" s="61">
        <v>962.92</v>
      </c>
      <c r="F8" s="63">
        <v>2228.21</v>
      </c>
      <c r="H8" s="13" t="s">
        <v>111</v>
      </c>
      <c r="I8" s="13">
        <f>B42/B21</f>
        <v>2.0133775159548355</v>
      </c>
      <c r="J8" s="13">
        <f t="shared" ref="J8:M8" si="4">C42/C21</f>
        <v>2.3507198489497285</v>
      </c>
      <c r="K8" s="13">
        <f t="shared" si="4"/>
        <v>1.216011355155914</v>
      </c>
      <c r="L8" s="13">
        <f t="shared" si="4"/>
        <v>1.2177235160843523</v>
      </c>
      <c r="M8" s="13">
        <f t="shared" si="4"/>
        <v>2.7124130184647419</v>
      </c>
      <c r="O8" s="13" t="s">
        <v>112</v>
      </c>
    </row>
    <row r="9" spans="1:16" ht="15" thickBot="1">
      <c r="A9" s="13" t="s">
        <v>113</v>
      </c>
      <c r="B9" s="2">
        <v>0</v>
      </c>
      <c r="C9" s="2">
        <v>0</v>
      </c>
      <c r="D9" s="2">
        <v>0</v>
      </c>
      <c r="E9" s="2">
        <v>0</v>
      </c>
      <c r="F9" s="2">
        <v>0</v>
      </c>
      <c r="H9" s="13" t="s">
        <v>114</v>
      </c>
      <c r="I9" s="13">
        <f>(B42-B37)/B21</f>
        <v>1.3821183112420226</v>
      </c>
      <c r="J9" s="13">
        <f t="shared" ref="J9:M9" si="5">(C42-C37)/C21</f>
        <v>1.5684446542364883</v>
      </c>
      <c r="K9" s="13">
        <f t="shared" si="5"/>
        <v>0.76095640849295421</v>
      </c>
      <c r="L9" s="13">
        <f t="shared" si="5"/>
        <v>0.79452205578844048</v>
      </c>
      <c r="M9" s="13">
        <f t="shared" si="5"/>
        <v>1.995027669716728</v>
      </c>
      <c r="O9" s="13" t="s">
        <v>115</v>
      </c>
    </row>
    <row r="10" spans="1:16">
      <c r="A10" s="13" t="s">
        <v>116</v>
      </c>
      <c r="H10" s="13" t="s">
        <v>117</v>
      </c>
      <c r="I10" s="35">
        <f>B42-B21</f>
        <v>330.28000000000003</v>
      </c>
      <c r="J10" s="35">
        <f t="shared" ref="J10:M10" si="6">C42-C21</f>
        <v>343.38</v>
      </c>
      <c r="K10" s="35">
        <f t="shared" si="6"/>
        <v>147.62</v>
      </c>
      <c r="L10" s="35">
        <f t="shared" si="6"/>
        <v>237.3599999999999</v>
      </c>
      <c r="M10" s="35">
        <f t="shared" si="6"/>
        <v>1250.1300000000001</v>
      </c>
      <c r="O10" s="13" t="s">
        <v>118</v>
      </c>
    </row>
    <row r="11" spans="1:16" ht="15" thickBot="1">
      <c r="A11" s="13" t="s">
        <v>119</v>
      </c>
      <c r="B11" s="60">
        <v>147.49</v>
      </c>
      <c r="C11" s="60">
        <v>102.06</v>
      </c>
      <c r="D11" s="60">
        <v>32.86</v>
      </c>
      <c r="E11" s="60">
        <v>49.63</v>
      </c>
      <c r="F11" s="60">
        <v>37.36</v>
      </c>
      <c r="H11" s="13" t="s">
        <v>120</v>
      </c>
      <c r="I11" s="13">
        <f>(B37/'ANANLYSIS INCOME '!B2)*360</f>
        <v>50.152964836370288</v>
      </c>
      <c r="J11" s="13">
        <f>(C37/'ANANLYSIS INCOME '!C2)*360</f>
        <v>71.391163008685425</v>
      </c>
      <c r="K11" s="13">
        <f>(D37/'ANANLYSIS INCOME '!D2)*360</f>
        <v>77.242921013412825</v>
      </c>
      <c r="L11" s="13">
        <f>(E37/'ANANLYSIS INCOME '!E2)*360</f>
        <v>60.278504625412374</v>
      </c>
      <c r="M11" s="13">
        <f>(F37/'ANANLYSIS INCOME '!F2)*360</f>
        <v>49.546344450255042</v>
      </c>
    </row>
    <row r="12" spans="1:16" ht="15" thickBot="1">
      <c r="A12" s="1" t="s">
        <v>166</v>
      </c>
      <c r="B12" s="60">
        <v>0</v>
      </c>
      <c r="C12" s="60">
        <v>9.81</v>
      </c>
      <c r="D12" s="60">
        <v>14.56</v>
      </c>
      <c r="E12" s="60">
        <v>13.46</v>
      </c>
      <c r="F12" s="60">
        <v>10.64</v>
      </c>
    </row>
    <row r="13" spans="1:16" ht="15" thickBot="1">
      <c r="A13" s="13" t="s">
        <v>121</v>
      </c>
      <c r="B13" s="60">
        <v>144.06</v>
      </c>
      <c r="C13" s="60">
        <v>176.53</v>
      </c>
      <c r="D13" s="60">
        <v>56.66</v>
      </c>
      <c r="E13" s="60">
        <v>127.73</v>
      </c>
      <c r="F13" s="60">
        <v>216.49</v>
      </c>
      <c r="H13" s="13" t="s">
        <v>122</v>
      </c>
      <c r="I13" s="13">
        <f>(B18/'ANANLYSIS INCOME '!B5)*360</f>
        <v>70.791262811297116</v>
      </c>
      <c r="J13" s="13">
        <f>(C18/'ANANLYSIS INCOME '!C5)*360</f>
        <v>65.875146974378609</v>
      </c>
      <c r="K13" s="13">
        <f>(D18/'ANANLYSIS INCOME '!D5)*360</f>
        <v>77.2628199712765</v>
      </c>
      <c r="L13" s="13">
        <f>(E18/'ANANLYSIS INCOME '!E5)*360</f>
        <v>54.084137578195858</v>
      </c>
      <c r="M13" s="13">
        <f>(F18/'ANANLYSIS INCOME '!F5)*360</f>
        <v>38.485716580546708</v>
      </c>
    </row>
    <row r="14" spans="1:16" ht="15" thickBot="1">
      <c r="A14" s="13" t="s">
        <v>123</v>
      </c>
      <c r="B14" s="60">
        <v>3.49</v>
      </c>
      <c r="C14" s="60">
        <v>3.51</v>
      </c>
      <c r="D14" s="60">
        <v>3.41</v>
      </c>
      <c r="E14" s="60">
        <v>3.44</v>
      </c>
      <c r="F14" s="60">
        <v>3.54</v>
      </c>
    </row>
    <row r="15" spans="1:16" ht="15" thickBot="1">
      <c r="A15" s="3" t="s">
        <v>124</v>
      </c>
      <c r="B15" s="61">
        <v>295.05</v>
      </c>
      <c r="C15" s="61">
        <v>291.89999999999998</v>
      </c>
      <c r="D15" s="61">
        <v>107.49</v>
      </c>
      <c r="E15" s="61">
        <v>194.25</v>
      </c>
      <c r="F15" s="61">
        <v>268.02999999999997</v>
      </c>
      <c r="H15" s="25" t="s">
        <v>125</v>
      </c>
    </row>
    <row r="16" spans="1:16">
      <c r="A16" s="13" t="s">
        <v>126</v>
      </c>
      <c r="H16" s="13" t="s">
        <v>127</v>
      </c>
      <c r="I16" s="13">
        <f>'ANANLYSIS INCOME '!B2/'BALANCE SHEET'!B42</f>
        <v>2.2505486132276742</v>
      </c>
      <c r="J16" s="13">
        <f>'ANANLYSIS INCOME '!C2/'BALANCE SHEET'!C42</f>
        <v>1.6780957161981258</v>
      </c>
      <c r="K16" s="13">
        <f>'ANANLYSIS INCOME '!D2/'BALANCE SHEET'!D42</f>
        <v>1.7440945355651556</v>
      </c>
      <c r="L16" s="13">
        <f>'ANANLYSIS INCOME '!E2/'BALANCE SHEET'!E42</f>
        <v>2.0755753078980077</v>
      </c>
      <c r="M16" s="13">
        <f>'ANANLYSIS INCOME '!F2/'BALANCE SHEET'!F42</f>
        <v>1.9217087421787018</v>
      </c>
    </row>
    <row r="17" spans="1:15" ht="15" thickBot="1">
      <c r="A17" s="1" t="s">
        <v>167</v>
      </c>
      <c r="B17" s="60">
        <v>63.31</v>
      </c>
      <c r="C17" s="60">
        <v>0</v>
      </c>
      <c r="D17" s="60">
        <v>85.9</v>
      </c>
      <c r="E17" s="60">
        <v>199.7</v>
      </c>
      <c r="F17" s="60">
        <v>28.9</v>
      </c>
    </row>
    <row r="18" spans="1:15" ht="15" thickBot="1">
      <c r="A18" s="13" t="s">
        <v>128</v>
      </c>
      <c r="B18" s="60">
        <v>212.01</v>
      </c>
      <c r="C18" s="60">
        <v>133.84</v>
      </c>
      <c r="D18" s="60">
        <v>228.64</v>
      </c>
      <c r="E18" s="60">
        <v>323.01</v>
      </c>
      <c r="F18" s="60">
        <v>319.44</v>
      </c>
      <c r="H18" s="13" t="s">
        <v>129</v>
      </c>
      <c r="I18" s="13">
        <f>'ANANLYSIS INCOME '!B2/'BALANCE SHEET'!B37</f>
        <v>7.1780402449693783</v>
      </c>
      <c r="J18" s="13">
        <f>'ANANLYSIS INCOME '!C2/'BALANCE SHEET'!C37</f>
        <v>5.0426409212048071</v>
      </c>
      <c r="K18" s="13">
        <f>'ANANLYSIS INCOME '!D2/'BALANCE SHEET'!D37</f>
        <v>4.6606212618174796</v>
      </c>
      <c r="L18" s="13">
        <f>'ANANLYSIS INCOME '!E2/'BALANCE SHEET'!E37</f>
        <v>5.972278214881765</v>
      </c>
      <c r="M18" s="13">
        <f>'ANANLYSIS INCOME '!F2/'BALANCE SHEET'!F37</f>
        <v>7.2659245398304435</v>
      </c>
    </row>
    <row r="19" spans="1:15" ht="15" thickBot="1">
      <c r="A19" s="13" t="s">
        <v>130</v>
      </c>
      <c r="B19" s="60">
        <v>41.3</v>
      </c>
      <c r="C19" s="60">
        <v>111.48</v>
      </c>
      <c r="D19" s="60">
        <v>360.8</v>
      </c>
      <c r="E19" s="60">
        <v>559.76</v>
      </c>
      <c r="F19" s="60">
        <v>364.99</v>
      </c>
      <c r="H19" s="13" t="s">
        <v>131</v>
      </c>
      <c r="I19" s="13">
        <f>'ANANLYSIS INCOME '!B5/'BALANCE SHEET'!B18</f>
        <v>5.0853733314466307</v>
      </c>
      <c r="J19" s="13">
        <f>'ANANLYSIS INCOME '!C5/'BALANCE SHEET'!C18</f>
        <v>5.464883442916916</v>
      </c>
      <c r="K19" s="13">
        <f>'ANANLYSIS INCOME '!D5/'BALANCE SHEET'!D18</f>
        <v>4.659420923722883</v>
      </c>
      <c r="L19" s="13">
        <f>'ANANLYSIS INCOME '!E5/'BALANCE SHEET'!E18</f>
        <v>6.6562954707284607</v>
      </c>
      <c r="M19" s="13">
        <f>'ANANLYSIS INCOME '!F5/'BALANCE SHEET'!F18</f>
        <v>9.3541197094916093</v>
      </c>
    </row>
    <row r="20" spans="1:15" ht="15" thickBot="1">
      <c r="A20" s="13" t="s">
        <v>132</v>
      </c>
      <c r="B20" s="60">
        <v>9.3000000000000007</v>
      </c>
      <c r="C20" s="60">
        <v>8.9</v>
      </c>
      <c r="D20" s="60">
        <v>8.0500000000000007</v>
      </c>
      <c r="E20" s="60">
        <v>7.72</v>
      </c>
      <c r="F20" s="60">
        <v>16.71</v>
      </c>
    </row>
    <row r="21" spans="1:15" ht="15" thickBot="1">
      <c r="A21" s="13" t="s">
        <v>133</v>
      </c>
      <c r="B21" s="61">
        <v>325.92</v>
      </c>
      <c r="C21" s="61">
        <v>254.22</v>
      </c>
      <c r="D21" s="61">
        <v>683.39</v>
      </c>
      <c r="E21" s="63">
        <v>1090.19</v>
      </c>
      <c r="F21" s="61">
        <v>730.04</v>
      </c>
      <c r="H21" s="25" t="s">
        <v>134</v>
      </c>
    </row>
    <row r="22" spans="1:15" ht="15" thickBot="1">
      <c r="A22" s="13" t="s">
        <v>135</v>
      </c>
      <c r="B22" s="63">
        <v>1437.32</v>
      </c>
      <c r="C22" s="63">
        <v>1417.77</v>
      </c>
      <c r="D22" s="63">
        <v>1748.62</v>
      </c>
      <c r="E22" s="63">
        <v>2247.37</v>
      </c>
      <c r="F22" s="63">
        <v>3226.29</v>
      </c>
      <c r="H22" s="13" t="s">
        <v>136</v>
      </c>
      <c r="I22" s="13">
        <f>'ANANLYSIS INCOME '!B10/'BALANCE SHEET'!B42</f>
        <v>14.06953672660774</v>
      </c>
      <c r="J22" s="13">
        <f>'ANANLYSIS INCOME '!C10/'BALANCE SHEET'!C42</f>
        <v>18.188202811244981</v>
      </c>
      <c r="K22" s="13">
        <f>'ANANLYSIS INCOME '!D10/'BALANCE SHEET'!D42</f>
        <v>16.43917642386975</v>
      </c>
      <c r="L22" s="13">
        <f>'ANANLYSIS INCOME '!E10/'BALANCE SHEET'!E42</f>
        <v>22.550924635606947</v>
      </c>
      <c r="M22" s="13">
        <f>'ANANLYSIS INCOME '!F10/'BALANCE SHEET'!F42</f>
        <v>15.925314493200078</v>
      </c>
    </row>
    <row r="23" spans="1:15">
      <c r="A23" s="13" t="s">
        <v>137</v>
      </c>
      <c r="H23" s="13" t="s">
        <v>138</v>
      </c>
      <c r="I23" s="13">
        <f>'ANANLYSIS INCOME '!B14/'BALANCE SHEET'!B8</f>
        <v>11.252351903571952</v>
      </c>
      <c r="J23" s="13">
        <f>'ANANLYSIS INCOME '!C14/'BALANCE SHEET'!C8</f>
        <v>12.390604026845638</v>
      </c>
      <c r="K23" s="13">
        <f>'ANANLYSIS INCOME '!D14/'BALANCE SHEET'!D8</f>
        <v>14.176321339820829</v>
      </c>
      <c r="L23" s="13">
        <f>'ANANLYSIS INCOME '!E14/'BALANCE SHEET'!E8</f>
        <v>30.948905412703034</v>
      </c>
      <c r="M23" s="13">
        <f>'ANANLYSIS INCOME '!F14/'BALANCE SHEET'!F8</f>
        <v>14.074633898959254</v>
      </c>
    </row>
    <row r="24" spans="1:15">
      <c r="A24" s="13" t="s">
        <v>139</v>
      </c>
    </row>
    <row r="25" spans="1:15" ht="15" thickBot="1">
      <c r="A25" s="64" t="s">
        <v>140</v>
      </c>
      <c r="B25" s="60">
        <v>565.66999999999996</v>
      </c>
      <c r="C25" s="60">
        <v>561.1</v>
      </c>
      <c r="D25" s="60">
        <v>667.46</v>
      </c>
      <c r="E25" s="60">
        <v>721.93</v>
      </c>
      <c r="F25" s="60">
        <v>738.37</v>
      </c>
      <c r="G25" s="60"/>
    </row>
    <row r="26" spans="1:15" ht="21.5" thickBot="1">
      <c r="A26" s="64" t="s">
        <v>141</v>
      </c>
      <c r="B26" s="60">
        <v>12.03</v>
      </c>
      <c r="C26" s="60">
        <v>6.12</v>
      </c>
      <c r="D26" s="60">
        <v>2.52</v>
      </c>
      <c r="E26" s="60">
        <v>1.64</v>
      </c>
      <c r="F26" s="60">
        <v>1.67</v>
      </c>
      <c r="G26" s="60"/>
      <c r="H26" s="50" t="s">
        <v>170</v>
      </c>
      <c r="I26">
        <f>B39/B21</f>
        <v>0.11472140402552773</v>
      </c>
      <c r="J26">
        <f t="shared" ref="J26:M26" si="7">C39/C21</f>
        <v>0.36295334749429625</v>
      </c>
      <c r="K26">
        <f t="shared" si="7"/>
        <v>5.0308023237097418E-2</v>
      </c>
      <c r="L26">
        <f t="shared" si="7"/>
        <v>7.8307450994780731E-2</v>
      </c>
      <c r="M26">
        <f t="shared" si="7"/>
        <v>0.83146128979234024</v>
      </c>
      <c r="N26"/>
      <c r="O26" t="s">
        <v>171</v>
      </c>
    </row>
    <row r="27" spans="1:15" ht="15" thickBot="1">
      <c r="A27" s="64" t="s">
        <v>142</v>
      </c>
      <c r="B27" s="60">
        <v>0</v>
      </c>
      <c r="C27" s="60">
        <v>16.29</v>
      </c>
      <c r="D27" s="60">
        <v>0</v>
      </c>
      <c r="E27" s="60">
        <v>12.28</v>
      </c>
      <c r="F27" s="60">
        <v>107.8</v>
      </c>
      <c r="G27" s="60"/>
      <c r="H27"/>
      <c r="I27"/>
      <c r="J27"/>
      <c r="K27"/>
      <c r="L27"/>
      <c r="M27"/>
      <c r="N27"/>
      <c r="O27"/>
    </row>
    <row r="28" spans="1:15" ht="24" thickBot="1">
      <c r="A28" s="64" t="s">
        <v>204</v>
      </c>
      <c r="B28" s="60">
        <v>8.2100000000000009</v>
      </c>
      <c r="C28" s="60">
        <v>8.2100000000000009</v>
      </c>
      <c r="D28" s="60">
        <v>8.2100000000000009</v>
      </c>
      <c r="E28" s="60">
        <v>8.2100000000000009</v>
      </c>
      <c r="F28" s="60">
        <v>8.2100000000000009</v>
      </c>
      <c r="G28" s="60"/>
      <c r="H28" s="51" t="s">
        <v>172</v>
      </c>
      <c r="I28">
        <f>B22/B43</f>
        <v>1</v>
      </c>
      <c r="J28">
        <f t="shared" ref="J28:M28" si="8">C22/C43</f>
        <v>1</v>
      </c>
      <c r="K28">
        <f t="shared" si="8"/>
        <v>1</v>
      </c>
      <c r="L28">
        <f t="shared" si="8"/>
        <v>1</v>
      </c>
      <c r="M28">
        <f t="shared" si="8"/>
        <v>1</v>
      </c>
      <c r="N28"/>
      <c r="O28" t="s">
        <v>173</v>
      </c>
    </row>
    <row r="29" spans="1:15" ht="15" thickBot="1">
      <c r="A29" s="65" t="s">
        <v>143</v>
      </c>
      <c r="B29" s="61">
        <v>585.91</v>
      </c>
      <c r="C29" s="61">
        <v>591.72</v>
      </c>
      <c r="D29" s="61">
        <v>678.2</v>
      </c>
      <c r="E29" s="61">
        <v>744.06</v>
      </c>
      <c r="F29" s="61">
        <v>922.97</v>
      </c>
      <c r="G29" s="61"/>
    </row>
    <row r="30" spans="1:15" ht="15" thickBot="1">
      <c r="A30" s="64" t="s">
        <v>144</v>
      </c>
      <c r="B30" s="60">
        <v>104.18</v>
      </c>
      <c r="C30" s="60">
        <v>132.71</v>
      </c>
      <c r="D30" s="60">
        <v>133.94999999999999</v>
      </c>
      <c r="E30" s="60">
        <v>44.53</v>
      </c>
      <c r="F30" s="60">
        <v>212.93</v>
      </c>
      <c r="G30" s="60"/>
    </row>
    <row r="31" spans="1:15" ht="15" thickBot="1">
      <c r="A31" s="64" t="s">
        <v>145</v>
      </c>
      <c r="B31" s="60">
        <v>4.2</v>
      </c>
      <c r="C31" s="60">
        <v>0</v>
      </c>
      <c r="D31" s="60">
        <v>0</v>
      </c>
      <c r="E31" s="60">
        <v>0</v>
      </c>
      <c r="F31" s="60">
        <v>0</v>
      </c>
      <c r="G31" s="60"/>
    </row>
    <row r="32" spans="1:15" ht="15" thickBot="1">
      <c r="A32" s="64" t="s">
        <v>146</v>
      </c>
      <c r="B32" s="60">
        <v>3.58</v>
      </c>
      <c r="C32" s="60">
        <v>3.57</v>
      </c>
      <c r="D32" s="60">
        <v>0</v>
      </c>
      <c r="E32" s="60">
        <v>0</v>
      </c>
      <c r="F32" s="60">
        <v>0</v>
      </c>
      <c r="G32" s="60"/>
    </row>
    <row r="33" spans="1:7" ht="15" thickBot="1">
      <c r="A33" s="64" t="s">
        <v>147</v>
      </c>
      <c r="B33" s="60">
        <v>83.25</v>
      </c>
      <c r="C33" s="60">
        <v>92.17</v>
      </c>
      <c r="D33" s="60">
        <v>105.46</v>
      </c>
      <c r="E33" s="60">
        <v>131.22999999999999</v>
      </c>
      <c r="F33" s="60">
        <v>110.22</v>
      </c>
      <c r="G33" s="60"/>
    </row>
    <row r="34" spans="1:7" ht="15" thickBot="1">
      <c r="A34" s="65" t="s">
        <v>148</v>
      </c>
      <c r="B34" s="61">
        <v>781.12</v>
      </c>
      <c r="C34" s="61">
        <v>820.17</v>
      </c>
      <c r="D34" s="61">
        <v>917.6</v>
      </c>
      <c r="E34" s="61">
        <v>919.82</v>
      </c>
      <c r="F34" s="63">
        <v>1246.1199999999999</v>
      </c>
      <c r="G34" s="61"/>
    </row>
    <row r="35" spans="1:7" ht="15" thickBot="1">
      <c r="A35" s="66" t="s">
        <v>149</v>
      </c>
      <c r="B35" s="67"/>
      <c r="C35" s="67"/>
      <c r="D35" s="67"/>
      <c r="E35" s="67"/>
      <c r="F35" s="67"/>
      <c r="G35" s="67"/>
    </row>
    <row r="36" spans="1:7" ht="15" thickBot="1">
      <c r="A36" s="64" t="s">
        <v>150</v>
      </c>
      <c r="B36" s="60">
        <v>0</v>
      </c>
      <c r="C36" s="60">
        <v>0</v>
      </c>
      <c r="D36" s="60">
        <v>0</v>
      </c>
      <c r="E36" s="60">
        <v>0</v>
      </c>
      <c r="F36" s="60">
        <v>0</v>
      </c>
      <c r="G36" s="60"/>
    </row>
    <row r="37" spans="1:7" ht="15" thickBot="1">
      <c r="A37" s="64" t="s">
        <v>151</v>
      </c>
      <c r="B37" s="60">
        <v>205.74</v>
      </c>
      <c r="C37" s="60">
        <v>198.87</v>
      </c>
      <c r="D37" s="60">
        <v>310.98</v>
      </c>
      <c r="E37" s="60">
        <v>461.37</v>
      </c>
      <c r="F37" s="60">
        <v>523.72</v>
      </c>
      <c r="G37" s="60"/>
    </row>
    <row r="38" spans="1:7" ht="15" thickBot="1">
      <c r="A38" s="64" t="s">
        <v>152</v>
      </c>
      <c r="B38" s="60">
        <v>158.84</v>
      </c>
      <c r="C38" s="60">
        <v>130.35</v>
      </c>
      <c r="D38" s="60">
        <v>287.99</v>
      </c>
      <c r="E38" s="60">
        <v>279.14</v>
      </c>
      <c r="F38" s="60">
        <v>532.52</v>
      </c>
      <c r="G38" s="60"/>
    </row>
    <row r="39" spans="1:7" ht="15" thickBot="1">
      <c r="A39" s="64" t="s">
        <v>153</v>
      </c>
      <c r="B39" s="60">
        <v>37.39</v>
      </c>
      <c r="C39" s="60">
        <v>92.27</v>
      </c>
      <c r="D39" s="60">
        <v>34.380000000000003</v>
      </c>
      <c r="E39" s="60">
        <v>85.37</v>
      </c>
      <c r="F39" s="60">
        <v>607</v>
      </c>
      <c r="G39" s="60"/>
    </row>
    <row r="40" spans="1:7" ht="15" thickBot="1">
      <c r="A40" s="64" t="s">
        <v>154</v>
      </c>
      <c r="B40" s="60">
        <v>32.450000000000003</v>
      </c>
      <c r="C40" s="60">
        <v>15.89</v>
      </c>
      <c r="D40" s="60">
        <v>24</v>
      </c>
      <c r="E40" s="60">
        <v>0</v>
      </c>
      <c r="F40" s="60">
        <v>0</v>
      </c>
      <c r="G40" s="60"/>
    </row>
    <row r="41" spans="1:7" ht="15" thickBot="1">
      <c r="A41" s="64" t="s">
        <v>155</v>
      </c>
      <c r="B41" s="60">
        <v>221.78</v>
      </c>
      <c r="C41" s="60">
        <v>160.21</v>
      </c>
      <c r="D41" s="60">
        <v>173.67</v>
      </c>
      <c r="E41" s="60">
        <v>501.66</v>
      </c>
      <c r="F41" s="60">
        <v>316.93</v>
      </c>
      <c r="G41" s="60"/>
    </row>
    <row r="42" spans="1:7" ht="15" thickBot="1">
      <c r="A42" s="65" t="s">
        <v>156</v>
      </c>
      <c r="B42" s="61">
        <v>656.2</v>
      </c>
      <c r="C42" s="61">
        <v>597.6</v>
      </c>
      <c r="D42" s="61">
        <v>831.01</v>
      </c>
      <c r="E42" s="63">
        <v>1327.55</v>
      </c>
      <c r="F42" s="63">
        <v>1980.17</v>
      </c>
      <c r="G42" s="61"/>
    </row>
    <row r="43" spans="1:7" ht="15" thickBot="1">
      <c r="A43" s="65" t="s">
        <v>157</v>
      </c>
      <c r="B43" s="63">
        <v>1437.32</v>
      </c>
      <c r="C43" s="63">
        <v>1417.77</v>
      </c>
      <c r="D43" s="63">
        <v>1748.62</v>
      </c>
      <c r="E43" s="63">
        <v>2247.37</v>
      </c>
      <c r="F43" s="63">
        <v>3226.29</v>
      </c>
      <c r="G43" s="61"/>
    </row>
    <row r="44" spans="1:7" ht="15" thickBot="1">
      <c r="A44" s="66" t="s">
        <v>31</v>
      </c>
      <c r="B44" s="67"/>
      <c r="C44" s="67"/>
      <c r="D44" s="67"/>
      <c r="E44" s="67"/>
      <c r="F44" s="67"/>
      <c r="G44" s="67"/>
    </row>
    <row r="45" spans="1:7" ht="15" thickBot="1">
      <c r="A45" s="66" t="s">
        <v>158</v>
      </c>
      <c r="B45" s="67"/>
      <c r="C45" s="67"/>
      <c r="D45" s="67"/>
      <c r="E45" s="67"/>
      <c r="F45" s="67"/>
      <c r="G45" s="67"/>
    </row>
    <row r="46" spans="1:7" ht="15" thickBot="1">
      <c r="A46" s="64" t="s">
        <v>159</v>
      </c>
      <c r="B46" s="60">
        <v>253.21</v>
      </c>
      <c r="C46" s="60">
        <v>264.31</v>
      </c>
      <c r="D46" s="60">
        <v>271.73</v>
      </c>
      <c r="E46" s="60">
        <v>350.3</v>
      </c>
      <c r="F46" s="60">
        <v>321.13</v>
      </c>
      <c r="G46" s="60"/>
    </row>
    <row r="47" spans="1:7" ht="15" thickBot="1">
      <c r="A47" s="66" t="s">
        <v>205</v>
      </c>
      <c r="B47" s="67"/>
      <c r="C47" s="67"/>
      <c r="D47" s="67"/>
      <c r="E47" s="67"/>
      <c r="F47" s="67"/>
      <c r="G47" s="67"/>
    </row>
    <row r="48" spans="1:7" ht="15" thickBot="1">
      <c r="A48" s="64" t="s">
        <v>206</v>
      </c>
      <c r="B48" s="60">
        <v>0.78</v>
      </c>
      <c r="C48" s="60">
        <v>0</v>
      </c>
      <c r="D48" s="60">
        <v>0</v>
      </c>
      <c r="E48" s="60">
        <v>0</v>
      </c>
      <c r="F48" s="60">
        <v>0</v>
      </c>
      <c r="G48" s="60"/>
    </row>
    <row r="49" spans="1:7" ht="15" thickBot="1">
      <c r="A49" s="64" t="s">
        <v>207</v>
      </c>
      <c r="B49" s="60">
        <v>0</v>
      </c>
      <c r="C49" s="60">
        <v>0</v>
      </c>
      <c r="D49" s="60">
        <v>0</v>
      </c>
      <c r="E49" s="60">
        <v>0</v>
      </c>
      <c r="F49" s="60">
        <v>0</v>
      </c>
      <c r="G49" s="60"/>
    </row>
    <row r="50" spans="1:7" ht="15" thickBot="1">
      <c r="A50" s="64" t="s">
        <v>208</v>
      </c>
      <c r="B50" s="60">
        <v>0</v>
      </c>
      <c r="C50" s="60">
        <v>0</v>
      </c>
      <c r="D50" s="60">
        <v>0</v>
      </c>
      <c r="E50" s="60">
        <v>0</v>
      </c>
      <c r="F50" s="60">
        <v>0</v>
      </c>
      <c r="G50" s="60"/>
    </row>
    <row r="51" spans="1:7" ht="15" thickBot="1">
      <c r="A51" s="64" t="s">
        <v>209</v>
      </c>
      <c r="B51" s="60">
        <v>0</v>
      </c>
      <c r="C51" s="60">
        <v>0</v>
      </c>
      <c r="D51" s="60">
        <v>0</v>
      </c>
      <c r="E51" s="60">
        <v>0</v>
      </c>
      <c r="F51" s="60">
        <v>0</v>
      </c>
      <c r="G51" s="60"/>
    </row>
    <row r="52" spans="1:7" ht="15" thickBot="1">
      <c r="A52" s="66" t="s">
        <v>210</v>
      </c>
      <c r="B52" s="67"/>
      <c r="C52" s="67"/>
      <c r="D52" s="67"/>
      <c r="E52" s="67"/>
      <c r="F52" s="67"/>
      <c r="G52" s="67"/>
    </row>
    <row r="53" spans="1:7" ht="15" thickBot="1">
      <c r="A53" s="64" t="s">
        <v>211</v>
      </c>
      <c r="B53" s="60">
        <v>41.76</v>
      </c>
      <c r="C53" s="60">
        <v>41.76</v>
      </c>
      <c r="D53" s="60">
        <v>143.63999999999999</v>
      </c>
      <c r="E53" s="60">
        <v>196.02</v>
      </c>
      <c r="F53" s="60">
        <v>126.2</v>
      </c>
      <c r="G53" s="60"/>
    </row>
    <row r="54" spans="1:7" ht="18.5" thickBot="1">
      <c r="A54" s="66" t="s">
        <v>212</v>
      </c>
      <c r="B54" s="67"/>
      <c r="C54" s="67"/>
      <c r="D54" s="67"/>
      <c r="E54" s="67"/>
      <c r="F54" s="67"/>
      <c r="G54" s="67"/>
    </row>
    <row r="55" spans="1:7" ht="15" thickBot="1">
      <c r="A55" s="64" t="s">
        <v>213</v>
      </c>
      <c r="B55" s="60" t="s">
        <v>214</v>
      </c>
      <c r="C55" s="60" t="s">
        <v>214</v>
      </c>
      <c r="D55" s="60" t="s">
        <v>214</v>
      </c>
      <c r="E55" s="60" t="s">
        <v>214</v>
      </c>
      <c r="F55" s="60" t="s">
        <v>214</v>
      </c>
      <c r="G55" s="60"/>
    </row>
    <row r="56" spans="1:7" ht="15" thickBot="1">
      <c r="A56" s="66" t="s">
        <v>215</v>
      </c>
      <c r="B56" s="67"/>
      <c r="C56" s="67"/>
      <c r="D56" s="67"/>
      <c r="E56" s="67"/>
      <c r="F56" s="67"/>
      <c r="G56" s="67"/>
    </row>
    <row r="57" spans="1:7" ht="15" thickBot="1">
      <c r="A57" s="64" t="s">
        <v>216</v>
      </c>
      <c r="B57" s="60" t="s">
        <v>214</v>
      </c>
      <c r="C57" s="60" t="s">
        <v>214</v>
      </c>
      <c r="D57" s="60" t="s">
        <v>214</v>
      </c>
      <c r="E57" s="60" t="s">
        <v>214</v>
      </c>
      <c r="F57" s="60" t="s">
        <v>214</v>
      </c>
      <c r="G57" s="60"/>
    </row>
    <row r="58" spans="1:7" ht="15" thickBot="1">
      <c r="A58" s="64" t="s">
        <v>217</v>
      </c>
      <c r="B58" s="60">
        <v>11.99</v>
      </c>
      <c r="C58" s="60">
        <v>11.99</v>
      </c>
      <c r="D58" s="60">
        <v>61.94</v>
      </c>
      <c r="E58" s="60">
        <v>334.07</v>
      </c>
      <c r="F58" s="60">
        <v>2.4500000000000002</v>
      </c>
      <c r="G58" s="60"/>
    </row>
    <row r="59" spans="1:7" ht="15" thickBot="1">
      <c r="A59" s="66" t="s">
        <v>160</v>
      </c>
      <c r="B59" s="67"/>
      <c r="C59" s="67"/>
      <c r="D59" s="67"/>
      <c r="E59" s="67"/>
      <c r="F59" s="67"/>
      <c r="G59" s="67"/>
    </row>
    <row r="60" spans="1:7" ht="15" thickBot="1">
      <c r="A60" s="64" t="s">
        <v>161</v>
      </c>
      <c r="B60" s="60">
        <v>13.05</v>
      </c>
      <c r="C60" s="60">
        <v>13.47</v>
      </c>
      <c r="D60" s="60">
        <v>13.47</v>
      </c>
      <c r="E60" s="60">
        <v>13.47</v>
      </c>
      <c r="F60" s="60">
        <v>13.47</v>
      </c>
      <c r="G60" s="60"/>
    </row>
    <row r="61" spans="1:7" ht="15" thickBot="1">
      <c r="A61" s="66" t="s">
        <v>162</v>
      </c>
      <c r="B61" s="67"/>
      <c r="C61" s="67"/>
      <c r="D61" s="67"/>
      <c r="E61" s="67"/>
      <c r="F61" s="67"/>
      <c r="G61" s="67"/>
    </row>
    <row r="62" spans="1:7" ht="15" thickBot="1">
      <c r="A62" s="64" t="s">
        <v>168</v>
      </c>
      <c r="B62" s="60">
        <v>0.61</v>
      </c>
      <c r="C62" s="60">
        <v>3.02</v>
      </c>
      <c r="D62" s="60">
        <v>0</v>
      </c>
      <c r="E62" s="60">
        <v>0</v>
      </c>
      <c r="F62" s="60">
        <v>0</v>
      </c>
      <c r="G62" s="60"/>
    </row>
    <row r="63" spans="1:7" ht="15" thickBot="1">
      <c r="A63" s="64" t="s">
        <v>163</v>
      </c>
      <c r="B63" s="60">
        <v>103.57</v>
      </c>
      <c r="C63" s="60">
        <v>129.69999999999999</v>
      </c>
      <c r="D63" s="60">
        <v>133.94999999999999</v>
      </c>
      <c r="E63" s="60">
        <v>44.53</v>
      </c>
      <c r="F63" s="60">
        <v>212.93</v>
      </c>
      <c r="G63" s="60"/>
    </row>
    <row r="64" spans="1:7" ht="15" thickBot="1">
      <c r="A64" s="66" t="s">
        <v>164</v>
      </c>
      <c r="B64" s="67"/>
      <c r="C64" s="67"/>
      <c r="D64" s="67"/>
      <c r="E64" s="67"/>
      <c r="F64" s="67"/>
      <c r="G64" s="67"/>
    </row>
    <row r="65" spans="1:7" ht="15" thickBot="1">
      <c r="A65" s="64" t="s">
        <v>169</v>
      </c>
      <c r="B65" s="60" t="s">
        <v>214</v>
      </c>
      <c r="C65" s="60" t="s">
        <v>214</v>
      </c>
      <c r="D65" s="60" t="s">
        <v>214</v>
      </c>
      <c r="E65" s="60" t="s">
        <v>214</v>
      </c>
      <c r="F65" s="60" t="s">
        <v>214</v>
      </c>
      <c r="G65" s="60"/>
    </row>
    <row r="66" spans="1:7" ht="15" thickBot="1">
      <c r="A66" s="64" t="s">
        <v>165</v>
      </c>
      <c r="B66" s="60" t="s">
        <v>214</v>
      </c>
      <c r="C66" s="60" t="s">
        <v>214</v>
      </c>
      <c r="D66" s="60" t="s">
        <v>214</v>
      </c>
      <c r="E66" s="60" t="s">
        <v>214</v>
      </c>
      <c r="F66" s="60" t="s">
        <v>214</v>
      </c>
      <c r="G66" s="54"/>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FA31887E-FA6A-4A12-BBA3-6F1B3745DEC1}">
          <x14:colorSeries rgb="FF376092"/>
          <x14:colorNegative rgb="FFD00000"/>
          <x14:colorAxis rgb="FF000000"/>
          <x14:colorMarkers rgb="FFD00000"/>
          <x14:colorFirst rgb="FFD00000"/>
          <x14:colorLast rgb="FFD00000"/>
          <x14:colorHigh rgb="FFD00000"/>
          <x14:colorLow rgb="FFD00000"/>
          <x14:sparklines>
            <x14:sparkline>
              <xm:f>'BALANCE SHEET'!I3:M3</xm:f>
              <xm:sqref>N3</xm:sqref>
            </x14:sparkline>
            <x14:sparkline>
              <xm:f>'BALANCE SHEET'!I4:M4</xm:f>
              <xm:sqref>N4</xm:sqref>
            </x14:sparkline>
            <x14:sparkline>
              <xm:f>'BALANCE SHEET'!I5:M5</xm:f>
              <xm:sqref>N5</xm:sqref>
            </x14:sparkline>
            <x14:sparkline>
              <xm:f>'BALANCE SHEET'!I6:M6</xm:f>
              <xm:sqref>N6</xm:sqref>
            </x14:sparkline>
            <x14:sparkline>
              <xm:f>'BALANCE SHEET'!I7:M7</xm:f>
              <xm:sqref>N7</xm:sqref>
            </x14:sparkline>
            <x14:sparkline>
              <xm:f>'BALANCE SHEET'!I8:M8</xm:f>
              <xm:sqref>N8</xm:sqref>
            </x14:sparkline>
            <x14:sparkline>
              <xm:f>'BALANCE SHEET'!I9:M9</xm:f>
              <xm:sqref>N9</xm:sqref>
            </x14:sparkline>
            <x14:sparkline>
              <xm:f>'BALANCE SHEET'!I10:M10</xm:f>
              <xm:sqref>N10</xm:sqref>
            </x14:sparkline>
            <x14:sparkline>
              <xm:f>'BALANCE SHEET'!I11:M11</xm:f>
              <xm:sqref>N11</xm:sqref>
            </x14:sparkline>
            <x14:sparkline>
              <xm:f>'BALANCE SHEET'!I12:M12</xm:f>
              <xm:sqref>N12</xm:sqref>
            </x14:sparkline>
            <x14:sparkline>
              <xm:f>'BALANCE SHEET'!I13:M13</xm:f>
              <xm:sqref>N13</xm:sqref>
            </x14:sparkline>
            <x14:sparkline>
              <xm:f>'BALANCE SHEET'!I14:M14</xm:f>
              <xm:sqref>N14</xm:sqref>
            </x14:sparkline>
            <x14:sparkline>
              <xm:f>'BALANCE SHEET'!I15:M15</xm:f>
              <xm:sqref>N15</xm:sqref>
            </x14:sparkline>
            <x14:sparkline>
              <xm:f>'BALANCE SHEET'!I16:M16</xm:f>
              <xm:sqref>N16</xm:sqref>
            </x14:sparkline>
            <x14:sparkline>
              <xm:f>'BALANCE SHEET'!I17:M17</xm:f>
              <xm:sqref>N17</xm:sqref>
            </x14:sparkline>
            <x14:sparkline>
              <xm:f>'BALANCE SHEET'!I18:M18</xm:f>
              <xm:sqref>N18</xm:sqref>
            </x14:sparkline>
            <x14:sparkline>
              <xm:f>'BALANCE SHEET'!I19:M19</xm:f>
              <xm:sqref>N19</xm:sqref>
            </x14:sparkline>
            <x14:sparkline>
              <xm:f>'BALANCE SHEET'!I20:M20</xm:f>
              <xm:sqref>N20</xm:sqref>
            </x14:sparkline>
            <x14:sparkline>
              <xm:f>'BALANCE SHEET'!I21:M21</xm:f>
              <xm:sqref>N21</xm:sqref>
            </x14:sparkline>
            <x14:sparkline>
              <xm:f>'BALANCE SHEET'!I22:M22</xm:f>
              <xm:sqref>N22</xm:sqref>
            </x14:sparkline>
            <x14:sparkline>
              <xm:f>'BALANCE SHEET'!I23:M23</xm:f>
              <xm:sqref>N23</xm:sqref>
            </x14:sparkline>
          </x14:sparklines>
        </x14:sparklineGroup>
        <x14:sparklineGroup type="column" displayEmptyCellsAs="gap" negative="1" xr2:uid="{9EB1945E-F265-4E55-8604-532ADECA2AA4}">
          <x14:colorSeries rgb="FF376092"/>
          <x14:colorNegative rgb="FFD00000"/>
          <x14:colorAxis rgb="FF000000"/>
          <x14:colorMarkers rgb="FFD00000"/>
          <x14:colorFirst rgb="FFD00000"/>
          <x14:colorLast rgb="FFD00000"/>
          <x14:colorHigh rgb="FFD00000"/>
          <x14:colorLow rgb="FFD00000"/>
          <x14:sparklines>
            <x14:sparkline>
              <xm:f>'BALANCE SHEET'!I26:M26</xm:f>
              <xm:sqref>N26</xm:sqref>
            </x14:sparkline>
          </x14:sparklines>
        </x14:sparklineGroup>
        <x14:sparklineGroup type="column" displayEmptyCellsAs="gap" xr2:uid="{FC5A2A31-BFD1-4C4C-9EB0-41EFFEC31D59}">
          <x14:colorSeries rgb="FF376092"/>
          <x14:colorNegative rgb="FFD00000"/>
          <x14:colorAxis rgb="FF000000"/>
          <x14:colorMarkers rgb="FFD00000"/>
          <x14:colorFirst rgb="FFD00000"/>
          <x14:colorLast rgb="FFD00000"/>
          <x14:colorHigh rgb="FFD00000"/>
          <x14:colorLow rgb="FFD00000"/>
          <x14:sparklines>
            <x14:sparkline>
              <xm:f>'BALANCE SHEET'!I28:M28</xm:f>
              <xm:sqref>N28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06AE1-4255-4DCA-8A07-E61A3A9032AD}">
  <dimension ref="A1:H58"/>
  <sheetViews>
    <sheetView workbookViewId="0">
      <selection activeCell="K6" sqref="K6"/>
    </sheetView>
  </sheetViews>
  <sheetFormatPr defaultRowHeight="14.5"/>
  <cols>
    <col min="1" max="1" width="30.54296875" bestFit="1" customWidth="1"/>
  </cols>
  <sheetData>
    <row r="1" spans="1:8">
      <c r="B1" s="70">
        <v>43891</v>
      </c>
      <c r="C1" s="70">
        <v>44256</v>
      </c>
      <c r="D1" s="70">
        <v>44621</v>
      </c>
      <c r="E1" s="70">
        <v>44986</v>
      </c>
      <c r="F1" s="70">
        <v>45352</v>
      </c>
      <c r="G1" s="54"/>
      <c r="H1" t="s">
        <v>269</v>
      </c>
    </row>
    <row r="2" spans="1:8">
      <c r="A2" s="71" t="s">
        <v>174</v>
      </c>
      <c r="B2" s="72">
        <v>154</v>
      </c>
      <c r="C2" s="72">
        <v>68</v>
      </c>
      <c r="D2" s="72">
        <v>55</v>
      </c>
      <c r="E2" s="72">
        <v>41</v>
      </c>
      <c r="F2" s="72">
        <v>86</v>
      </c>
    </row>
    <row r="3" spans="1:8" ht="17.5">
      <c r="A3" s="71" t="s">
        <v>175</v>
      </c>
      <c r="B3" s="72">
        <v>152</v>
      </c>
      <c r="C3" s="72">
        <v>101</v>
      </c>
      <c r="D3" s="72">
        <v>201</v>
      </c>
      <c r="E3" s="72">
        <v>260</v>
      </c>
      <c r="F3" s="72">
        <v>476</v>
      </c>
      <c r="H3" s="36" t="s">
        <v>199</v>
      </c>
    </row>
    <row r="4" spans="1:8">
      <c r="A4" s="73" t="s">
        <v>176</v>
      </c>
      <c r="B4" s="74">
        <v>44</v>
      </c>
      <c r="C4" s="74">
        <v>-72</v>
      </c>
      <c r="D4" s="74">
        <v>-53</v>
      </c>
      <c r="E4" s="74">
        <v>-103</v>
      </c>
      <c r="F4" s="74">
        <v>-261</v>
      </c>
      <c r="H4" s="38"/>
    </row>
    <row r="5" spans="1:8">
      <c r="A5" s="73" t="s">
        <v>177</v>
      </c>
      <c r="B5" s="74">
        <v>74</v>
      </c>
      <c r="C5" s="74">
        <v>-27</v>
      </c>
      <c r="D5" s="74">
        <v>-142</v>
      </c>
      <c r="E5" s="74">
        <v>-173</v>
      </c>
      <c r="F5" s="74">
        <v>-78</v>
      </c>
      <c r="H5" s="39" t="s">
        <v>270</v>
      </c>
    </row>
    <row r="6" spans="1:8">
      <c r="A6" s="73" t="s">
        <v>178</v>
      </c>
      <c r="B6" s="74">
        <v>0</v>
      </c>
      <c r="C6" s="74">
        <v>0</v>
      </c>
      <c r="D6" s="74">
        <v>39</v>
      </c>
      <c r="E6" s="74">
        <v>129</v>
      </c>
      <c r="F6" s="74">
        <v>-2</v>
      </c>
      <c r="H6" s="38"/>
    </row>
    <row r="7" spans="1:8">
      <c r="A7" s="73" t="s">
        <v>245</v>
      </c>
      <c r="B7" s="74">
        <v>0</v>
      </c>
      <c r="C7" s="74">
        <v>0</v>
      </c>
      <c r="D7" s="74">
        <v>0</v>
      </c>
      <c r="E7" s="74">
        <v>0</v>
      </c>
      <c r="F7" s="74">
        <v>0</v>
      </c>
      <c r="H7" s="39" t="s">
        <v>271</v>
      </c>
    </row>
    <row r="8" spans="1:8">
      <c r="A8" s="73" t="s">
        <v>179</v>
      </c>
      <c r="B8" s="74">
        <v>-106</v>
      </c>
      <c r="C8" s="74">
        <v>64</v>
      </c>
      <c r="D8" s="74">
        <v>20</v>
      </c>
      <c r="E8" s="74">
        <v>-7</v>
      </c>
      <c r="F8" s="74">
        <v>52</v>
      </c>
      <c r="H8" s="38"/>
    </row>
    <row r="9" spans="1:8">
      <c r="A9" s="71" t="s">
        <v>180</v>
      </c>
      <c r="B9" s="72">
        <v>12</v>
      </c>
      <c r="C9" s="72">
        <v>-35</v>
      </c>
      <c r="D9" s="72">
        <v>-135</v>
      </c>
      <c r="E9" s="72">
        <v>-153</v>
      </c>
      <c r="F9" s="72">
        <v>-289</v>
      </c>
      <c r="H9" s="38"/>
    </row>
    <row r="10" spans="1:8">
      <c r="A10" s="73" t="s">
        <v>181</v>
      </c>
      <c r="B10" s="74">
        <v>-10</v>
      </c>
      <c r="C10" s="74">
        <v>1</v>
      </c>
      <c r="D10" s="74">
        <v>-12</v>
      </c>
      <c r="E10" s="74">
        <v>-66</v>
      </c>
      <c r="F10" s="74">
        <v>-101</v>
      </c>
      <c r="H10" s="57" t="s">
        <v>272</v>
      </c>
    </row>
    <row r="11" spans="1:8">
      <c r="A11" s="71" t="s">
        <v>182</v>
      </c>
      <c r="B11" s="72">
        <v>4</v>
      </c>
      <c r="C11" s="72">
        <v>-60</v>
      </c>
      <c r="D11" s="72">
        <v>-73</v>
      </c>
      <c r="E11" s="72">
        <v>-61</v>
      </c>
      <c r="F11" s="72">
        <v>-537</v>
      </c>
      <c r="H11" s="57" t="s">
        <v>273</v>
      </c>
    </row>
    <row r="12" spans="1:8">
      <c r="A12" s="73" t="s">
        <v>183</v>
      </c>
      <c r="B12" s="74">
        <v>-36</v>
      </c>
      <c r="C12" s="74">
        <v>-60</v>
      </c>
      <c r="D12" s="74">
        <v>-102</v>
      </c>
      <c r="E12" s="74">
        <v>-37</v>
      </c>
      <c r="F12" s="74">
        <v>-164</v>
      </c>
      <c r="H12" s="57" t="s">
        <v>274</v>
      </c>
    </row>
    <row r="13" spans="1:8">
      <c r="A13" s="73" t="s">
        <v>184</v>
      </c>
      <c r="B13" s="74">
        <v>11</v>
      </c>
      <c r="C13" s="74">
        <v>1</v>
      </c>
      <c r="D13" s="74">
        <v>6</v>
      </c>
      <c r="E13" s="74">
        <v>0</v>
      </c>
      <c r="F13" s="74">
        <v>0</v>
      </c>
    </row>
    <row r="14" spans="1:8">
      <c r="A14" s="73" t="s">
        <v>185</v>
      </c>
      <c r="B14" s="74">
        <v>0</v>
      </c>
      <c r="C14" s="74">
        <v>0</v>
      </c>
      <c r="D14" s="74">
        <v>0</v>
      </c>
      <c r="E14" s="74">
        <v>0</v>
      </c>
      <c r="F14" s="74">
        <v>0</v>
      </c>
      <c r="H14" t="s">
        <v>275</v>
      </c>
    </row>
    <row r="15" spans="1:8">
      <c r="A15" s="73" t="s">
        <v>186</v>
      </c>
      <c r="B15" s="74">
        <v>59</v>
      </c>
      <c r="C15" s="74">
        <v>0</v>
      </c>
      <c r="D15" s="74">
        <v>3</v>
      </c>
      <c r="E15" s="74">
        <v>0</v>
      </c>
      <c r="F15" s="74">
        <v>0</v>
      </c>
      <c r="H15" s="38"/>
    </row>
    <row r="16" spans="1:8">
      <c r="A16" s="73" t="s">
        <v>187</v>
      </c>
      <c r="B16" s="74">
        <v>4</v>
      </c>
      <c r="C16" s="74">
        <v>2</v>
      </c>
      <c r="D16" s="74">
        <v>4</v>
      </c>
      <c r="E16" s="74">
        <v>6</v>
      </c>
      <c r="F16" s="74">
        <v>16</v>
      </c>
      <c r="H16" s="39" t="s">
        <v>276</v>
      </c>
    </row>
    <row r="17" spans="1:8">
      <c r="A17" s="73" t="s">
        <v>188</v>
      </c>
      <c r="B17" s="74">
        <v>0</v>
      </c>
      <c r="C17" s="74">
        <v>0</v>
      </c>
      <c r="D17" s="74">
        <v>0</v>
      </c>
      <c r="E17" s="74">
        <v>0</v>
      </c>
      <c r="F17" s="74">
        <v>0</v>
      </c>
    </row>
    <row r="18" spans="1:8" ht="17.5">
      <c r="A18" s="73" t="s">
        <v>246</v>
      </c>
      <c r="B18" s="74">
        <v>0</v>
      </c>
      <c r="C18" s="74">
        <v>0</v>
      </c>
      <c r="D18" s="74">
        <v>0</v>
      </c>
      <c r="E18" s="74">
        <v>0</v>
      </c>
      <c r="F18" s="74">
        <v>-163</v>
      </c>
      <c r="H18" s="36" t="s">
        <v>200</v>
      </c>
    </row>
    <row r="19" spans="1:8">
      <c r="A19" s="73" t="s">
        <v>189</v>
      </c>
      <c r="B19" s="74">
        <v>-36</v>
      </c>
      <c r="C19" s="74">
        <v>-4</v>
      </c>
      <c r="D19" s="74">
        <v>16</v>
      </c>
      <c r="E19" s="74">
        <v>-30</v>
      </c>
      <c r="F19" s="74">
        <v>-226</v>
      </c>
      <c r="H19" s="38"/>
    </row>
    <row r="20" spans="1:8">
      <c r="A20" s="71" t="s">
        <v>190</v>
      </c>
      <c r="B20" s="72">
        <v>-227</v>
      </c>
      <c r="C20" s="72">
        <v>43</v>
      </c>
      <c r="D20" s="72">
        <v>-53</v>
      </c>
      <c r="E20" s="72">
        <v>67</v>
      </c>
      <c r="F20" s="72">
        <v>724</v>
      </c>
      <c r="H20" s="38" t="s">
        <v>277</v>
      </c>
    </row>
    <row r="21" spans="1:8">
      <c r="A21" s="73" t="s">
        <v>191</v>
      </c>
      <c r="B21" s="74">
        <v>0</v>
      </c>
      <c r="C21" s="74">
        <v>0</v>
      </c>
      <c r="D21" s="74">
        <v>1</v>
      </c>
      <c r="E21" s="74">
        <v>0</v>
      </c>
      <c r="F21" s="74">
        <v>975</v>
      </c>
      <c r="H21" s="38"/>
    </row>
    <row r="22" spans="1:8">
      <c r="A22" s="73" t="s">
        <v>192</v>
      </c>
      <c r="B22" s="74">
        <v>110</v>
      </c>
      <c r="C22" s="74">
        <v>153</v>
      </c>
      <c r="D22" s="74">
        <v>116</v>
      </c>
      <c r="E22" s="74">
        <v>158</v>
      </c>
      <c r="F22" s="74">
        <v>0</v>
      </c>
      <c r="H22" s="39" t="s">
        <v>278</v>
      </c>
    </row>
    <row r="23" spans="1:8">
      <c r="A23" s="73" t="s">
        <v>193</v>
      </c>
      <c r="B23" s="74">
        <v>-252</v>
      </c>
      <c r="C23" s="74">
        <v>-46</v>
      </c>
      <c r="D23" s="74">
        <v>-103</v>
      </c>
      <c r="E23" s="74">
        <v>-47</v>
      </c>
      <c r="F23" s="74">
        <v>-183</v>
      </c>
      <c r="H23" s="38"/>
    </row>
    <row r="24" spans="1:8">
      <c r="A24" s="73" t="s">
        <v>194</v>
      </c>
      <c r="B24" s="74">
        <v>-85</v>
      </c>
      <c r="C24" s="74">
        <v>-64</v>
      </c>
      <c r="D24" s="74">
        <v>-63</v>
      </c>
      <c r="E24" s="74">
        <v>-52</v>
      </c>
      <c r="F24" s="74">
        <v>-47</v>
      </c>
      <c r="H24" s="39" t="s">
        <v>279</v>
      </c>
    </row>
    <row r="25" spans="1:8">
      <c r="A25" s="73" t="s">
        <v>195</v>
      </c>
      <c r="B25" s="74">
        <v>-4</v>
      </c>
      <c r="C25" s="74">
        <v>0</v>
      </c>
      <c r="D25" s="74">
        <v>0</v>
      </c>
      <c r="E25" s="74">
        <v>0</v>
      </c>
      <c r="F25" s="74">
        <v>-6</v>
      </c>
      <c r="H25" s="38"/>
    </row>
    <row r="26" spans="1:8">
      <c r="A26" s="73" t="s">
        <v>196</v>
      </c>
      <c r="B26" s="74">
        <v>0</v>
      </c>
      <c r="C26" s="74">
        <v>0</v>
      </c>
      <c r="D26" s="74">
        <v>-4</v>
      </c>
      <c r="E26" s="74">
        <v>-9</v>
      </c>
      <c r="F26" s="74">
        <v>-14</v>
      </c>
      <c r="H26" s="39" t="s">
        <v>280</v>
      </c>
    </row>
    <row r="27" spans="1:8">
      <c r="A27" s="73" t="s">
        <v>247</v>
      </c>
      <c r="B27" s="74">
        <v>0</v>
      </c>
      <c r="C27" s="74">
        <v>0</v>
      </c>
      <c r="D27" s="74">
        <v>0</v>
      </c>
      <c r="E27" s="74">
        <v>0</v>
      </c>
      <c r="F27" s="74">
        <v>0</v>
      </c>
    </row>
    <row r="28" spans="1:8">
      <c r="A28" s="73" t="s">
        <v>248</v>
      </c>
      <c r="B28" s="74">
        <v>0</v>
      </c>
      <c r="C28" s="74">
        <v>0</v>
      </c>
      <c r="D28" s="74">
        <v>0</v>
      </c>
      <c r="E28" s="74">
        <v>0</v>
      </c>
      <c r="F28" s="74">
        <v>0</v>
      </c>
      <c r="H28" t="s">
        <v>281</v>
      </c>
    </row>
    <row r="29" spans="1:8">
      <c r="A29" s="73" t="s">
        <v>197</v>
      </c>
      <c r="B29" s="74">
        <v>4</v>
      </c>
      <c r="C29" s="74">
        <v>0</v>
      </c>
      <c r="D29" s="74">
        <v>1</v>
      </c>
      <c r="E29" s="74">
        <v>17</v>
      </c>
      <c r="F29" s="74">
        <v>0</v>
      </c>
    </row>
    <row r="30" spans="1:8" ht="17.5">
      <c r="A30" s="71" t="s">
        <v>198</v>
      </c>
      <c r="B30" s="72">
        <v>-70</v>
      </c>
      <c r="C30" s="72">
        <v>51</v>
      </c>
      <c r="D30" s="72">
        <v>-71</v>
      </c>
      <c r="E30" s="72">
        <v>46</v>
      </c>
      <c r="F30" s="72">
        <v>274</v>
      </c>
      <c r="H30" s="36" t="s">
        <v>201</v>
      </c>
    </row>
    <row r="31" spans="1:8">
      <c r="A31" s="55"/>
      <c r="B31" s="56"/>
      <c r="C31" s="56"/>
      <c r="D31" s="56"/>
      <c r="E31" s="56"/>
      <c r="F31" s="56"/>
      <c r="H31" s="38"/>
    </row>
    <row r="32" spans="1:8">
      <c r="H32" s="39" t="s">
        <v>282</v>
      </c>
    </row>
    <row r="33" spans="8:8">
      <c r="H33" s="38"/>
    </row>
    <row r="34" spans="8:8">
      <c r="H34" s="39" t="s">
        <v>283</v>
      </c>
    </row>
    <row r="35" spans="8:8">
      <c r="H35" s="38"/>
    </row>
    <row r="36" spans="8:8">
      <c r="H36" s="39" t="s">
        <v>284</v>
      </c>
    </row>
    <row r="37" spans="8:8">
      <c r="H37" s="38"/>
    </row>
    <row r="38" spans="8:8">
      <c r="H38" s="39" t="s">
        <v>285</v>
      </c>
    </row>
    <row r="39" spans="8:8">
      <c r="H39" s="38"/>
    </row>
    <row r="40" spans="8:8">
      <c r="H40" s="38" t="s">
        <v>286</v>
      </c>
    </row>
    <row r="42" spans="8:8">
      <c r="H42" t="s">
        <v>287</v>
      </c>
    </row>
    <row r="44" spans="8:8" ht="17.5">
      <c r="H44" s="36" t="s">
        <v>202</v>
      </c>
    </row>
    <row r="45" spans="8:8">
      <c r="H45" s="38"/>
    </row>
    <row r="46" spans="8:8">
      <c r="H46" s="38" t="s">
        <v>288</v>
      </c>
    </row>
    <row r="48" spans="8:8" ht="17.5">
      <c r="H48" s="36" t="s">
        <v>203</v>
      </c>
    </row>
    <row r="49" spans="8:8">
      <c r="H49" s="38"/>
    </row>
    <row r="50" spans="8:8">
      <c r="H50" s="39" t="s">
        <v>289</v>
      </c>
    </row>
    <row r="51" spans="8:8">
      <c r="H51" s="38"/>
    </row>
    <row r="52" spans="8:8">
      <c r="H52" s="39" t="s">
        <v>290</v>
      </c>
    </row>
    <row r="53" spans="8:8">
      <c r="H53" s="38"/>
    </row>
    <row r="54" spans="8:8">
      <c r="H54" s="39" t="s">
        <v>291</v>
      </c>
    </row>
    <row r="55" spans="8:8">
      <c r="H55" s="38"/>
    </row>
    <row r="56" spans="8:8">
      <c r="H56" s="39" t="s">
        <v>292</v>
      </c>
    </row>
    <row r="58" spans="8:8">
      <c r="H58" t="s">
        <v>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2685-8BD6-4D24-863A-60A52B85A0B1}">
  <dimension ref="A1:A41"/>
  <sheetViews>
    <sheetView workbookViewId="0">
      <selection activeCell="G24" sqref="G24"/>
    </sheetView>
  </sheetViews>
  <sheetFormatPr defaultRowHeight="14.5"/>
  <sheetData>
    <row r="1" spans="1:1">
      <c r="A1" t="s">
        <v>249</v>
      </c>
    </row>
    <row r="2" spans="1:1">
      <c r="A2" s="38"/>
    </row>
    <row r="3" spans="1:1">
      <c r="A3" s="39" t="s">
        <v>250</v>
      </c>
    </row>
    <row r="4" spans="1:1">
      <c r="A4" s="38"/>
    </row>
    <row r="5" spans="1:1">
      <c r="A5" s="38"/>
    </row>
    <row r="6" spans="1:1">
      <c r="A6" s="75" t="s">
        <v>251</v>
      </c>
    </row>
    <row r="7" spans="1:1">
      <c r="A7" s="38"/>
    </row>
    <row r="8" spans="1:1">
      <c r="A8" s="39" t="s">
        <v>252</v>
      </c>
    </row>
    <row r="9" spans="1:1">
      <c r="A9" s="38"/>
    </row>
    <row r="10" spans="1:1">
      <c r="A10" s="38"/>
    </row>
    <row r="11" spans="1:1">
      <c r="A11" s="75" t="s">
        <v>253</v>
      </c>
    </row>
    <row r="13" spans="1:1">
      <c r="A13" t="s">
        <v>254</v>
      </c>
    </row>
    <row r="15" spans="1:1" ht="17.5">
      <c r="A15" s="36" t="s">
        <v>255</v>
      </c>
    </row>
    <row r="17" spans="1:1">
      <c r="A17" t="s">
        <v>256</v>
      </c>
    </row>
    <row r="19" spans="1:1" ht="15.5">
      <c r="A19" s="37" t="s">
        <v>257</v>
      </c>
    </row>
    <row r="20" spans="1:1">
      <c r="A20" s="38"/>
    </row>
    <row r="21" spans="1:1">
      <c r="A21" s="39" t="s">
        <v>258</v>
      </c>
    </row>
    <row r="22" spans="1:1">
      <c r="A22" s="38"/>
    </row>
    <row r="23" spans="1:1">
      <c r="A23" s="38"/>
    </row>
    <row r="24" spans="1:1">
      <c r="A24" s="75" t="s">
        <v>259</v>
      </c>
    </row>
    <row r="25" spans="1:1">
      <c r="A25" s="38"/>
    </row>
    <row r="26" spans="1:1">
      <c r="A26" s="39" t="s">
        <v>260</v>
      </c>
    </row>
    <row r="27" spans="1:1">
      <c r="A27" s="38"/>
    </row>
    <row r="28" spans="1:1">
      <c r="A28" s="38"/>
    </row>
    <row r="29" spans="1:1">
      <c r="A29" s="75" t="s">
        <v>261</v>
      </c>
    </row>
    <row r="31" spans="1:1" ht="15.5">
      <c r="A31" s="37" t="s">
        <v>262</v>
      </c>
    </row>
    <row r="32" spans="1:1">
      <c r="A32" s="38"/>
    </row>
    <row r="33" spans="1:1">
      <c r="A33" s="38" t="s">
        <v>263</v>
      </c>
    </row>
    <row r="34" spans="1:1">
      <c r="A34" s="57" t="s">
        <v>264</v>
      </c>
    </row>
    <row r="36" spans="1:1">
      <c r="A36" t="s">
        <v>265</v>
      </c>
    </row>
    <row r="38" spans="1:1" ht="17.5">
      <c r="A38" s="36" t="s">
        <v>266</v>
      </c>
    </row>
    <row r="39" spans="1:1">
      <c r="A39" s="38"/>
    </row>
    <row r="40" spans="1:1">
      <c r="A40" s="39" t="s">
        <v>267</v>
      </c>
    </row>
    <row r="41" spans="1:1">
      <c r="A41" s="39"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NAME AND ABOUT</vt:lpstr>
      <vt:lpstr>HISTORICAL INCOME STATEMENT</vt:lpstr>
      <vt:lpstr>ANANLYSIS INCOME </vt:lpstr>
      <vt:lpstr>BALANCE SHEET</vt:lpstr>
      <vt:lpstr>CASH FLOW AND INTERPRETATION</vt:lpstr>
      <vt:lpstr>Estimate Future Share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ANAND</dc:creator>
  <cp:lastModifiedBy>UTKARSH ANAND</cp:lastModifiedBy>
  <dcterms:created xsi:type="dcterms:W3CDTF">2024-09-08T04:50:27Z</dcterms:created>
  <dcterms:modified xsi:type="dcterms:W3CDTF">2024-09-09T07:49:37Z</dcterms:modified>
</cp:coreProperties>
</file>