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ANAND\Desktop\new\"/>
    </mc:Choice>
  </mc:AlternateContent>
  <xr:revisionPtr revIDLastSave="0" documentId="8_{00DE758C-B1C1-469D-8273-6CB4AFDE9B35}" xr6:coauthVersionLast="47" xr6:coauthVersionMax="47" xr10:uidLastSave="{00000000-0000-0000-0000-000000000000}"/>
  <bookViews>
    <workbookView xWindow="-110" yWindow="-110" windowWidth="19420" windowHeight="11500" activeTab="2" xr2:uid="{2D10BC79-E0B7-4E0D-B842-1159ABD1D6EB}"/>
  </bookViews>
  <sheets>
    <sheet name="INCOME" sheetId="2" r:id="rId1"/>
    <sheet name="ANALYST IS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O3" i="3"/>
  <c r="P3" i="3"/>
  <c r="Q3" i="3"/>
  <c r="Q34" i="3" s="1"/>
  <c r="Q35" i="3" s="1"/>
  <c r="R3" i="3"/>
  <c r="R34" i="3" s="1"/>
  <c r="R35" i="3" s="1"/>
  <c r="N4" i="3"/>
  <c r="O4" i="3"/>
  <c r="P4" i="3"/>
  <c r="Q4" i="3"/>
  <c r="R4" i="3"/>
  <c r="N5" i="3"/>
  <c r="N38" i="3" s="1"/>
  <c r="O5" i="3"/>
  <c r="P5" i="3"/>
  <c r="Q5" i="3"/>
  <c r="R5" i="3"/>
  <c r="N6" i="3"/>
  <c r="O6" i="3"/>
  <c r="P6" i="3"/>
  <c r="Q6" i="3"/>
  <c r="R6" i="3"/>
  <c r="N7" i="3"/>
  <c r="O7" i="3"/>
  <c r="P7" i="3"/>
  <c r="Q7" i="3"/>
  <c r="R7" i="3"/>
  <c r="N8" i="3"/>
  <c r="O8" i="3"/>
  <c r="P8" i="3"/>
  <c r="Q8" i="3"/>
  <c r="R8" i="3"/>
  <c r="N9" i="3"/>
  <c r="N46" i="3" s="1"/>
  <c r="O9" i="3"/>
  <c r="O46" i="3" s="1"/>
  <c r="P9" i="3"/>
  <c r="P46" i="3" s="1"/>
  <c r="Q9" i="3"/>
  <c r="Q46" i="3" s="1"/>
  <c r="R9" i="3"/>
  <c r="R46" i="3" s="1"/>
  <c r="N10" i="3"/>
  <c r="O10" i="3"/>
  <c r="P10" i="3"/>
  <c r="Q10" i="3"/>
  <c r="R10" i="3"/>
  <c r="N11" i="3"/>
  <c r="O11" i="3"/>
  <c r="P11" i="3"/>
  <c r="Q11" i="3"/>
  <c r="R11" i="3"/>
  <c r="N12" i="3"/>
  <c r="O12" i="3"/>
  <c r="P12" i="3"/>
  <c r="Q12" i="3"/>
  <c r="R12" i="3"/>
  <c r="N13" i="3"/>
  <c r="N54" i="3" s="1"/>
  <c r="O13" i="3"/>
  <c r="O54" i="3" s="1"/>
  <c r="P13" i="3"/>
  <c r="Q13" i="3"/>
  <c r="R13" i="3"/>
  <c r="N14" i="3"/>
  <c r="O14" i="3"/>
  <c r="P14" i="3"/>
  <c r="Q14" i="3"/>
  <c r="R14" i="3"/>
  <c r="N15" i="3"/>
  <c r="O15" i="3"/>
  <c r="P15" i="3"/>
  <c r="Q15" i="3"/>
  <c r="R15" i="3"/>
  <c r="N16" i="3"/>
  <c r="O16" i="3"/>
  <c r="P16" i="3"/>
  <c r="Q16" i="3"/>
  <c r="R16" i="3"/>
  <c r="O2" i="3"/>
  <c r="P2" i="3"/>
  <c r="Q2" i="3"/>
  <c r="Q60" i="3" s="1"/>
  <c r="R2" i="3"/>
  <c r="N2" i="3"/>
  <c r="AA16" i="2"/>
  <c r="AB16" i="2"/>
  <c r="AC16" i="2"/>
  <c r="AD16" i="2"/>
  <c r="Z16" i="2"/>
  <c r="AA15" i="2"/>
  <c r="AB15" i="2"/>
  <c r="AC15" i="2"/>
  <c r="AD15" i="2"/>
  <c r="Z15" i="2"/>
  <c r="AA13" i="2"/>
  <c r="AB13" i="2"/>
  <c r="AC13" i="2"/>
  <c r="AD13" i="2"/>
  <c r="Z14" i="2"/>
  <c r="Z13" i="2"/>
  <c r="AA11" i="2"/>
  <c r="AB11" i="2"/>
  <c r="AC11" i="2"/>
  <c r="AD11" i="2"/>
  <c r="Z11" i="2"/>
  <c r="AA9" i="2"/>
  <c r="AB9" i="2"/>
  <c r="AC9" i="2"/>
  <c r="AD9" i="2"/>
  <c r="Z9" i="2"/>
  <c r="AA8" i="2"/>
  <c r="AB8" i="2"/>
  <c r="AC8" i="2"/>
  <c r="AD8" i="2"/>
  <c r="AA7" i="2"/>
  <c r="AB7" i="2"/>
  <c r="AC7" i="2"/>
  <c r="AD7" i="2"/>
  <c r="Z7" i="2"/>
  <c r="AA5" i="2"/>
  <c r="AB5" i="2"/>
  <c r="AC5" i="2"/>
  <c r="AD5" i="2"/>
  <c r="Z5" i="2"/>
  <c r="AA4" i="2"/>
  <c r="AB4" i="2"/>
  <c r="AC4" i="2"/>
  <c r="AD4" i="2"/>
  <c r="Z4" i="2"/>
  <c r="AA2" i="2"/>
  <c r="AB2" i="2"/>
  <c r="AC2" i="2"/>
  <c r="AD2" i="2"/>
  <c r="Z2" i="2"/>
  <c r="AD6" i="2"/>
  <c r="AD10" i="2" s="1"/>
  <c r="AD12" i="2" s="1"/>
  <c r="AD14" i="2" s="1"/>
  <c r="R42" i="3"/>
  <c r="R43" i="3" s="1"/>
  <c r="Q42" i="3"/>
  <c r="Q43" i="3" s="1"/>
  <c r="P42" i="3"/>
  <c r="O42" i="3"/>
  <c r="N42" i="3"/>
  <c r="R38" i="3"/>
  <c r="R39" i="3" s="1"/>
  <c r="Q38" i="3"/>
  <c r="Q39" i="3" s="1"/>
  <c r="P38" i="3"/>
  <c r="O38" i="3"/>
  <c r="P34" i="3"/>
  <c r="O34" i="3"/>
  <c r="N34" i="3"/>
  <c r="R32" i="3"/>
  <c r="R33" i="3" s="1"/>
  <c r="Q32" i="3"/>
  <c r="P32" i="3"/>
  <c r="O32" i="3"/>
  <c r="N32" i="3"/>
  <c r="O33" i="3" s="1"/>
  <c r="R50" i="3"/>
  <c r="Q50" i="3"/>
  <c r="P50" i="3"/>
  <c r="P60" i="3"/>
  <c r="O60" i="3"/>
  <c r="AD3" i="2" l="1"/>
  <c r="AC3" i="2"/>
  <c r="AB3" i="2"/>
  <c r="AA3" i="2"/>
  <c r="Z6" i="2"/>
  <c r="AA6" i="2"/>
  <c r="AA10" i="2" s="1"/>
  <c r="AA12" i="2" s="1"/>
  <c r="AA14" i="2" s="1"/>
  <c r="AB6" i="2"/>
  <c r="AB10" i="2" s="1"/>
  <c r="AB12" i="2" s="1"/>
  <c r="AB14" i="2" s="1"/>
  <c r="AC6" i="2"/>
  <c r="AC10" i="2" s="1"/>
  <c r="AC12" i="2" s="1"/>
  <c r="AC14" i="2" s="1"/>
  <c r="Z8" i="2"/>
  <c r="Z10" i="2" s="1"/>
  <c r="Z12" i="2" s="1"/>
  <c r="Z3" i="2"/>
  <c r="Q51" i="3"/>
  <c r="R51" i="3"/>
  <c r="O43" i="3"/>
  <c r="O35" i="3"/>
  <c r="P35" i="3"/>
  <c r="O47" i="3"/>
  <c r="P47" i="3"/>
  <c r="N50" i="3"/>
  <c r="N36" i="3"/>
  <c r="R40" i="3"/>
  <c r="O55" i="3"/>
  <c r="Q47" i="3"/>
  <c r="O50" i="3"/>
  <c r="O36" i="3"/>
  <c r="R47" i="3"/>
  <c r="P33" i="3"/>
  <c r="Q33" i="3"/>
  <c r="S33" i="3" s="1"/>
  <c r="S2" i="3" s="1"/>
  <c r="P54" i="3"/>
  <c r="P55" i="3" s="1"/>
  <c r="Q54" i="3"/>
  <c r="R54" i="3"/>
  <c r="R55" i="3" s="1"/>
  <c r="P36" i="3"/>
  <c r="R24" i="3"/>
  <c r="Q36" i="3"/>
  <c r="N60" i="3"/>
  <c r="O19" i="3"/>
  <c r="R36" i="3"/>
  <c r="R37" i="3" s="1"/>
  <c r="P43" i="3"/>
  <c r="P19" i="3"/>
  <c r="Q19" i="3"/>
  <c r="R19" i="3"/>
  <c r="O39" i="3"/>
  <c r="P39" i="3"/>
  <c r="R60" i="3"/>
  <c r="Q37" i="3" l="1"/>
  <c r="T2" i="3"/>
  <c r="N40" i="3"/>
  <c r="N24" i="3"/>
  <c r="O40" i="3"/>
  <c r="O24" i="3"/>
  <c r="Q40" i="3"/>
  <c r="R41" i="3" s="1"/>
  <c r="R20" i="3"/>
  <c r="Q24" i="3"/>
  <c r="S19" i="3"/>
  <c r="O37" i="3"/>
  <c r="O51" i="3"/>
  <c r="Q55" i="3"/>
  <c r="P40" i="3"/>
  <c r="P41" i="3" s="1"/>
  <c r="P24" i="3"/>
  <c r="R25" i="3"/>
  <c r="R44" i="3"/>
  <c r="P37" i="3"/>
  <c r="P51" i="3"/>
  <c r="P25" i="3" l="1"/>
  <c r="P44" i="3"/>
  <c r="P20" i="3"/>
  <c r="N25" i="3"/>
  <c r="N44" i="3"/>
  <c r="S24" i="3"/>
  <c r="R29" i="3"/>
  <c r="R48" i="3"/>
  <c r="U2" i="3"/>
  <c r="Q25" i="3"/>
  <c r="Q44" i="3"/>
  <c r="Q45" i="3" s="1"/>
  <c r="Q20" i="3"/>
  <c r="Q41" i="3"/>
  <c r="O20" i="3"/>
  <c r="O25" i="3"/>
  <c r="O44" i="3"/>
  <c r="O41" i="3"/>
  <c r="R45" i="3" l="1"/>
  <c r="S20" i="3"/>
  <c r="O45" i="3"/>
  <c r="O48" i="3"/>
  <c r="O29" i="3"/>
  <c r="R26" i="3"/>
  <c r="R52" i="3"/>
  <c r="Q29" i="3"/>
  <c r="Q48" i="3"/>
  <c r="N48" i="3"/>
  <c r="N26" i="3"/>
  <c r="N29" i="3"/>
  <c r="V2" i="3"/>
  <c r="P29" i="3"/>
  <c r="P48" i="3"/>
  <c r="P45" i="3"/>
  <c r="Q49" i="3" l="1"/>
  <c r="R49" i="3"/>
  <c r="N52" i="3"/>
  <c r="R56" i="3"/>
  <c r="R27" i="3"/>
  <c r="Q26" i="3"/>
  <c r="Q52" i="3"/>
  <c r="O26" i="3"/>
  <c r="O52" i="3"/>
  <c r="O53" i="3" s="1"/>
  <c r="O49" i="3"/>
  <c r="P49" i="3"/>
  <c r="P26" i="3"/>
  <c r="P52" i="3"/>
  <c r="S26" i="3" l="1"/>
  <c r="P53" i="3"/>
  <c r="P56" i="3"/>
  <c r="P21" i="3"/>
  <c r="P27" i="3"/>
  <c r="O56" i="3"/>
  <c r="O21" i="3"/>
  <c r="O27" i="3"/>
  <c r="Q53" i="3"/>
  <c r="Q56" i="3"/>
  <c r="Q21" i="3"/>
  <c r="Q27" i="3"/>
  <c r="N27" i="3"/>
  <c r="N56" i="3"/>
  <c r="R57" i="3"/>
  <c r="R21" i="3"/>
  <c r="R53" i="3"/>
  <c r="O57" i="3" l="1"/>
  <c r="S21" i="3"/>
  <c r="S27" i="3"/>
  <c r="P57" i="3"/>
  <c r="Q57" i="3"/>
  <c r="J16" i="2" l="1"/>
  <c r="C16" i="3" s="1"/>
  <c r="K16" i="2"/>
  <c r="D16" i="3" s="1"/>
  <c r="L16" i="2"/>
  <c r="E16" i="3" s="1"/>
  <c r="M16" i="2"/>
  <c r="F16" i="3" s="1"/>
  <c r="J15" i="2"/>
  <c r="C15" i="3" s="1"/>
  <c r="K15" i="2"/>
  <c r="D15" i="3" s="1"/>
  <c r="L15" i="2"/>
  <c r="E15" i="3" s="1"/>
  <c r="M15" i="2"/>
  <c r="F15" i="3" s="1"/>
  <c r="I16" i="2"/>
  <c r="B16" i="3" s="1"/>
  <c r="I15" i="2"/>
  <c r="B15" i="3" s="1"/>
  <c r="J13" i="2"/>
  <c r="C13" i="3" s="1"/>
  <c r="K13" i="2"/>
  <c r="D13" i="3" s="1"/>
  <c r="L13" i="2"/>
  <c r="E13" i="3" s="1"/>
  <c r="M13" i="2"/>
  <c r="F13" i="3" s="1"/>
  <c r="J11" i="2"/>
  <c r="C11" i="3" s="1"/>
  <c r="K11" i="2"/>
  <c r="D11" i="3" s="1"/>
  <c r="L11" i="2"/>
  <c r="E11" i="3" s="1"/>
  <c r="M11" i="2"/>
  <c r="F11" i="3" s="1"/>
  <c r="I13" i="2"/>
  <c r="B13" i="3" s="1"/>
  <c r="I11" i="2"/>
  <c r="B11" i="3" s="1"/>
  <c r="J9" i="2"/>
  <c r="C9" i="3" s="1"/>
  <c r="K9" i="2"/>
  <c r="D9" i="3" s="1"/>
  <c r="L9" i="2"/>
  <c r="E9" i="3" s="1"/>
  <c r="M9" i="2"/>
  <c r="F9" i="3" s="1"/>
  <c r="I9" i="2"/>
  <c r="B9" i="3" s="1"/>
  <c r="J7" i="2"/>
  <c r="C7" i="3" s="1"/>
  <c r="K7" i="2"/>
  <c r="D7" i="3" s="1"/>
  <c r="L7" i="2"/>
  <c r="E7" i="3" s="1"/>
  <c r="M7" i="2"/>
  <c r="F7" i="3" s="1"/>
  <c r="I7" i="2"/>
  <c r="B7" i="3" s="1"/>
  <c r="J5" i="2"/>
  <c r="C5" i="3" s="1"/>
  <c r="K5" i="2"/>
  <c r="D5" i="3" s="1"/>
  <c r="L5" i="2"/>
  <c r="E5" i="3" s="1"/>
  <c r="M5" i="2"/>
  <c r="F5" i="3" s="1"/>
  <c r="I5" i="2"/>
  <c r="B5" i="3" s="1"/>
  <c r="J2" i="2"/>
  <c r="C2" i="3" s="1"/>
  <c r="K2" i="2"/>
  <c r="D2" i="3" s="1"/>
  <c r="L2" i="2"/>
  <c r="E2" i="3" s="1"/>
  <c r="M2" i="2"/>
  <c r="F2" i="3" s="1"/>
  <c r="I2" i="2"/>
  <c r="B2" i="3" s="1"/>
  <c r="J4" i="2"/>
  <c r="C4" i="3" s="1"/>
  <c r="K4" i="2"/>
  <c r="D4" i="3" s="1"/>
  <c r="L4" i="2"/>
  <c r="E4" i="3" s="1"/>
  <c r="M4" i="2"/>
  <c r="F4" i="3" s="1"/>
  <c r="I4" i="2"/>
  <c r="B4" i="3" s="1"/>
  <c r="M6" i="2" l="1"/>
  <c r="F6" i="3" s="1"/>
  <c r="F40" i="3" s="1"/>
  <c r="L6" i="2"/>
  <c r="E6" i="3" s="1"/>
  <c r="E64" i="3" s="1"/>
  <c r="D36" i="3"/>
  <c r="D62" i="3"/>
  <c r="F64" i="3"/>
  <c r="D46" i="3"/>
  <c r="D67" i="3"/>
  <c r="E54" i="3"/>
  <c r="E71" i="3"/>
  <c r="C36" i="3"/>
  <c r="C62" i="3"/>
  <c r="C46" i="3"/>
  <c r="C47" i="3" s="1"/>
  <c r="C67" i="3"/>
  <c r="D71" i="3"/>
  <c r="D54" i="3"/>
  <c r="D55" i="3" s="1"/>
  <c r="N61" i="3"/>
  <c r="N67" i="3"/>
  <c r="N71" i="3"/>
  <c r="B32" i="3"/>
  <c r="N69" i="3"/>
  <c r="N65" i="3"/>
  <c r="N62" i="3"/>
  <c r="B60" i="3"/>
  <c r="N63" i="3"/>
  <c r="N64" i="3"/>
  <c r="N66" i="3"/>
  <c r="N68" i="3"/>
  <c r="N70" i="3"/>
  <c r="N72" i="3"/>
  <c r="K6" i="2"/>
  <c r="C71" i="3"/>
  <c r="C54" i="3"/>
  <c r="I3" i="2"/>
  <c r="B3" i="3" s="1"/>
  <c r="J6" i="2"/>
  <c r="R63" i="3"/>
  <c r="R69" i="3"/>
  <c r="F32" i="3"/>
  <c r="R61" i="3"/>
  <c r="F60" i="3"/>
  <c r="R71" i="3"/>
  <c r="R62" i="3"/>
  <c r="R65" i="3"/>
  <c r="R64" i="3"/>
  <c r="R67" i="3"/>
  <c r="F19" i="3"/>
  <c r="R66" i="3"/>
  <c r="R68" i="3"/>
  <c r="R70" i="3"/>
  <c r="R72" i="3"/>
  <c r="B42" i="3"/>
  <c r="B65" i="3"/>
  <c r="Q69" i="3"/>
  <c r="E32" i="3"/>
  <c r="E33" i="3" s="1"/>
  <c r="Q63" i="3"/>
  <c r="Q61" i="3"/>
  <c r="Q71" i="3"/>
  <c r="Q62" i="3"/>
  <c r="Q65" i="3"/>
  <c r="E19" i="3"/>
  <c r="Q67" i="3"/>
  <c r="E60" i="3"/>
  <c r="Q64" i="3"/>
  <c r="Q66" i="3"/>
  <c r="Q68" i="3"/>
  <c r="Q70" i="3"/>
  <c r="Q72" i="3"/>
  <c r="P61" i="3"/>
  <c r="P69" i="3"/>
  <c r="P67" i="3"/>
  <c r="D32" i="3"/>
  <c r="P63" i="3"/>
  <c r="P65" i="3"/>
  <c r="D19" i="3"/>
  <c r="D60" i="3"/>
  <c r="P71" i="3"/>
  <c r="P62" i="3"/>
  <c r="P64" i="3"/>
  <c r="P66" i="3"/>
  <c r="P68" i="3"/>
  <c r="P70" i="3"/>
  <c r="P72" i="3"/>
  <c r="F42" i="3"/>
  <c r="F65" i="3"/>
  <c r="B50" i="3"/>
  <c r="B69" i="3"/>
  <c r="O61" i="3"/>
  <c r="O67" i="3"/>
  <c r="C60" i="3"/>
  <c r="O63" i="3"/>
  <c r="O62" i="3"/>
  <c r="O69" i="3"/>
  <c r="C19" i="3"/>
  <c r="O65" i="3"/>
  <c r="O71" i="3"/>
  <c r="C32" i="3"/>
  <c r="O64" i="3"/>
  <c r="O66" i="3"/>
  <c r="O68" i="3"/>
  <c r="O70" i="3"/>
  <c r="O72" i="3"/>
  <c r="E42" i="3"/>
  <c r="E65" i="3"/>
  <c r="M3" i="2"/>
  <c r="F3" i="3" s="1"/>
  <c r="D42" i="3"/>
  <c r="D65" i="3"/>
  <c r="B54" i="3"/>
  <c r="B71" i="3"/>
  <c r="L3" i="2"/>
  <c r="E3" i="3" s="1"/>
  <c r="C65" i="3"/>
  <c r="C42" i="3"/>
  <c r="F50" i="3"/>
  <c r="F69" i="3"/>
  <c r="K3" i="2"/>
  <c r="D3" i="3" s="1"/>
  <c r="E50" i="3"/>
  <c r="E69" i="3"/>
  <c r="J3" i="2"/>
  <c r="C3" i="3" s="1"/>
  <c r="D50" i="3"/>
  <c r="D69" i="3"/>
  <c r="B38" i="3"/>
  <c r="B63" i="3"/>
  <c r="C50" i="3"/>
  <c r="C69" i="3"/>
  <c r="F38" i="3"/>
  <c r="F63" i="3"/>
  <c r="E38" i="3"/>
  <c r="E63" i="3"/>
  <c r="B67" i="3"/>
  <c r="B46" i="3"/>
  <c r="B36" i="3"/>
  <c r="B62" i="3"/>
  <c r="D38" i="3"/>
  <c r="D63" i="3"/>
  <c r="F36" i="3"/>
  <c r="F62" i="3"/>
  <c r="C38" i="3"/>
  <c r="C63" i="3"/>
  <c r="F46" i="3"/>
  <c r="F67" i="3"/>
  <c r="E36" i="3"/>
  <c r="E62" i="3"/>
  <c r="I6" i="2"/>
  <c r="E46" i="3"/>
  <c r="E67" i="3"/>
  <c r="F54" i="3"/>
  <c r="F71" i="3"/>
  <c r="F47" i="3" l="1"/>
  <c r="G69" i="3"/>
  <c r="E24" i="3"/>
  <c r="L8" i="2"/>
  <c r="E40" i="3"/>
  <c r="F41" i="3" s="1"/>
  <c r="M8" i="2"/>
  <c r="F8" i="3" s="1"/>
  <c r="S63" i="3"/>
  <c r="F24" i="3"/>
  <c r="F33" i="3"/>
  <c r="E37" i="3"/>
  <c r="C51" i="3"/>
  <c r="G63" i="3"/>
  <c r="S5" i="3" s="1"/>
  <c r="D43" i="3"/>
  <c r="C43" i="3"/>
  <c r="C55" i="3"/>
  <c r="G65" i="3"/>
  <c r="B61" i="3"/>
  <c r="B34" i="3"/>
  <c r="F61" i="3"/>
  <c r="F34" i="3"/>
  <c r="S11" i="3"/>
  <c r="T11" i="3"/>
  <c r="U11" i="3"/>
  <c r="V11" i="3"/>
  <c r="D6" i="3"/>
  <c r="K8" i="2"/>
  <c r="C39" i="3"/>
  <c r="D51" i="3"/>
  <c r="E43" i="3"/>
  <c r="E8" i="3"/>
  <c r="L10" i="2"/>
  <c r="F43" i="3"/>
  <c r="F37" i="3"/>
  <c r="C34" i="3"/>
  <c r="C61" i="3"/>
  <c r="D39" i="3"/>
  <c r="E51" i="3"/>
  <c r="S67" i="3"/>
  <c r="C37" i="3"/>
  <c r="D34" i="3"/>
  <c r="D61" i="3"/>
  <c r="D33" i="3"/>
  <c r="C33" i="3"/>
  <c r="G33" i="3" s="1"/>
  <c r="G2" i="3" s="1"/>
  <c r="E55" i="3"/>
  <c r="S65" i="3"/>
  <c r="F51" i="3"/>
  <c r="D47" i="3"/>
  <c r="F55" i="3"/>
  <c r="G19" i="3"/>
  <c r="S69" i="3"/>
  <c r="G67" i="3"/>
  <c r="E39" i="3"/>
  <c r="E47" i="3"/>
  <c r="E34" i="3"/>
  <c r="E61" i="3"/>
  <c r="S71" i="3"/>
  <c r="B6" i="3"/>
  <c r="I8" i="2"/>
  <c r="F39" i="3"/>
  <c r="G71" i="3"/>
  <c r="C6" i="3"/>
  <c r="J8" i="2"/>
  <c r="S61" i="3"/>
  <c r="D37" i="3"/>
  <c r="M10" i="2" l="1"/>
  <c r="V5" i="3"/>
  <c r="U5" i="3"/>
  <c r="T5" i="3"/>
  <c r="D35" i="3"/>
  <c r="C24" i="3"/>
  <c r="C40" i="3"/>
  <c r="C64" i="3"/>
  <c r="S13" i="3"/>
  <c r="T13" i="3"/>
  <c r="U13" i="3"/>
  <c r="V13" i="3"/>
  <c r="H2" i="3"/>
  <c r="G5" i="3"/>
  <c r="G13" i="3"/>
  <c r="G11" i="3"/>
  <c r="G7" i="3"/>
  <c r="G3" i="3"/>
  <c r="G4" i="3" s="1"/>
  <c r="G6" i="3" s="1"/>
  <c r="G8" i="3" s="1"/>
  <c r="G9" i="3"/>
  <c r="B8" i="3"/>
  <c r="I10" i="2"/>
  <c r="D8" i="3"/>
  <c r="K10" i="2"/>
  <c r="B24" i="3"/>
  <c r="B40" i="3"/>
  <c r="B64" i="3"/>
  <c r="D40" i="3"/>
  <c r="D24" i="3"/>
  <c r="D64" i="3"/>
  <c r="E35" i="3"/>
  <c r="F10" i="3"/>
  <c r="M12" i="2"/>
  <c r="F20" i="3"/>
  <c r="F44" i="3"/>
  <c r="F45" i="3" s="1"/>
  <c r="F25" i="3"/>
  <c r="F66" i="3"/>
  <c r="F35" i="3"/>
  <c r="S9" i="3"/>
  <c r="T9" i="3"/>
  <c r="U9" i="3"/>
  <c r="V9" i="3"/>
  <c r="C35" i="3"/>
  <c r="E10" i="3"/>
  <c r="L12" i="2"/>
  <c r="G61" i="3"/>
  <c r="C8" i="3"/>
  <c r="J10" i="2"/>
  <c r="E25" i="3"/>
  <c r="E66" i="3"/>
  <c r="E44" i="3"/>
  <c r="S7" i="3"/>
  <c r="T7" i="3"/>
  <c r="U7" i="3"/>
  <c r="V7" i="3"/>
  <c r="D25" i="3" l="1"/>
  <c r="D66" i="3"/>
  <c r="D20" i="3"/>
  <c r="D44" i="3"/>
  <c r="E45" i="3" s="1"/>
  <c r="B10" i="3"/>
  <c r="I12" i="2"/>
  <c r="B66" i="3"/>
  <c r="B44" i="3"/>
  <c r="B25" i="3"/>
  <c r="G25" i="3"/>
  <c r="G10" i="3"/>
  <c r="G12" i="3" s="1"/>
  <c r="G14" i="3" s="1"/>
  <c r="F12" i="3"/>
  <c r="M14" i="2"/>
  <c r="F14" i="3" s="1"/>
  <c r="E20" i="3"/>
  <c r="F68" i="3"/>
  <c r="F48" i="3"/>
  <c r="F29" i="3"/>
  <c r="I2" i="3"/>
  <c r="H3" i="3"/>
  <c r="H4" i="3" s="1"/>
  <c r="H13" i="3"/>
  <c r="H5" i="3"/>
  <c r="H9" i="3"/>
  <c r="H7" i="3"/>
  <c r="H11" i="3"/>
  <c r="C10" i="3"/>
  <c r="J12" i="2"/>
  <c r="C66" i="3"/>
  <c r="C44" i="3"/>
  <c r="C25" i="3"/>
  <c r="C20" i="3"/>
  <c r="S3" i="3"/>
  <c r="S4" i="3" s="1"/>
  <c r="S6" i="3" s="1"/>
  <c r="S8" i="3" s="1"/>
  <c r="T3" i="3"/>
  <c r="T4" i="3" s="1"/>
  <c r="T6" i="3" s="1"/>
  <c r="T8" i="3" s="1"/>
  <c r="T10" i="3" s="1"/>
  <c r="T12" i="3" s="1"/>
  <c r="T14" i="3" s="1"/>
  <c r="U3" i="3"/>
  <c r="U4" i="3" s="1"/>
  <c r="U6" i="3" s="1"/>
  <c r="U8" i="3" s="1"/>
  <c r="U10" i="3" s="1"/>
  <c r="U12" i="3" s="1"/>
  <c r="U14" i="3" s="1"/>
  <c r="V3" i="3"/>
  <c r="V4" i="3" s="1"/>
  <c r="V6" i="3" s="1"/>
  <c r="V8" i="3" s="1"/>
  <c r="V10" i="3" s="1"/>
  <c r="V12" i="3" s="1"/>
  <c r="V14" i="3" s="1"/>
  <c r="D41" i="3"/>
  <c r="E41" i="3"/>
  <c r="E12" i="3"/>
  <c r="L14" i="2"/>
  <c r="E14" i="3" s="1"/>
  <c r="E68" i="3"/>
  <c r="E48" i="3"/>
  <c r="E29" i="3"/>
  <c r="C41" i="3"/>
  <c r="D10" i="3"/>
  <c r="K12" i="2"/>
  <c r="G24" i="3"/>
  <c r="F49" i="3" l="1"/>
  <c r="S10" i="3"/>
  <c r="S12" i="3" s="1"/>
  <c r="S14" i="3" s="1"/>
  <c r="S25" i="3"/>
  <c r="F72" i="3"/>
  <c r="F27" i="3"/>
  <c r="F56" i="3"/>
  <c r="F21" i="3"/>
  <c r="G20" i="3"/>
  <c r="F70" i="3"/>
  <c r="F26" i="3"/>
  <c r="F52" i="3"/>
  <c r="D12" i="3"/>
  <c r="K14" i="2"/>
  <c r="D14" i="3" s="1"/>
  <c r="C12" i="3"/>
  <c r="J14" i="2"/>
  <c r="C14" i="3" s="1"/>
  <c r="D48" i="3"/>
  <c r="D68" i="3"/>
  <c r="D29" i="3"/>
  <c r="C29" i="3"/>
  <c r="C48" i="3"/>
  <c r="C68" i="3"/>
  <c r="C45" i="3"/>
  <c r="B12" i="3"/>
  <c r="I14" i="2"/>
  <c r="B14" i="3" s="1"/>
  <c r="B29" i="3"/>
  <c r="B26" i="3"/>
  <c r="B48" i="3"/>
  <c r="B68" i="3"/>
  <c r="D45" i="3"/>
  <c r="E27" i="3"/>
  <c r="E72" i="3"/>
  <c r="E56" i="3"/>
  <c r="E21" i="3"/>
  <c r="E52" i="3"/>
  <c r="E70" i="3"/>
  <c r="E26" i="3"/>
  <c r="H6" i="3"/>
  <c r="H8" i="3" s="1"/>
  <c r="H10" i="3" s="1"/>
  <c r="H12" i="3" s="1"/>
  <c r="H14" i="3" s="1"/>
  <c r="I7" i="3"/>
  <c r="I3" i="3"/>
  <c r="I4" i="3" s="1"/>
  <c r="I13" i="3"/>
  <c r="J2" i="3"/>
  <c r="I5" i="3"/>
  <c r="I9" i="3"/>
  <c r="I11" i="3"/>
  <c r="D49" i="3" l="1"/>
  <c r="C49" i="3"/>
  <c r="C27" i="3"/>
  <c r="C72" i="3"/>
  <c r="C56" i="3"/>
  <c r="C21" i="3"/>
  <c r="C52" i="3"/>
  <c r="C70" i="3"/>
  <c r="C26" i="3"/>
  <c r="D27" i="3"/>
  <c r="D72" i="3"/>
  <c r="D56" i="3"/>
  <c r="D21" i="3"/>
  <c r="D52" i="3"/>
  <c r="D53" i="3" s="1"/>
  <c r="D26" i="3"/>
  <c r="D70" i="3"/>
  <c r="F53" i="3"/>
  <c r="G26" i="3"/>
  <c r="E49" i="3"/>
  <c r="J13" i="3"/>
  <c r="J5" i="3"/>
  <c r="J3" i="3"/>
  <c r="J4" i="3" s="1"/>
  <c r="J6" i="3" s="1"/>
  <c r="J9" i="3"/>
  <c r="J11" i="3"/>
  <c r="J7" i="3"/>
  <c r="B27" i="3"/>
  <c r="B72" i="3"/>
  <c r="B56" i="3"/>
  <c r="F57" i="3"/>
  <c r="B52" i="3"/>
  <c r="B70" i="3"/>
  <c r="I6" i="3"/>
  <c r="I8" i="3" s="1"/>
  <c r="I10" i="3" s="1"/>
  <c r="I12" i="3" s="1"/>
  <c r="I14" i="3" s="1"/>
  <c r="D57" i="3" l="1"/>
  <c r="G27" i="3"/>
  <c r="C53" i="3"/>
  <c r="J8" i="3"/>
  <c r="J10" i="3" s="1"/>
  <c r="J12" i="3" s="1"/>
  <c r="J14" i="3" s="1"/>
  <c r="G21" i="3"/>
  <c r="C57" i="3"/>
  <c r="E57" i="3"/>
  <c r="E53" i="3"/>
</calcChain>
</file>

<file path=xl/sharedStrings.xml><?xml version="1.0" encoding="utf-8"?>
<sst xmlns="http://schemas.openxmlformats.org/spreadsheetml/2006/main" count="343" uniqueCount="155">
  <si>
    <t>Balance Sheet of Tata Investment Corporation (in Rs. Cr.)</t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</si>
  <si>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</si>
  <si>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</si>
  <si>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</si>
  <si>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</si>
  <si>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</si>
  <si>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</si>
  <si>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</si>
  <si>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</si>
  <si>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Minority Interest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</si>
  <si>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</si>
  <si>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</si>
  <si>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</si>
  <si>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</si>
  <si>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</si>
  <si>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</si>
  <si>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</si>
  <si>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</si>
  <si>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</si>
  <si>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</si>
  <si>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</si>
  <si>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</si>
  <si>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</si>
  <si>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</si>
  <si>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</si>
  <si>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</si>
  <si>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</si>
  <si>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</si>
  <si>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</si>
  <si>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</si>
  <si>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</si>
  <si>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</si>
  <si>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</si>
  <si>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</si>
  <si>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</si>
  <si>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</si>
  <si>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</si>
  <si>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</si>
  <si>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</si>
  <si>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</si>
  <si>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</si>
  <si>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</si>
  <si>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</si>
  <si>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</si>
  <si>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</si>
  <si>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</si>
  <si>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</si>
  <si>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</si>
  <si>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</si>
  <si>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</si>
  <si>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</si>
  <si>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</si>
  <si>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</si>
  <si>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</si>
  <si>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Profit &amp; Loss account of Tata Investment Corporation (in Rs. Cr.)</t>
  </si>
  <si>
    <t>INCOME</t>
  </si>
  <si>
    <t>Revenue From Operations [Gross]</t>
  </si>
  <si>
    <t>Less: Excise/Sevice Tax/Other Levies</t>
  </si>
  <si>
    <t>Revenue From Operations [Net]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</si>
  <si>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</si>
  <si>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</si>
  <si>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</si>
  <si>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</si>
  <si>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</si>
  <si>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</si>
  <si>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Operating And Direct Expenses</t>
  </si>
  <si>
    <t>Changes In Inventories Of FGWIP And Stock 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</si>
  <si>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</si>
  <si>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</si>
  <si>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</si>
  <si>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</si>
  <si>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</si>
  <si>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</si>
  <si>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</si>
  <si>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</si>
  <si>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</si>
  <si>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</si>
  <si>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</si>
  <si>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</si>
  <si>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Other Direct Taxes</t>
  </si>
  <si>
    <t>Total Tax Expenses</t>
  </si>
  <si>
    <t>Profit/Loss After Tax And Before ExtraOrdinary Items</t>
  </si>
  <si>
    <t>Profit/Loss From Continuing Operations</t>
  </si>
  <si>
    <t>Profit/Loss For The Period</t>
  </si>
  <si>
    <t>Consolidated Profit/Loss After MI And Associates</t>
  </si>
  <si>
    <t>EARNINGS PER SHARE</t>
  </si>
  <si>
    <t>Basic EPS (Rs.)</t>
  </si>
  <si>
    <t>Diluted EPS (Rs.)</t>
  </si>
  <si>
    <t>DIVIDEND AND DIVIDEND PERCENTAGE</t>
  </si>
  <si>
    <t>Equity Share Dividend</t>
  </si>
  <si>
    <t>Tax On Dividend</t>
  </si>
  <si>
    <t>Revenue from operation</t>
  </si>
  <si>
    <t>Other operations income</t>
  </si>
  <si>
    <t>COGS</t>
  </si>
  <si>
    <t>GROSS PROFIT</t>
  </si>
  <si>
    <t>SG&amp;A</t>
  </si>
  <si>
    <t>EBITDA</t>
  </si>
  <si>
    <t>D&amp;A</t>
  </si>
  <si>
    <t>EBIT</t>
  </si>
  <si>
    <t>INTERSET</t>
  </si>
  <si>
    <t>EBT</t>
  </si>
  <si>
    <t>TAX</t>
  </si>
  <si>
    <t>PAT</t>
  </si>
  <si>
    <t>BASIC EPS</t>
  </si>
  <si>
    <t>DILUTED EPS</t>
  </si>
  <si>
    <t>Income statement Tata  investment corporation</t>
  </si>
  <si>
    <t>GROWTH RATES</t>
  </si>
  <si>
    <t>CURRENT/PREV-1</t>
  </si>
  <si>
    <t>AVERAGE</t>
  </si>
  <si>
    <t>SALES</t>
  </si>
  <si>
    <t>EBITAGR</t>
  </si>
  <si>
    <t>NPMGR</t>
  </si>
  <si>
    <t>MARGINS</t>
  </si>
  <si>
    <t>/REV FROM OPE</t>
  </si>
  <si>
    <t>GPM</t>
  </si>
  <si>
    <t>EBITDM</t>
  </si>
  <si>
    <t>EBITM</t>
  </si>
  <si>
    <t>NPM</t>
  </si>
  <si>
    <t>COVERAGE RATIO</t>
  </si>
  <si>
    <t>EBIT/INTEREST</t>
  </si>
  <si>
    <t>HORIZONTAL ANALYSIS</t>
  </si>
  <si>
    <t>CUR/PREV-1</t>
  </si>
  <si>
    <t>ASSUMPTION</t>
  </si>
  <si>
    <t>Growth</t>
  </si>
  <si>
    <t>Other income</t>
  </si>
  <si>
    <t xml:space="preserve">Total income </t>
  </si>
  <si>
    <t xml:space="preserve">cogs </t>
  </si>
  <si>
    <t>Gross profit</t>
  </si>
  <si>
    <t xml:space="preserve">EBITDA </t>
  </si>
  <si>
    <t>DA</t>
  </si>
  <si>
    <t>Interst</t>
  </si>
  <si>
    <t>Vertical Analysis</t>
  </si>
  <si>
    <t>Profit &amp; Loss account of LT Finance (in Rs. Cr.)</t>
  </si>
  <si>
    <t>Income statement L&amp;T Finance LTD</t>
  </si>
  <si>
    <t>Income statement of TATA</t>
  </si>
  <si>
    <t>Income statement of L&amp;T</t>
  </si>
  <si>
    <t>Mar 24</t>
  </si>
  <si>
    <t>Long Term Solvency Ratio</t>
  </si>
  <si>
    <t>Debt/Equity Ratio</t>
  </si>
  <si>
    <t>ReservesGR %</t>
  </si>
  <si>
    <t>Debt_GR Ration%</t>
  </si>
  <si>
    <t>Reserves to Debt</t>
  </si>
  <si>
    <t>Short Term Solvency/Liquidity ratio</t>
  </si>
  <si>
    <t>Current ratio</t>
  </si>
  <si>
    <t>Quick ratio</t>
  </si>
  <si>
    <t>Working Capital</t>
  </si>
  <si>
    <t>Turnover Ratios</t>
  </si>
  <si>
    <t>Assets Turnover</t>
  </si>
  <si>
    <t>Debtors turnover</t>
  </si>
  <si>
    <t>PERFORMANCE RATIO</t>
  </si>
  <si>
    <t>RETURN ON ASSETS</t>
  </si>
  <si>
    <t>RETURN ON EQUITY</t>
  </si>
  <si>
    <t>CASH RATIO</t>
  </si>
  <si>
    <t>DEBT RATIO</t>
  </si>
  <si>
    <t>Balance Sheet Analysis 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</si>
</sst>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7"/>
      <color rgb="FF333333"/>
      <name val="Arial"/>
      <family val="2"/>
    </font>
    <font>
      <b/>
      <sz val="9"/>
      <color theme="1" tint="4.9989318521683403E-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ptos"/>
      <family val="2"/>
    </font>
    <font>
      <i/>
      <sz val="10"/>
      <color theme="1"/>
      <name val="Aptos"/>
      <family val="2"/>
    </font>
    <font>
      <sz val="10"/>
      <color theme="1"/>
      <name val="Aptos"/>
      <family val="2"/>
    </font>
    <font>
      <b/>
      <sz val="10"/>
      <color rgb="FFFF0000"/>
      <name val="Aptos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/>
      <right/>
      <top style="medium">
        <color rgb="FFD1D1D1"/>
      </top>
      <bottom/>
      <diagonal/>
    </border>
    <border>
      <left/>
      <right/>
      <top style="medium">
        <color rgb="FFD1D1D1"/>
      </top>
      <bottom style="medium">
        <color rgb="FFE0E0E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left" vertical="top" wrapText="1"/>
    </xf>
    <xf numFmtId="16" fontId="3" fillId="3" borderId="1" xfId="0" applyNumberFormat="1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left" vertical="top" wrapText="1"/>
    </xf>
    <xf numFmtId="4" fontId="4" fillId="2" borderId="1" xfId="0" applyNumberFormat="1" applyFont="1" applyFill="1" applyBorder="1" applyAlignment="1">
      <alignment horizontal="right" vertical="top" wrapText="1"/>
    </xf>
    <xf numFmtId="4" fontId="3" fillId="3" borderId="1" xfId="0" applyNumberFormat="1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left" vertical="top" wrapText="1"/>
    </xf>
    <xf numFmtId="16" fontId="3" fillId="3" borderId="4" xfId="0" applyNumberFormat="1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right" vertical="top" wrapText="1"/>
    </xf>
    <xf numFmtId="17" fontId="5" fillId="5" borderId="3" xfId="0" applyNumberFormat="1" applyFont="1" applyFill="1" applyBorder="1" applyAlignment="1">
      <alignment horizontal="right" vertical="top" wrapText="1"/>
    </xf>
    <xf numFmtId="0" fontId="6" fillId="6" borderId="5" xfId="0" applyFont="1" applyFill="1" applyBorder="1" applyAlignment="1">
      <alignment horizontal="right" vertical="top" wrapText="1"/>
    </xf>
    <xf numFmtId="4" fontId="6" fillId="6" borderId="5" xfId="0" applyNumberFormat="1" applyFont="1" applyFill="1" applyBorder="1" applyAlignment="1">
      <alignment horizontal="right" vertical="top" wrapText="1"/>
    </xf>
    <xf numFmtId="17" fontId="6" fillId="7" borderId="3" xfId="0" applyNumberFormat="1" applyFont="1" applyFill="1" applyBorder="1" applyAlignment="1">
      <alignment horizontal="right" vertical="top" wrapText="1"/>
    </xf>
    <xf numFmtId="17" fontId="6" fillId="7" borderId="1" xfId="0" applyNumberFormat="1" applyFont="1" applyFill="1" applyBorder="1" applyAlignment="1">
      <alignment horizontal="right" vertical="top" wrapText="1"/>
    </xf>
    <xf numFmtId="17" fontId="6" fillId="8" borderId="1" xfId="0" applyNumberFormat="1" applyFont="1" applyFill="1" applyBorder="1" applyAlignment="1">
      <alignment horizontal="right" vertical="top" wrapText="1"/>
    </xf>
    <xf numFmtId="17" fontId="6" fillId="9" borderId="1" xfId="0" applyNumberFormat="1" applyFont="1" applyFill="1" applyBorder="1" applyAlignment="1">
      <alignment horizontal="right" vertical="top" wrapText="1"/>
    </xf>
    <xf numFmtId="0" fontId="0" fillId="6" borderId="0" xfId="0" applyFill="1"/>
    <xf numFmtId="4" fontId="7" fillId="6" borderId="1" xfId="0" applyNumberFormat="1" applyFont="1" applyFill="1" applyBorder="1" applyAlignment="1">
      <alignment horizontal="right" vertical="top" wrapText="1"/>
    </xf>
    <xf numFmtId="0" fontId="8" fillId="6" borderId="0" xfId="0" applyFont="1" applyFill="1"/>
    <xf numFmtId="0" fontId="8" fillId="9" borderId="0" xfId="0" applyFont="1" applyFill="1"/>
    <xf numFmtId="0" fontId="0" fillId="9" borderId="0" xfId="0" applyFill="1"/>
    <xf numFmtId="4" fontId="8" fillId="6" borderId="0" xfId="0" applyNumberFormat="1" applyFont="1" applyFill="1"/>
    <xf numFmtId="4" fontId="8" fillId="9" borderId="0" xfId="0" applyNumberFormat="1" applyFont="1" applyFill="1"/>
    <xf numFmtId="0" fontId="2" fillId="7" borderId="0" xfId="0" applyFont="1" applyFill="1"/>
    <xf numFmtId="168" fontId="9" fillId="6" borderId="0" xfId="1" applyNumberFormat="1" applyFont="1" applyFill="1"/>
    <xf numFmtId="0" fontId="9" fillId="6" borderId="0" xfId="0" applyFont="1" applyFill="1"/>
    <xf numFmtId="168" fontId="0" fillId="6" borderId="0" xfId="1" applyNumberFormat="1" applyFont="1" applyFill="1"/>
    <xf numFmtId="4" fontId="9" fillId="6" borderId="0" xfId="0" applyNumberFormat="1" applyFont="1" applyFill="1"/>
    <xf numFmtId="9" fontId="9" fillId="6" borderId="0" xfId="1" applyFont="1" applyFill="1"/>
    <xf numFmtId="9" fontId="10" fillId="6" borderId="0" xfId="1" applyFont="1" applyFill="1"/>
    <xf numFmtId="9" fontId="0" fillId="6" borderId="0" xfId="0" applyNumberFormat="1" applyFill="1"/>
    <xf numFmtId="4" fontId="0" fillId="0" borderId="0" xfId="0" applyNumberFormat="1"/>
    <xf numFmtId="0" fontId="11" fillId="7" borderId="0" xfId="0" applyFont="1" applyFill="1"/>
    <xf numFmtId="17" fontId="11" fillId="7" borderId="0" xfId="0" applyNumberFormat="1" applyFont="1" applyFill="1"/>
    <xf numFmtId="0" fontId="12" fillId="0" borderId="0" xfId="0" applyFont="1"/>
    <xf numFmtId="0" fontId="2" fillId="0" borderId="0" xfId="0" applyFont="1"/>
    <xf numFmtId="0" fontId="13" fillId="0" borderId="0" xfId="0" applyFont="1"/>
    <xf numFmtId="0" fontId="1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1E43-9C7F-485F-BCAA-6D774C757AF9}">
  <dimension ref="A1:AD40"/>
  <sheetViews>
    <sheetView topLeftCell="G1" zoomScale="69" workbookViewId="0">
      <selection activeCell="Y2" sqref="Y2"/>
    </sheetView>
  </sheetViews>
  <sheetFormatPr defaultRowHeight="14.5" x14ac:dyDescent="0.35"/>
  <cols>
    <col min="8" max="8" width="11.1796875" customWidth="1"/>
  </cols>
  <sheetData>
    <row r="1" spans="1:30" ht="63.5" thickBot="1" x14ac:dyDescent="0.4">
      <c r="A1" s="12" t="s">
        <v>54</v>
      </c>
      <c r="B1" s="13">
        <v>45736</v>
      </c>
      <c r="C1" s="13">
        <v>45737</v>
      </c>
      <c r="D1" s="13">
        <v>45738</v>
      </c>
      <c r="E1" s="13">
        <v>45739</v>
      </c>
      <c r="F1" s="13">
        <v>45740</v>
      </c>
      <c r="H1" s="15" t="s">
        <v>105</v>
      </c>
      <c r="I1" s="13">
        <v>45736</v>
      </c>
      <c r="J1" s="13">
        <v>45737</v>
      </c>
      <c r="K1" s="13">
        <v>45738</v>
      </c>
      <c r="L1" s="13">
        <v>45739</v>
      </c>
      <c r="M1" s="13">
        <v>45740</v>
      </c>
      <c r="Q1" s="12" t="s">
        <v>132</v>
      </c>
      <c r="R1" s="13">
        <v>45736</v>
      </c>
      <c r="S1" s="13">
        <v>45737</v>
      </c>
      <c r="T1" s="13">
        <v>45738</v>
      </c>
      <c r="U1" s="13">
        <v>45739</v>
      </c>
      <c r="V1" s="13">
        <v>45740</v>
      </c>
      <c r="W1" s="14"/>
      <c r="Y1" s="15" t="s">
        <v>133</v>
      </c>
      <c r="Z1" s="13">
        <v>45736</v>
      </c>
      <c r="AA1" s="13">
        <v>45737</v>
      </c>
      <c r="AB1" s="13">
        <v>45738</v>
      </c>
      <c r="AC1" s="13">
        <v>45739</v>
      </c>
      <c r="AD1" s="13">
        <v>45740</v>
      </c>
    </row>
    <row r="2" spans="1:30" ht="35" thickBot="1" x14ac:dyDescent="0.4">
      <c r="A2" s="5"/>
      <c r="B2" s="6" t="s">
        <v>1</v>
      </c>
      <c r="C2" s="6" t="s">
        <v>1</v>
      </c>
      <c r="D2" s="6" t="s">
        <v>1</v>
      </c>
      <c r="E2" s="6" t="s">
        <v>1</v>
      </c>
      <c r="F2" s="6" t="s">
        <v>1</v>
      </c>
      <c r="H2" s="16" t="s">
        <v>91</v>
      </c>
      <c r="I2">
        <f>B4</f>
        <v>143.88</v>
      </c>
      <c r="J2">
        <f t="shared" ref="J2:M2" si="0">C4</f>
        <v>163.13999999999999</v>
      </c>
      <c r="K2">
        <f t="shared" si="0"/>
        <v>253.85</v>
      </c>
      <c r="L2">
        <f t="shared" si="0"/>
        <v>277.16000000000003</v>
      </c>
      <c r="M2">
        <f t="shared" si="0"/>
        <v>383.12</v>
      </c>
      <c r="Q2" s="5"/>
      <c r="R2" s="6" t="s">
        <v>1</v>
      </c>
      <c r="S2" s="6" t="s">
        <v>1</v>
      </c>
      <c r="T2" s="6" t="s">
        <v>1</v>
      </c>
      <c r="U2" s="6" t="s">
        <v>1</v>
      </c>
      <c r="V2" s="6" t="s">
        <v>1</v>
      </c>
      <c r="W2" s="6"/>
      <c r="Y2" s="16" t="s">
        <v>91</v>
      </c>
      <c r="Z2" s="37">
        <f>R4</f>
        <v>14104.12</v>
      </c>
      <c r="AA2" s="37">
        <f t="shared" ref="AA2:AD2" si="1">S4</f>
        <v>13678.07</v>
      </c>
      <c r="AB2" s="37">
        <f t="shared" si="1"/>
        <v>11929.7</v>
      </c>
      <c r="AC2" s="37">
        <f t="shared" si="1"/>
        <v>12774.95</v>
      </c>
      <c r="AD2" s="37">
        <f t="shared" si="1"/>
        <v>13580.58</v>
      </c>
    </row>
    <row r="3" spans="1:30" ht="35" thickBot="1" x14ac:dyDescent="0.4">
      <c r="A3" s="7" t="s">
        <v>55</v>
      </c>
      <c r="B3" s="8"/>
      <c r="C3" s="8"/>
      <c r="D3" s="8"/>
      <c r="E3" s="8"/>
      <c r="F3" s="8"/>
      <c r="H3" s="16" t="s">
        <v>92</v>
      </c>
      <c r="I3">
        <f>I4-I2</f>
        <v>9.9999999999994316E-2</v>
      </c>
      <c r="J3">
        <f t="shared" ref="J3:M3" si="2">J4-J2</f>
        <v>0.12000000000000455</v>
      </c>
      <c r="K3">
        <f t="shared" si="2"/>
        <v>0.15000000000000568</v>
      </c>
      <c r="L3">
        <f t="shared" si="2"/>
        <v>0.56000000000000227</v>
      </c>
      <c r="M3">
        <f t="shared" si="2"/>
        <v>2.8299999999999841</v>
      </c>
      <c r="Q3" s="7" t="s">
        <v>55</v>
      </c>
      <c r="R3" s="8"/>
      <c r="S3" s="8"/>
      <c r="T3" s="8"/>
      <c r="U3" s="8"/>
      <c r="V3" s="8"/>
      <c r="W3" s="8"/>
      <c r="Y3" s="16" t="s">
        <v>92</v>
      </c>
      <c r="Z3">
        <f>Z4-Z2</f>
        <v>372.6299999999992</v>
      </c>
      <c r="AA3">
        <f t="shared" ref="AA3" si="3">AA4-AA2</f>
        <v>402.03000000000065</v>
      </c>
      <c r="AB3">
        <f t="shared" ref="AB3" si="4">AB4-AB2</f>
        <v>393.84999999999854</v>
      </c>
      <c r="AC3">
        <f t="shared" ref="AC3" si="5">AC4-AC2</f>
        <v>526.75</v>
      </c>
      <c r="AD3">
        <f t="shared" ref="AD3" si="6">AD4-AD2</f>
        <v>474.54000000000087</v>
      </c>
    </row>
    <row r="4" spans="1:30" ht="36.5" thickBot="1" x14ac:dyDescent="0.4">
      <c r="A4" s="9" t="s">
        <v>56</v>
      </c>
      <c r="B4" s="4">
        <v>143.88</v>
      </c>
      <c r="C4" s="4">
        <v>163.13999999999999</v>
      </c>
      <c r="D4" s="4">
        <v>253.85</v>
      </c>
      <c r="E4" s="4">
        <v>277.16000000000003</v>
      </c>
      <c r="F4" s="4">
        <v>383.12</v>
      </c>
      <c r="H4" s="17" t="s">
        <v>61</v>
      </c>
      <c r="I4">
        <f>B9</f>
        <v>143.97999999999999</v>
      </c>
      <c r="J4">
        <f t="shared" ref="J4:M4" si="7">C9</f>
        <v>163.26</v>
      </c>
      <c r="K4">
        <f t="shared" si="7"/>
        <v>254</v>
      </c>
      <c r="L4">
        <f t="shared" si="7"/>
        <v>277.72000000000003</v>
      </c>
      <c r="M4">
        <f t="shared" si="7"/>
        <v>385.95</v>
      </c>
      <c r="Q4" s="9" t="s">
        <v>56</v>
      </c>
      <c r="R4" s="11">
        <v>14104.12</v>
      </c>
      <c r="S4" s="11">
        <v>13678.07</v>
      </c>
      <c r="T4" s="11">
        <v>11929.7</v>
      </c>
      <c r="U4" s="11">
        <v>12774.95</v>
      </c>
      <c r="V4" s="11">
        <v>13580.58</v>
      </c>
      <c r="W4" s="4"/>
      <c r="Y4" s="17" t="s">
        <v>61</v>
      </c>
      <c r="Z4" s="37">
        <f>R9</f>
        <v>14476.75</v>
      </c>
      <c r="AA4" s="37">
        <f t="shared" ref="AA4:AD4" si="8">S9</f>
        <v>14080.1</v>
      </c>
      <c r="AB4" s="37">
        <f t="shared" si="8"/>
        <v>12323.55</v>
      </c>
      <c r="AC4" s="37">
        <f t="shared" si="8"/>
        <v>13301.7</v>
      </c>
      <c r="AD4" s="37">
        <f t="shared" si="8"/>
        <v>14055.12</v>
      </c>
    </row>
    <row r="5" spans="1:30" ht="36.5" thickBot="1" x14ac:dyDescent="0.4">
      <c r="A5" s="5" t="s">
        <v>57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H5" s="16" t="s">
        <v>93</v>
      </c>
      <c r="I5">
        <f>SUM(B11:B14)</f>
        <v>17.18</v>
      </c>
      <c r="J5">
        <f t="shared" ref="J5:M5" si="9">SUM(C11:C14)</f>
        <v>0</v>
      </c>
      <c r="K5">
        <f t="shared" si="9"/>
        <v>0</v>
      </c>
      <c r="L5">
        <f t="shared" si="9"/>
        <v>0</v>
      </c>
      <c r="M5">
        <f t="shared" si="9"/>
        <v>0</v>
      </c>
      <c r="Q5" s="5" t="s">
        <v>57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/>
      <c r="Y5" s="16" t="s">
        <v>93</v>
      </c>
      <c r="Z5">
        <f>SUM(R11:R14)</f>
        <v>327.88</v>
      </c>
      <c r="AA5">
        <f t="shared" ref="AA5:AD5" si="10">SUM(S11:S14)</f>
        <v>659.68</v>
      </c>
      <c r="AB5">
        <f t="shared" si="10"/>
        <v>1375.18</v>
      </c>
      <c r="AC5">
        <f t="shared" si="10"/>
        <v>980.23</v>
      </c>
      <c r="AD5">
        <f t="shared" si="10"/>
        <v>818.67</v>
      </c>
    </row>
    <row r="6" spans="1:30" ht="36.5" thickBot="1" x14ac:dyDescent="0.4">
      <c r="A6" s="9" t="s">
        <v>58</v>
      </c>
      <c r="B6" s="4">
        <v>143.88</v>
      </c>
      <c r="C6" s="4">
        <v>163.13999999999999</v>
      </c>
      <c r="D6" s="4">
        <v>253.85</v>
      </c>
      <c r="E6" s="4">
        <v>277.16000000000003</v>
      </c>
      <c r="F6" s="4">
        <v>383.12</v>
      </c>
      <c r="H6" s="17" t="s">
        <v>94</v>
      </c>
      <c r="I6">
        <f>I4-I5</f>
        <v>126.79999999999998</v>
      </c>
      <c r="J6">
        <f t="shared" ref="J6:M6" si="11">J4-J5</f>
        <v>163.26</v>
      </c>
      <c r="K6">
        <f t="shared" si="11"/>
        <v>254</v>
      </c>
      <c r="L6">
        <f t="shared" si="11"/>
        <v>277.72000000000003</v>
      </c>
      <c r="M6">
        <f t="shared" si="11"/>
        <v>385.95</v>
      </c>
      <c r="Q6" s="9" t="s">
        <v>58</v>
      </c>
      <c r="R6" s="11">
        <v>14104.12</v>
      </c>
      <c r="S6" s="11">
        <v>13678.07</v>
      </c>
      <c r="T6" s="11">
        <v>11929.7</v>
      </c>
      <c r="U6" s="11">
        <v>12774.95</v>
      </c>
      <c r="V6" s="11">
        <v>13580.58</v>
      </c>
      <c r="W6" s="4"/>
      <c r="Y6" s="17" t="s">
        <v>94</v>
      </c>
      <c r="Z6">
        <f>Z4-Z5</f>
        <v>14148.87</v>
      </c>
      <c r="AA6">
        <f t="shared" ref="AA6" si="12">AA4-AA5</f>
        <v>13420.42</v>
      </c>
      <c r="AB6">
        <f t="shared" ref="AB6" si="13">AB4-AB5</f>
        <v>10948.369999999999</v>
      </c>
      <c r="AC6">
        <f t="shared" ref="AC6" si="14">AC4-AC5</f>
        <v>12321.470000000001</v>
      </c>
      <c r="AD6">
        <f t="shared" ref="AD6" si="15">AD4-AD5</f>
        <v>13236.45</v>
      </c>
    </row>
    <row r="7" spans="1:30" ht="27.5" thickBot="1" x14ac:dyDescent="0.4">
      <c r="A7" s="9" t="s">
        <v>59</v>
      </c>
      <c r="B7" s="4">
        <v>143.88</v>
      </c>
      <c r="C7" s="4">
        <v>163.13999999999999</v>
      </c>
      <c r="D7" s="4">
        <v>253.85</v>
      </c>
      <c r="E7" s="4">
        <v>277.16000000000003</v>
      </c>
      <c r="F7" s="4">
        <v>383.12</v>
      </c>
      <c r="H7" s="17" t="s">
        <v>95</v>
      </c>
      <c r="I7">
        <f>B15+B18</f>
        <v>19.52</v>
      </c>
      <c r="J7">
        <f t="shared" ref="J7:M7" si="16">C15+C18</f>
        <v>19.649999999999999</v>
      </c>
      <c r="K7">
        <f t="shared" si="16"/>
        <v>24.93</v>
      </c>
      <c r="L7">
        <f t="shared" si="16"/>
        <v>31.900000000000002</v>
      </c>
      <c r="M7">
        <f t="shared" si="16"/>
        <v>32.94</v>
      </c>
      <c r="Q7" s="9" t="s">
        <v>59</v>
      </c>
      <c r="R7" s="11">
        <v>14104.12</v>
      </c>
      <c r="S7" s="11">
        <v>13678.07</v>
      </c>
      <c r="T7" s="11">
        <v>11929.7</v>
      </c>
      <c r="U7" s="11">
        <v>12774.95</v>
      </c>
      <c r="V7" s="11">
        <v>13580.58</v>
      </c>
      <c r="W7" s="4"/>
      <c r="Y7" s="17" t="s">
        <v>95</v>
      </c>
      <c r="Z7" s="37">
        <f>R15+R18</f>
        <v>1879.4099999999999</v>
      </c>
      <c r="AA7" s="37">
        <f t="shared" ref="AA7:AD7" si="17">S15+S18</f>
        <v>1885.79</v>
      </c>
      <c r="AB7" s="37">
        <f t="shared" si="17"/>
        <v>2159.92</v>
      </c>
      <c r="AC7" s="37">
        <f t="shared" si="17"/>
        <v>2722.16</v>
      </c>
      <c r="AD7" s="37">
        <f t="shared" si="17"/>
        <v>3393.1</v>
      </c>
    </row>
    <row r="8" spans="1:30" ht="15" thickBot="1" x14ac:dyDescent="0.4">
      <c r="A8" s="5" t="s">
        <v>60</v>
      </c>
      <c r="B8" s="6">
        <v>0.09</v>
      </c>
      <c r="C8" s="6">
        <v>0.12</v>
      </c>
      <c r="D8" s="6">
        <v>0.15</v>
      </c>
      <c r="E8" s="6">
        <v>0.56000000000000005</v>
      </c>
      <c r="F8" s="6">
        <v>2.83</v>
      </c>
      <c r="H8" s="17" t="s">
        <v>96</v>
      </c>
      <c r="I8">
        <f>I6-I7</f>
        <v>107.27999999999999</v>
      </c>
      <c r="J8">
        <f t="shared" ref="J8:M8" si="18">J6-J7</f>
        <v>143.60999999999999</v>
      </c>
      <c r="K8">
        <f t="shared" si="18"/>
        <v>229.07</v>
      </c>
      <c r="L8">
        <f t="shared" si="18"/>
        <v>245.82000000000002</v>
      </c>
      <c r="M8">
        <f t="shared" si="18"/>
        <v>353.01</v>
      </c>
      <c r="Q8" s="5" t="s">
        <v>60</v>
      </c>
      <c r="R8" s="6">
        <v>372.63</v>
      </c>
      <c r="S8" s="6">
        <v>402.03</v>
      </c>
      <c r="T8" s="6">
        <v>393.85</v>
      </c>
      <c r="U8" s="6">
        <v>526.75</v>
      </c>
      <c r="V8" s="6">
        <v>474.54</v>
      </c>
      <c r="W8" s="6"/>
      <c r="Y8" s="17" t="s">
        <v>96</v>
      </c>
      <c r="Z8">
        <f>Z6-Z7</f>
        <v>12269.460000000001</v>
      </c>
      <c r="AA8">
        <f t="shared" ref="AA8:AD8" si="19">AA6-AA7</f>
        <v>11534.630000000001</v>
      </c>
      <c r="AB8">
        <f t="shared" si="19"/>
        <v>8788.4499999999989</v>
      </c>
      <c r="AC8">
        <f t="shared" si="19"/>
        <v>9599.3100000000013</v>
      </c>
      <c r="AD8">
        <f t="shared" si="19"/>
        <v>9843.35</v>
      </c>
    </row>
    <row r="9" spans="1:30" ht="18.5" thickBot="1" x14ac:dyDescent="0.4">
      <c r="A9" s="9" t="s">
        <v>61</v>
      </c>
      <c r="B9" s="4">
        <v>143.97999999999999</v>
      </c>
      <c r="C9" s="4">
        <v>163.26</v>
      </c>
      <c r="D9" s="4">
        <v>254</v>
      </c>
      <c r="E9" s="4">
        <v>277.72000000000003</v>
      </c>
      <c r="F9" s="4">
        <v>385.95</v>
      </c>
      <c r="H9" s="17" t="s">
        <v>97</v>
      </c>
      <c r="I9">
        <f>B17</f>
        <v>0.75</v>
      </c>
      <c r="J9">
        <f t="shared" ref="J9:M9" si="20">C17</f>
        <v>0.83</v>
      </c>
      <c r="K9">
        <f t="shared" si="20"/>
        <v>0.91</v>
      </c>
      <c r="L9">
        <f t="shared" si="20"/>
        <v>0.95</v>
      </c>
      <c r="M9">
        <f t="shared" si="20"/>
        <v>0.94</v>
      </c>
      <c r="Q9" s="9" t="s">
        <v>61</v>
      </c>
      <c r="R9" s="11">
        <v>14476.75</v>
      </c>
      <c r="S9" s="11">
        <v>14080.1</v>
      </c>
      <c r="T9" s="11">
        <v>12323.55</v>
      </c>
      <c r="U9" s="11">
        <v>13301.7</v>
      </c>
      <c r="V9" s="11">
        <v>14055.12</v>
      </c>
      <c r="W9" s="4"/>
      <c r="Y9" s="17" t="s">
        <v>97</v>
      </c>
      <c r="Z9">
        <f>R17</f>
        <v>81.59</v>
      </c>
      <c r="AA9">
        <f t="shared" ref="AA9:AD9" si="21">S17</f>
        <v>87.09</v>
      </c>
      <c r="AB9">
        <f t="shared" si="21"/>
        <v>102.64</v>
      </c>
      <c r="AC9">
        <f t="shared" si="21"/>
        <v>111.24</v>
      </c>
      <c r="AD9">
        <f t="shared" si="21"/>
        <v>114.77</v>
      </c>
    </row>
    <row r="10" spans="1:30" ht="15" thickBot="1" x14ac:dyDescent="0.4">
      <c r="A10" s="7" t="s">
        <v>62</v>
      </c>
      <c r="B10" s="8"/>
      <c r="C10" s="8"/>
      <c r="D10" s="8"/>
      <c r="E10" s="8"/>
      <c r="F10" s="8"/>
      <c r="H10" s="17" t="s">
        <v>98</v>
      </c>
      <c r="I10">
        <f>I8-I9</f>
        <v>106.52999999999999</v>
      </c>
      <c r="J10">
        <f t="shared" ref="J10:M10" si="22">J8-J9</f>
        <v>142.77999999999997</v>
      </c>
      <c r="K10">
        <f t="shared" si="22"/>
        <v>228.16</v>
      </c>
      <c r="L10">
        <f t="shared" si="22"/>
        <v>244.87000000000003</v>
      </c>
      <c r="M10">
        <f t="shared" si="22"/>
        <v>352.07</v>
      </c>
      <c r="Q10" s="7" t="s">
        <v>62</v>
      </c>
      <c r="R10" s="8"/>
      <c r="S10" s="8"/>
      <c r="T10" s="8"/>
      <c r="U10" s="8"/>
      <c r="V10" s="8"/>
      <c r="W10" s="8"/>
      <c r="Y10" s="17" t="s">
        <v>98</v>
      </c>
      <c r="Z10">
        <f>Z8-Z9</f>
        <v>12187.87</v>
      </c>
      <c r="AA10">
        <f t="shared" ref="AA10" si="23">AA8-AA9</f>
        <v>11447.54</v>
      </c>
      <c r="AB10">
        <f t="shared" ref="AB10" si="24">AB8-AB9</f>
        <v>8685.81</v>
      </c>
      <c r="AC10">
        <f t="shared" ref="AC10" si="25">AC8-AC9</f>
        <v>9488.0700000000015</v>
      </c>
      <c r="AD10">
        <f t="shared" ref="AD10" si="26">AD8-AD9</f>
        <v>9728.58</v>
      </c>
    </row>
    <row r="11" spans="1:30" ht="27.5" thickBot="1" x14ac:dyDescent="0.4">
      <c r="A11" s="5" t="s">
        <v>63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H11" s="16" t="s">
        <v>99</v>
      </c>
      <c r="I11">
        <f>B16</f>
        <v>0.26</v>
      </c>
      <c r="J11">
        <f t="shared" ref="J11:M11" si="27">C16</f>
        <v>0.09</v>
      </c>
      <c r="K11">
        <f t="shared" si="27"/>
        <v>0.09</v>
      </c>
      <c r="L11">
        <f t="shared" si="27"/>
        <v>8.25</v>
      </c>
      <c r="M11">
        <f t="shared" si="27"/>
        <v>10.78</v>
      </c>
      <c r="Q11" s="5" t="s">
        <v>63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/>
      <c r="Y11" s="16" t="s">
        <v>99</v>
      </c>
      <c r="Z11" s="37">
        <f>R16</f>
        <v>7513.6</v>
      </c>
      <c r="AA11" s="37">
        <f t="shared" ref="AA11:AD11" si="28">S16</f>
        <v>7199.92</v>
      </c>
      <c r="AB11" s="37">
        <f t="shared" si="28"/>
        <v>5753.79</v>
      </c>
      <c r="AC11" s="37">
        <f t="shared" si="28"/>
        <v>5797.24</v>
      </c>
      <c r="AD11" s="37">
        <f t="shared" si="28"/>
        <v>5377.19</v>
      </c>
    </row>
    <row r="12" spans="1:30" ht="27.5" thickBot="1" x14ac:dyDescent="0.4">
      <c r="A12" s="5" t="s">
        <v>64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H12" s="17" t="s">
        <v>100</v>
      </c>
      <c r="I12">
        <f>I10-I11</f>
        <v>106.26999999999998</v>
      </c>
      <c r="J12">
        <f t="shared" ref="J12:L12" si="29">J10-J11</f>
        <v>142.68999999999997</v>
      </c>
      <c r="K12">
        <f t="shared" si="29"/>
        <v>228.07</v>
      </c>
      <c r="L12">
        <f t="shared" si="29"/>
        <v>236.62000000000003</v>
      </c>
      <c r="M12">
        <f>M10-M11</f>
        <v>341.29</v>
      </c>
      <c r="Q12" s="5" t="s">
        <v>64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/>
      <c r="Y12" s="17" t="s">
        <v>100</v>
      </c>
      <c r="Z12">
        <f>Z10-Z11</f>
        <v>4674.2700000000004</v>
      </c>
      <c r="AA12">
        <f t="shared" ref="AA12" si="30">AA10-AA11</f>
        <v>4247.6200000000008</v>
      </c>
      <c r="AB12">
        <f t="shared" ref="AB12" si="31">AB10-AB11</f>
        <v>2932.0199999999995</v>
      </c>
      <c r="AC12">
        <f t="shared" ref="AC12" si="32">AC10-AC11</f>
        <v>3690.8300000000017</v>
      </c>
      <c r="AD12">
        <f>AD10-AD11</f>
        <v>4351.3900000000003</v>
      </c>
    </row>
    <row r="13" spans="1:30" ht="27.5" thickBot="1" x14ac:dyDescent="0.4">
      <c r="A13" s="5" t="s">
        <v>65</v>
      </c>
      <c r="B13" s="6">
        <v>17.18</v>
      </c>
      <c r="C13" s="6">
        <v>0</v>
      </c>
      <c r="D13" s="6">
        <v>0</v>
      </c>
      <c r="E13" s="6">
        <v>0</v>
      </c>
      <c r="F13" s="6">
        <v>0</v>
      </c>
      <c r="H13" s="17" t="s">
        <v>101</v>
      </c>
      <c r="I13">
        <f>B28</f>
        <v>10.67</v>
      </c>
      <c r="J13">
        <f t="shared" ref="J13:M13" si="33">C28</f>
        <v>12.79</v>
      </c>
      <c r="K13">
        <f t="shared" si="33"/>
        <v>31.46</v>
      </c>
      <c r="L13">
        <f t="shared" si="33"/>
        <v>20.53</v>
      </c>
      <c r="M13">
        <f t="shared" si="33"/>
        <v>20.98</v>
      </c>
      <c r="Q13" s="5" t="s">
        <v>65</v>
      </c>
      <c r="R13" s="6">
        <v>327.88</v>
      </c>
      <c r="S13" s="6">
        <v>659.68</v>
      </c>
      <c r="T13" s="10">
        <v>1375.18</v>
      </c>
      <c r="U13" s="6">
        <v>980.23</v>
      </c>
      <c r="V13" s="6">
        <v>818.67</v>
      </c>
      <c r="W13" s="6"/>
      <c r="Y13" s="17" t="s">
        <v>101</v>
      </c>
      <c r="Z13">
        <f>R28</f>
        <v>979.82</v>
      </c>
      <c r="AA13">
        <f t="shared" ref="AA13:AD13" si="34">S28</f>
        <v>546.32000000000005</v>
      </c>
      <c r="AB13">
        <f t="shared" si="34"/>
        <v>373.62</v>
      </c>
      <c r="AC13">
        <f t="shared" si="34"/>
        <v>172.37</v>
      </c>
      <c r="AD13">
        <f t="shared" si="34"/>
        <v>711.9</v>
      </c>
    </row>
    <row r="14" spans="1:30" ht="45.5" thickBot="1" x14ac:dyDescent="0.4">
      <c r="A14" s="5" t="s">
        <v>66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H14" s="16" t="s">
        <v>102</v>
      </c>
      <c r="I14">
        <f>I12-I13</f>
        <v>95.59999999999998</v>
      </c>
      <c r="J14">
        <f t="shared" ref="J14:M14" si="35">J12-J13</f>
        <v>129.89999999999998</v>
      </c>
      <c r="K14">
        <f t="shared" si="35"/>
        <v>196.60999999999999</v>
      </c>
      <c r="L14">
        <f t="shared" si="35"/>
        <v>216.09000000000003</v>
      </c>
      <c r="M14">
        <f t="shared" si="35"/>
        <v>320.31</v>
      </c>
      <c r="Q14" s="5" t="s">
        <v>66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/>
      <c r="Y14" s="16" t="s">
        <v>102</v>
      </c>
      <c r="Z14">
        <f>Z12-Z13</f>
        <v>3694.4500000000003</v>
      </c>
      <c r="AA14">
        <f t="shared" ref="AA14" si="36">AA12-AA13</f>
        <v>3701.3000000000006</v>
      </c>
      <c r="AB14">
        <f t="shared" ref="AB14" si="37">AB12-AB13</f>
        <v>2558.3999999999996</v>
      </c>
      <c r="AC14">
        <f t="shared" ref="AC14" si="38">AC12-AC13</f>
        <v>3518.4600000000019</v>
      </c>
      <c r="AD14">
        <f t="shared" ref="AD14" si="39">AD12-AD13</f>
        <v>3639.4900000000002</v>
      </c>
    </row>
    <row r="15" spans="1:30" ht="27.5" thickBot="1" x14ac:dyDescent="0.4">
      <c r="A15" s="5" t="s">
        <v>67</v>
      </c>
      <c r="B15" s="6">
        <v>10.76</v>
      </c>
      <c r="C15" s="6">
        <v>10.55</v>
      </c>
      <c r="D15" s="6">
        <v>12.93</v>
      </c>
      <c r="E15" s="6">
        <v>13.96</v>
      </c>
      <c r="F15" s="6">
        <v>15.11</v>
      </c>
      <c r="H15" s="16" t="s">
        <v>103</v>
      </c>
      <c r="I15">
        <f>B36</f>
        <v>18</v>
      </c>
      <c r="J15">
        <f t="shared" ref="J15:M15" si="40">C36</f>
        <v>30</v>
      </c>
      <c r="K15">
        <f t="shared" si="40"/>
        <v>42</v>
      </c>
      <c r="L15">
        <f t="shared" si="40"/>
        <v>50</v>
      </c>
      <c r="M15">
        <f t="shared" si="40"/>
        <v>76</v>
      </c>
      <c r="Q15" s="5" t="s">
        <v>67</v>
      </c>
      <c r="R15" s="10">
        <v>1062.32</v>
      </c>
      <c r="S15" s="10">
        <v>1007.06</v>
      </c>
      <c r="T15" s="10">
        <v>1094.8399999999999</v>
      </c>
      <c r="U15" s="10">
        <v>1405.93</v>
      </c>
      <c r="V15" s="10">
        <v>1806.37</v>
      </c>
      <c r="W15" s="6"/>
      <c r="Y15" s="16" t="s">
        <v>103</v>
      </c>
      <c r="Z15">
        <f>R36</f>
        <v>9</v>
      </c>
      <c r="AA15">
        <f t="shared" ref="AA15:AD15" si="41">S36</f>
        <v>4</v>
      </c>
      <c r="AB15">
        <f t="shared" si="41"/>
        <v>4</v>
      </c>
      <c r="AC15">
        <f t="shared" si="41"/>
        <v>7</v>
      </c>
      <c r="AD15">
        <f t="shared" si="41"/>
        <v>9</v>
      </c>
    </row>
    <row r="16" spans="1:30" ht="23.5" thickBot="1" x14ac:dyDescent="0.4">
      <c r="A16" s="5" t="s">
        <v>68</v>
      </c>
      <c r="B16" s="6">
        <v>0.26</v>
      </c>
      <c r="C16" s="6">
        <v>0.09</v>
      </c>
      <c r="D16" s="6">
        <v>0.09</v>
      </c>
      <c r="E16" s="6">
        <v>8.25</v>
      </c>
      <c r="F16" s="6">
        <v>10.78</v>
      </c>
      <c r="H16" s="17" t="s">
        <v>104</v>
      </c>
      <c r="I16">
        <f>B37</f>
        <v>18</v>
      </c>
      <c r="J16">
        <f t="shared" ref="J16:M16" si="42">C37</f>
        <v>30</v>
      </c>
      <c r="K16">
        <f t="shared" si="42"/>
        <v>42</v>
      </c>
      <c r="L16">
        <f t="shared" si="42"/>
        <v>50</v>
      </c>
      <c r="M16">
        <f t="shared" si="42"/>
        <v>76</v>
      </c>
      <c r="Q16" s="5" t="s">
        <v>68</v>
      </c>
      <c r="R16" s="10">
        <v>7513.6</v>
      </c>
      <c r="S16" s="10">
        <v>7199.92</v>
      </c>
      <c r="T16" s="10">
        <v>5753.79</v>
      </c>
      <c r="U16" s="10">
        <v>5797.24</v>
      </c>
      <c r="V16" s="10">
        <v>5377.19</v>
      </c>
      <c r="W16" s="6"/>
      <c r="Y16" s="17" t="s">
        <v>104</v>
      </c>
      <c r="Z16">
        <f>R37</f>
        <v>8</v>
      </c>
      <c r="AA16">
        <f t="shared" ref="AA16:AD16" si="43">S37</f>
        <v>4</v>
      </c>
      <c r="AB16">
        <f t="shared" si="43"/>
        <v>4</v>
      </c>
      <c r="AC16">
        <f t="shared" si="43"/>
        <v>7</v>
      </c>
      <c r="AD16">
        <f t="shared" si="43"/>
        <v>9</v>
      </c>
    </row>
    <row r="17" spans="1:23" ht="36.5" thickBot="1" x14ac:dyDescent="0.4">
      <c r="A17" s="5" t="s">
        <v>69</v>
      </c>
      <c r="B17" s="6">
        <v>0.75</v>
      </c>
      <c r="C17" s="6">
        <v>0.83</v>
      </c>
      <c r="D17" s="6">
        <v>0.91</v>
      </c>
      <c r="E17" s="6">
        <v>0.95</v>
      </c>
      <c r="F17" s="6">
        <v>0.94</v>
      </c>
      <c r="Q17" s="5" t="s">
        <v>69</v>
      </c>
      <c r="R17" s="6">
        <v>81.59</v>
      </c>
      <c r="S17" s="6">
        <v>87.09</v>
      </c>
      <c r="T17" s="6">
        <v>102.64</v>
      </c>
      <c r="U17" s="6">
        <v>111.24</v>
      </c>
      <c r="V17" s="6">
        <v>114.77</v>
      </c>
      <c r="W17" s="6"/>
    </row>
    <row r="18" spans="1:23" ht="18.5" thickBot="1" x14ac:dyDescent="0.4">
      <c r="A18" s="5" t="s">
        <v>70</v>
      </c>
      <c r="B18" s="6">
        <v>8.76</v>
      </c>
      <c r="C18" s="6">
        <v>9.1</v>
      </c>
      <c r="D18" s="6">
        <v>12</v>
      </c>
      <c r="E18" s="6">
        <v>17.940000000000001</v>
      </c>
      <c r="F18" s="6">
        <v>17.829999999999998</v>
      </c>
      <c r="Q18" s="5" t="s">
        <v>70</v>
      </c>
      <c r="R18" s="6">
        <v>817.09</v>
      </c>
      <c r="S18" s="6">
        <v>878.73</v>
      </c>
      <c r="T18" s="10">
        <v>1065.08</v>
      </c>
      <c r="U18" s="10">
        <v>1316.23</v>
      </c>
      <c r="V18" s="10">
        <v>1586.73</v>
      </c>
      <c r="W18" s="6"/>
    </row>
    <row r="19" spans="1:23" ht="18.5" thickBot="1" x14ac:dyDescent="0.4">
      <c r="A19" s="9" t="s">
        <v>71</v>
      </c>
      <c r="B19" s="4">
        <v>37.700000000000003</v>
      </c>
      <c r="C19" s="4">
        <v>20.57</v>
      </c>
      <c r="D19" s="4">
        <v>25.93</v>
      </c>
      <c r="E19" s="4">
        <v>41.1</v>
      </c>
      <c r="F19" s="4">
        <v>44.65</v>
      </c>
      <c r="Q19" s="9" t="s">
        <v>71</v>
      </c>
      <c r="R19" s="11">
        <v>11796.67</v>
      </c>
      <c r="S19" s="11">
        <v>12810.51</v>
      </c>
      <c r="T19" s="11">
        <v>11100.7</v>
      </c>
      <c r="U19" s="11">
        <v>11171.05</v>
      </c>
      <c r="V19" s="11">
        <v>11026.09</v>
      </c>
      <c r="W19" s="4"/>
    </row>
    <row r="20" spans="1:23" ht="54.5" thickBot="1" x14ac:dyDescent="0.4">
      <c r="A20" s="9" t="s">
        <v>72</v>
      </c>
      <c r="B20" s="4">
        <v>106.27</v>
      </c>
      <c r="C20" s="4">
        <v>142.69</v>
      </c>
      <c r="D20" s="4">
        <v>228.06</v>
      </c>
      <c r="E20" s="4">
        <v>236.62</v>
      </c>
      <c r="F20" s="4">
        <v>341.3</v>
      </c>
      <c r="Q20" s="9" t="s">
        <v>72</v>
      </c>
      <c r="R20" s="11">
        <v>2680.08</v>
      </c>
      <c r="S20" s="11">
        <v>1269.5899999999999</v>
      </c>
      <c r="T20" s="11">
        <v>1222.8499999999999</v>
      </c>
      <c r="U20" s="11">
        <v>2130.65</v>
      </c>
      <c r="V20" s="11">
        <v>3029.03</v>
      </c>
      <c r="W20" s="4"/>
    </row>
    <row r="21" spans="1:23" ht="18.5" thickBot="1" x14ac:dyDescent="0.4">
      <c r="A21" s="5" t="s">
        <v>73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Q21" s="5" t="s">
        <v>73</v>
      </c>
      <c r="R21" s="6">
        <v>0</v>
      </c>
      <c r="S21" s="6">
        <v>225.61</v>
      </c>
      <c r="T21" s="6">
        <v>0</v>
      </c>
      <c r="U21" s="10">
        <v>-2687.17</v>
      </c>
      <c r="V21" s="6">
        <v>0</v>
      </c>
      <c r="W21" s="6"/>
    </row>
    <row r="22" spans="1:23" ht="18.5" thickBot="1" x14ac:dyDescent="0.4">
      <c r="A22" s="9" t="s">
        <v>74</v>
      </c>
      <c r="B22" s="4">
        <v>106.27</v>
      </c>
      <c r="C22" s="4">
        <v>142.69</v>
      </c>
      <c r="D22" s="4">
        <v>228.06</v>
      </c>
      <c r="E22" s="4">
        <v>236.62</v>
      </c>
      <c r="F22" s="4">
        <v>341.3</v>
      </c>
      <c r="Q22" s="9" t="s">
        <v>74</v>
      </c>
      <c r="R22" s="11">
        <v>2680.08</v>
      </c>
      <c r="S22" s="11">
        <v>1495.2</v>
      </c>
      <c r="T22" s="11">
        <v>1222.8499999999999</v>
      </c>
      <c r="U22" s="4">
        <v>-556.52</v>
      </c>
      <c r="V22" s="11">
        <v>3029.03</v>
      </c>
      <c r="W22" s="4"/>
    </row>
    <row r="23" spans="1:23" ht="36.5" thickBot="1" x14ac:dyDescent="0.4">
      <c r="A23" s="7" t="s">
        <v>75</v>
      </c>
      <c r="B23" s="8"/>
      <c r="C23" s="8"/>
      <c r="D23" s="8"/>
      <c r="E23" s="8"/>
      <c r="F23" s="8"/>
      <c r="Q23" s="7" t="s">
        <v>75</v>
      </c>
      <c r="R23" s="8"/>
      <c r="S23" s="8"/>
      <c r="T23" s="8"/>
      <c r="U23" s="8"/>
      <c r="V23" s="8"/>
      <c r="W23" s="8"/>
    </row>
    <row r="24" spans="1:23" ht="15" thickBot="1" x14ac:dyDescent="0.4">
      <c r="A24" s="5" t="s">
        <v>76</v>
      </c>
      <c r="B24" s="6">
        <v>15.35</v>
      </c>
      <c r="C24" s="6">
        <v>11.05</v>
      </c>
      <c r="D24" s="6">
        <v>28.19</v>
      </c>
      <c r="E24" s="6">
        <v>23.77</v>
      </c>
      <c r="F24" s="6">
        <v>32.479999999999997</v>
      </c>
      <c r="Q24" s="5" t="s">
        <v>76</v>
      </c>
      <c r="R24" s="6">
        <v>632.5</v>
      </c>
      <c r="S24" s="6">
        <v>703.6</v>
      </c>
      <c r="T24" s="6">
        <v>210.89</v>
      </c>
      <c r="U24" s="6">
        <v>626.32000000000005</v>
      </c>
      <c r="V24" s="6">
        <v>715.69</v>
      </c>
      <c r="W24" s="6"/>
    </row>
    <row r="25" spans="1:23" ht="27.5" thickBot="1" x14ac:dyDescent="0.4">
      <c r="A25" s="5" t="s">
        <v>77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Q25" s="5" t="s">
        <v>77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/>
    </row>
    <row r="26" spans="1:23" ht="15" thickBot="1" x14ac:dyDescent="0.4">
      <c r="A26" s="5" t="s">
        <v>78</v>
      </c>
      <c r="B26" s="6">
        <v>-3.38</v>
      </c>
      <c r="C26" s="6">
        <v>3.08</v>
      </c>
      <c r="D26" s="6">
        <v>3.27</v>
      </c>
      <c r="E26" s="6">
        <v>-3</v>
      </c>
      <c r="F26" s="6">
        <v>0.13</v>
      </c>
      <c r="Q26" s="5" t="s">
        <v>78</v>
      </c>
      <c r="R26" s="6">
        <v>-126.06</v>
      </c>
      <c r="S26" s="6">
        <v>-157.28</v>
      </c>
      <c r="T26" s="6">
        <v>162.72999999999999</v>
      </c>
      <c r="U26" s="6">
        <v>-453.95</v>
      </c>
      <c r="V26" s="6">
        <v>-3.79</v>
      </c>
      <c r="W26" s="6"/>
    </row>
    <row r="27" spans="1:23" ht="18.5" thickBot="1" x14ac:dyDescent="0.4">
      <c r="A27" s="5" t="s">
        <v>79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Q27" s="5" t="s">
        <v>79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/>
    </row>
    <row r="28" spans="1:23" ht="18.5" thickBot="1" x14ac:dyDescent="0.4">
      <c r="A28" s="9" t="s">
        <v>80</v>
      </c>
      <c r="B28" s="4">
        <v>10.67</v>
      </c>
      <c r="C28" s="4">
        <v>12.79</v>
      </c>
      <c r="D28" s="4">
        <v>31.46</v>
      </c>
      <c r="E28" s="4">
        <v>20.53</v>
      </c>
      <c r="F28" s="4">
        <v>20.98</v>
      </c>
      <c r="Q28" s="9" t="s">
        <v>80</v>
      </c>
      <c r="R28" s="4">
        <v>979.82</v>
      </c>
      <c r="S28" s="4">
        <v>546.32000000000005</v>
      </c>
      <c r="T28" s="4">
        <v>373.62</v>
      </c>
      <c r="U28" s="4">
        <v>172.37</v>
      </c>
      <c r="V28" s="4">
        <v>711.9</v>
      </c>
      <c r="W28" s="4"/>
    </row>
    <row r="29" spans="1:23" ht="45.5" thickBot="1" x14ac:dyDescent="0.4">
      <c r="A29" s="9" t="s">
        <v>81</v>
      </c>
      <c r="B29" s="4">
        <v>95.61</v>
      </c>
      <c r="C29" s="4">
        <v>129.91</v>
      </c>
      <c r="D29" s="4">
        <v>196.61</v>
      </c>
      <c r="E29" s="4">
        <v>216.09</v>
      </c>
      <c r="F29" s="4">
        <v>320.32</v>
      </c>
      <c r="Q29" s="9" t="s">
        <v>81</v>
      </c>
      <c r="R29" s="11">
        <v>1700.26</v>
      </c>
      <c r="S29" s="4">
        <v>948.88</v>
      </c>
      <c r="T29" s="4">
        <v>849.23</v>
      </c>
      <c r="U29" s="4">
        <v>-728.89</v>
      </c>
      <c r="V29" s="11">
        <v>2317.13</v>
      </c>
      <c r="W29" s="4"/>
    </row>
    <row r="30" spans="1:23" ht="36.5" thickBot="1" x14ac:dyDescent="0.4">
      <c r="A30" s="9" t="s">
        <v>82</v>
      </c>
      <c r="B30" s="4">
        <v>95.61</v>
      </c>
      <c r="C30" s="4">
        <v>129.91</v>
      </c>
      <c r="D30" s="4">
        <v>196.61</v>
      </c>
      <c r="E30" s="4">
        <v>216.09</v>
      </c>
      <c r="F30" s="4">
        <v>320.32</v>
      </c>
      <c r="Q30" s="9" t="s">
        <v>82</v>
      </c>
      <c r="R30" s="11">
        <v>1700.26</v>
      </c>
      <c r="S30" s="4">
        <v>948.88</v>
      </c>
      <c r="T30" s="4">
        <v>849.23</v>
      </c>
      <c r="U30" s="4">
        <v>-728.89</v>
      </c>
      <c r="V30" s="11">
        <v>2317.13</v>
      </c>
      <c r="W30" s="4"/>
    </row>
    <row r="31" spans="1:23" ht="27.5" thickBot="1" x14ac:dyDescent="0.4">
      <c r="A31" s="9" t="s">
        <v>83</v>
      </c>
      <c r="B31" s="4">
        <v>95.61</v>
      </c>
      <c r="C31" s="4">
        <v>129.91</v>
      </c>
      <c r="D31" s="4">
        <v>196.61</v>
      </c>
      <c r="E31" s="4">
        <v>216.09</v>
      </c>
      <c r="F31" s="4">
        <v>320.32</v>
      </c>
      <c r="Q31" s="9" t="s">
        <v>83</v>
      </c>
      <c r="R31" s="11">
        <v>1700.26</v>
      </c>
      <c r="S31" s="4">
        <v>948.88</v>
      </c>
      <c r="T31" s="11">
        <v>1049.24</v>
      </c>
      <c r="U31" s="11">
        <v>1536.48</v>
      </c>
      <c r="V31" s="11">
        <v>2317.13</v>
      </c>
      <c r="W31" s="4"/>
    </row>
    <row r="32" spans="1:23" ht="18.5" thickBot="1" x14ac:dyDescent="0.4">
      <c r="A32" s="5" t="s">
        <v>9</v>
      </c>
      <c r="B32" s="6">
        <v>0.44</v>
      </c>
      <c r="C32" s="6">
        <v>-0.64</v>
      </c>
      <c r="D32" s="6">
        <v>-0.22</v>
      </c>
      <c r="E32" s="6">
        <v>0.13</v>
      </c>
      <c r="F32" s="6">
        <v>0</v>
      </c>
      <c r="Q32" s="5" t="s">
        <v>9</v>
      </c>
      <c r="R32" s="6">
        <v>-0.09</v>
      </c>
      <c r="S32" s="6">
        <v>22.06</v>
      </c>
      <c r="T32" s="6">
        <v>20.87</v>
      </c>
      <c r="U32" s="6">
        <v>86.77</v>
      </c>
      <c r="V32" s="6">
        <v>2.97</v>
      </c>
      <c r="W32" s="6"/>
    </row>
    <row r="33" spans="1:23" ht="36.5" thickBot="1" x14ac:dyDescent="0.4">
      <c r="A33" s="9" t="s">
        <v>84</v>
      </c>
      <c r="B33" s="4">
        <v>90.53</v>
      </c>
      <c r="C33" s="4">
        <v>153.97</v>
      </c>
      <c r="D33" s="4">
        <v>214.24</v>
      </c>
      <c r="E33" s="4">
        <v>251.87</v>
      </c>
      <c r="F33" s="4">
        <v>384.96</v>
      </c>
      <c r="Q33" s="9" t="s">
        <v>84</v>
      </c>
      <c r="R33" s="11">
        <v>1700.17</v>
      </c>
      <c r="S33" s="4">
        <v>970.94</v>
      </c>
      <c r="T33" s="11">
        <v>1070.1099999999999</v>
      </c>
      <c r="U33" s="11">
        <v>1623.25</v>
      </c>
      <c r="V33" s="11">
        <v>2320.1</v>
      </c>
      <c r="W33" s="4"/>
    </row>
    <row r="34" spans="1:23" ht="36.5" thickBot="1" x14ac:dyDescent="0.4">
      <c r="A34" s="7" t="s">
        <v>43</v>
      </c>
      <c r="B34" s="8"/>
      <c r="C34" s="8"/>
      <c r="D34" s="8"/>
      <c r="E34" s="8"/>
      <c r="F34" s="8"/>
      <c r="Q34" s="7" t="s">
        <v>43</v>
      </c>
      <c r="R34" s="8"/>
      <c r="S34" s="8"/>
      <c r="T34" s="8"/>
      <c r="U34" s="8"/>
      <c r="V34" s="8"/>
      <c r="W34" s="8"/>
    </row>
    <row r="35" spans="1:23" ht="18.5" thickBot="1" x14ac:dyDescent="0.4">
      <c r="A35" s="7" t="s">
        <v>85</v>
      </c>
      <c r="B35" s="8"/>
      <c r="C35" s="8"/>
      <c r="D35" s="8"/>
      <c r="E35" s="8"/>
      <c r="F35" s="8"/>
      <c r="Q35" s="7" t="s">
        <v>85</v>
      </c>
      <c r="R35" s="8"/>
      <c r="S35" s="8"/>
      <c r="T35" s="8"/>
      <c r="U35" s="8"/>
      <c r="V35" s="8"/>
      <c r="W35" s="8"/>
    </row>
    <row r="36" spans="1:23" ht="18.5" thickBot="1" x14ac:dyDescent="0.4">
      <c r="A36" s="5" t="s">
        <v>86</v>
      </c>
      <c r="B36" s="6">
        <v>18</v>
      </c>
      <c r="C36" s="6">
        <v>30</v>
      </c>
      <c r="D36" s="6">
        <v>42</v>
      </c>
      <c r="E36" s="6">
        <v>50</v>
      </c>
      <c r="F36" s="6">
        <v>76</v>
      </c>
      <c r="Q36" s="5" t="s">
        <v>86</v>
      </c>
      <c r="R36" s="6">
        <v>9</v>
      </c>
      <c r="S36" s="6">
        <v>4</v>
      </c>
      <c r="T36" s="6">
        <v>4</v>
      </c>
      <c r="U36" s="6">
        <v>7</v>
      </c>
      <c r="V36" s="6">
        <v>9</v>
      </c>
      <c r="W36" s="6"/>
    </row>
    <row r="37" spans="1:23" ht="18.5" thickBot="1" x14ac:dyDescent="0.4">
      <c r="A37" s="5" t="s">
        <v>87</v>
      </c>
      <c r="B37" s="6">
        <v>18</v>
      </c>
      <c r="C37" s="6">
        <v>30</v>
      </c>
      <c r="D37" s="6">
        <v>42</v>
      </c>
      <c r="E37" s="6">
        <v>50</v>
      </c>
      <c r="F37" s="6">
        <v>76</v>
      </c>
      <c r="Q37" s="5" t="s">
        <v>87</v>
      </c>
      <c r="R37" s="6">
        <v>8</v>
      </c>
      <c r="S37" s="6">
        <v>4</v>
      </c>
      <c r="T37" s="6">
        <v>4</v>
      </c>
      <c r="U37" s="6">
        <v>7</v>
      </c>
      <c r="V37" s="6">
        <v>9</v>
      </c>
      <c r="W37" s="6"/>
    </row>
    <row r="38" spans="1:23" ht="45.5" thickBot="1" x14ac:dyDescent="0.4">
      <c r="A38" s="7" t="s">
        <v>88</v>
      </c>
      <c r="B38" s="8"/>
      <c r="C38" s="8"/>
      <c r="D38" s="8"/>
      <c r="E38" s="8"/>
      <c r="F38" s="8"/>
      <c r="Q38" s="7" t="s">
        <v>88</v>
      </c>
      <c r="R38" s="8"/>
      <c r="S38" s="8"/>
      <c r="T38" s="8"/>
      <c r="U38" s="8"/>
      <c r="V38" s="8"/>
      <c r="W38" s="8"/>
    </row>
    <row r="39" spans="1:23" ht="18.5" thickBot="1" x14ac:dyDescent="0.4">
      <c r="A39" s="5" t="s">
        <v>89</v>
      </c>
      <c r="B39" s="6">
        <v>101.19</v>
      </c>
      <c r="C39" s="6">
        <v>91.07</v>
      </c>
      <c r="D39" s="6">
        <v>121.43</v>
      </c>
      <c r="E39" s="6">
        <v>278.27</v>
      </c>
      <c r="F39" s="6">
        <v>242.86</v>
      </c>
      <c r="Q39" s="5" t="s">
        <v>89</v>
      </c>
      <c r="R39" s="6">
        <v>380.48</v>
      </c>
      <c r="S39" s="6">
        <v>0</v>
      </c>
      <c r="T39" s="6">
        <v>0</v>
      </c>
      <c r="U39" s="6">
        <v>123.75</v>
      </c>
      <c r="V39" s="6">
        <v>496.61</v>
      </c>
      <c r="W39" s="6"/>
    </row>
    <row r="40" spans="1:23" ht="18.5" thickBot="1" x14ac:dyDescent="0.4">
      <c r="A40" s="5" t="s">
        <v>90</v>
      </c>
      <c r="B40" s="6">
        <v>20.8</v>
      </c>
      <c r="C40" s="6">
        <v>0</v>
      </c>
      <c r="D40" s="6">
        <v>0</v>
      </c>
      <c r="E40" s="6">
        <v>0</v>
      </c>
      <c r="F40" s="6">
        <v>0</v>
      </c>
      <c r="Q40" s="5" t="s">
        <v>90</v>
      </c>
      <c r="R40" s="6">
        <v>41.85</v>
      </c>
      <c r="S40" s="6">
        <v>0</v>
      </c>
      <c r="T40" s="6">
        <v>0</v>
      </c>
      <c r="U40" s="6">
        <v>0</v>
      </c>
      <c r="V40" s="6">
        <v>0</v>
      </c>
      <c r="W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304-2255-4756-BD99-6F6AC2C29430}">
  <dimension ref="A1:V72"/>
  <sheetViews>
    <sheetView showGridLines="0" topLeftCell="C1" zoomScale="51" zoomScaleNormal="62" workbookViewId="0">
      <pane ySplit="1" topLeftCell="A2" activePane="bottomLeft" state="frozen"/>
      <selection pane="bottomLeft" activeCell="M2" sqref="M2"/>
    </sheetView>
  </sheetViews>
  <sheetFormatPr defaultRowHeight="14.5" x14ac:dyDescent="0.35"/>
  <cols>
    <col min="1" max="1" width="20.90625" style="22" customWidth="1"/>
    <col min="2" max="2" width="12.81640625" style="22" customWidth="1"/>
    <col min="3" max="3" width="16.08984375" style="22" customWidth="1"/>
    <col min="4" max="4" width="17" style="22" customWidth="1"/>
    <col min="5" max="5" width="16" style="22" customWidth="1"/>
    <col min="6" max="6" width="16.1796875" style="22" customWidth="1"/>
    <col min="7" max="7" width="14.7265625" style="22" customWidth="1"/>
    <col min="8" max="8" width="13.90625" style="22" customWidth="1"/>
    <col min="9" max="9" width="13.453125" style="22" customWidth="1"/>
    <col min="10" max="10" width="12.54296875" style="22" customWidth="1"/>
    <col min="11" max="11" width="12.54296875" style="26" customWidth="1"/>
    <col min="12" max="12" width="8.7265625" style="26"/>
    <col min="13" max="13" width="28.36328125" style="22" bestFit="1" customWidth="1"/>
    <col min="14" max="14" width="15.36328125" style="22" bestFit="1" customWidth="1"/>
    <col min="15" max="18" width="11.81640625" style="22" bestFit="1" customWidth="1"/>
    <col min="19" max="19" width="12.6328125" style="22" bestFit="1" customWidth="1"/>
    <col min="20" max="22" width="12.54296875" style="22" bestFit="1" customWidth="1"/>
    <col min="23" max="16384" width="8.7265625" style="22"/>
  </cols>
  <sheetData>
    <row r="1" spans="1:22" ht="24.5" customHeight="1" thickBot="1" x14ac:dyDescent="0.4">
      <c r="A1" s="18" t="s">
        <v>134</v>
      </c>
      <c r="B1" s="19">
        <v>43891</v>
      </c>
      <c r="C1" s="19">
        <v>44256</v>
      </c>
      <c r="D1" s="19">
        <v>44621</v>
      </c>
      <c r="E1" s="19">
        <v>44986</v>
      </c>
      <c r="F1" s="19">
        <v>45352</v>
      </c>
      <c r="G1" s="20">
        <v>45717</v>
      </c>
      <c r="H1" s="20">
        <v>46082</v>
      </c>
      <c r="I1" s="20">
        <v>46447</v>
      </c>
      <c r="J1" s="20">
        <v>46813</v>
      </c>
      <c r="K1" s="21"/>
      <c r="L1" s="21"/>
      <c r="M1" s="18" t="s">
        <v>135</v>
      </c>
      <c r="N1" s="19">
        <v>43891</v>
      </c>
      <c r="O1" s="19">
        <v>44256</v>
      </c>
      <c r="P1" s="19">
        <v>44621</v>
      </c>
      <c r="Q1" s="19">
        <v>44986</v>
      </c>
      <c r="R1" s="19">
        <v>45352</v>
      </c>
      <c r="S1" s="20">
        <v>45717</v>
      </c>
      <c r="T1" s="20">
        <v>46082</v>
      </c>
      <c r="U1" s="20">
        <v>46447</v>
      </c>
      <c r="V1" s="20">
        <v>46813</v>
      </c>
    </row>
    <row r="2" spans="1:22" ht="15" thickBot="1" x14ac:dyDescent="0.4">
      <c r="A2" s="16" t="s">
        <v>91</v>
      </c>
      <c r="B2" s="23">
        <f>INCOME!I2</f>
        <v>143.88</v>
      </c>
      <c r="C2" s="23">
        <f>INCOME!J2</f>
        <v>163.13999999999999</v>
      </c>
      <c r="D2" s="23">
        <f>INCOME!K2</f>
        <v>253.85</v>
      </c>
      <c r="E2" s="23">
        <f>INCOME!L2</f>
        <v>277.16000000000003</v>
      </c>
      <c r="F2" s="23">
        <f>INCOME!M2</f>
        <v>383.12</v>
      </c>
      <c r="G2" s="24">
        <f>F2*(1+$G$33)</f>
        <v>494.60975719331367</v>
      </c>
      <c r="H2" s="24">
        <f>G2*(1+$G$33)</f>
        <v>638.54356836194586</v>
      </c>
      <c r="I2" s="24">
        <f>H2*(1+$G$33)</f>
        <v>824.36280879320873</v>
      </c>
      <c r="J2" s="24">
        <f>I2*(1+$G$33)</f>
        <v>1064.2563392576922</v>
      </c>
      <c r="K2" s="25"/>
      <c r="M2" s="16" t="s">
        <v>91</v>
      </c>
      <c r="N2" s="23">
        <f>INCOME!Z2</f>
        <v>14104.12</v>
      </c>
      <c r="O2" s="23">
        <f>INCOME!AA2</f>
        <v>13678.07</v>
      </c>
      <c r="P2" s="23">
        <f>INCOME!AB2</f>
        <v>11929.7</v>
      </c>
      <c r="Q2" s="23">
        <f>INCOME!AC2</f>
        <v>12774.95</v>
      </c>
      <c r="R2" s="23">
        <f>INCOME!AD2</f>
        <v>13580.58</v>
      </c>
      <c r="S2" s="24">
        <f>R2*(1+$S$33)</f>
        <v>13498.707758987588</v>
      </c>
      <c r="T2" s="24">
        <f t="shared" ref="T2:V2" si="0">S2*(1+$S$33)</f>
        <v>13417.329095116093</v>
      </c>
      <c r="U2" s="24">
        <f t="shared" si="0"/>
        <v>13336.441032793409</v>
      </c>
      <c r="V2" s="24">
        <f t="shared" si="0"/>
        <v>13256.040614366164</v>
      </c>
    </row>
    <row r="3" spans="1:22" ht="23.5" customHeight="1" thickBot="1" x14ac:dyDescent="0.4">
      <c r="A3" s="16" t="s">
        <v>92</v>
      </c>
      <c r="B3" s="23">
        <f>INCOME!I3</f>
        <v>9.9999999999994316E-2</v>
      </c>
      <c r="C3" s="23">
        <f>INCOME!J3</f>
        <v>0.12000000000000455</v>
      </c>
      <c r="D3" s="23">
        <f>INCOME!K3</f>
        <v>0.15000000000000568</v>
      </c>
      <c r="E3" s="23">
        <f>INCOME!L3</f>
        <v>0.56000000000000227</v>
      </c>
      <c r="F3" s="23">
        <f>INCOME!M3</f>
        <v>2.8299999999999841</v>
      </c>
      <c r="G3" s="24">
        <f>G2*$G$61</f>
        <v>0.29226497372070065</v>
      </c>
      <c r="H3" s="24">
        <f>H2*$G$61</f>
        <v>0.37731548258536735</v>
      </c>
      <c r="I3" s="24">
        <f>I2*$G$61</f>
        <v>0.4871160973763482</v>
      </c>
      <c r="J3" s="24">
        <f>J2*$G$61</f>
        <v>0.62886921760354486</v>
      </c>
      <c r="K3" s="25"/>
      <c r="M3" s="16" t="s">
        <v>92</v>
      </c>
      <c r="N3" s="23">
        <f>INCOME!Z3</f>
        <v>372.6299999999992</v>
      </c>
      <c r="O3" s="23">
        <f>INCOME!AA3</f>
        <v>402.03000000000065</v>
      </c>
      <c r="P3" s="23">
        <f>INCOME!AB3</f>
        <v>393.84999999999854</v>
      </c>
      <c r="Q3" s="23">
        <f>INCOME!AC3</f>
        <v>526.75</v>
      </c>
      <c r="R3" s="23">
        <f>INCOME!AD3</f>
        <v>474.54000000000087</v>
      </c>
      <c r="S3" s="24">
        <f>S2*$G$61</f>
        <v>7.9763882759433322</v>
      </c>
      <c r="T3" s="24">
        <f>T2*$G$61</f>
        <v>7.9283016122414418</v>
      </c>
      <c r="U3" s="24">
        <f>U2*$G$61</f>
        <v>7.8805048450623874</v>
      </c>
      <c r="V3" s="24">
        <f>V2*$G$61</f>
        <v>7.8329962267283824</v>
      </c>
    </row>
    <row r="4" spans="1:22" ht="15" thickBot="1" x14ac:dyDescent="0.4">
      <c r="A4" s="17" t="s">
        <v>61</v>
      </c>
      <c r="B4" s="23">
        <f>INCOME!I4</f>
        <v>143.97999999999999</v>
      </c>
      <c r="C4" s="23">
        <f>INCOME!J4</f>
        <v>163.26</v>
      </c>
      <c r="D4" s="23">
        <f>INCOME!K4</f>
        <v>254</v>
      </c>
      <c r="E4" s="23">
        <f>INCOME!L4</f>
        <v>277.72000000000003</v>
      </c>
      <c r="F4" s="23">
        <f>INCOME!M4</f>
        <v>385.95</v>
      </c>
      <c r="G4" s="24">
        <f>G2+G3</f>
        <v>494.90202216703437</v>
      </c>
      <c r="H4" s="24">
        <f t="shared" ref="H4:J4" si="1">H2+H3</f>
        <v>638.9208838445312</v>
      </c>
      <c r="I4" s="24">
        <f t="shared" si="1"/>
        <v>824.84992489058504</v>
      </c>
      <c r="J4" s="24">
        <f t="shared" si="1"/>
        <v>1064.8852084752957</v>
      </c>
      <c r="K4" s="25"/>
      <c r="M4" s="17" t="s">
        <v>61</v>
      </c>
      <c r="N4" s="23">
        <f>INCOME!Z4</f>
        <v>14476.75</v>
      </c>
      <c r="O4" s="23">
        <f>INCOME!AA4</f>
        <v>14080.1</v>
      </c>
      <c r="P4" s="23">
        <f>INCOME!AB4</f>
        <v>12323.55</v>
      </c>
      <c r="Q4" s="23">
        <f>INCOME!AC4</f>
        <v>13301.7</v>
      </c>
      <c r="R4" s="23">
        <f>INCOME!AD4</f>
        <v>14055.12</v>
      </c>
      <c r="S4" s="24">
        <f>S2+S3</f>
        <v>13506.684147263531</v>
      </c>
      <c r="T4" s="24">
        <f t="shared" ref="T4:V4" si="2">T2+T3</f>
        <v>13425.257396728333</v>
      </c>
      <c r="U4" s="24">
        <f t="shared" si="2"/>
        <v>13344.321537638472</v>
      </c>
      <c r="V4" s="24">
        <f t="shared" si="2"/>
        <v>13263.873610592893</v>
      </c>
    </row>
    <row r="5" spans="1:22" ht="15" thickBot="1" x14ac:dyDescent="0.4">
      <c r="A5" s="16" t="s">
        <v>93</v>
      </c>
      <c r="B5" s="23">
        <f>INCOME!I5</f>
        <v>17.18</v>
      </c>
      <c r="C5" s="23">
        <f>INCOME!J5</f>
        <v>0</v>
      </c>
      <c r="D5" s="23">
        <f>INCOME!K5</f>
        <v>0</v>
      </c>
      <c r="E5" s="23">
        <f>INCOME!L5</f>
        <v>0</v>
      </c>
      <c r="F5" s="23">
        <f>INCOME!M5</f>
        <v>0</v>
      </c>
      <c r="G5" s="24">
        <f>G2*$G$63</f>
        <v>59.05890762149798</v>
      </c>
      <c r="H5" s="24">
        <f>H2*$G$63</f>
        <v>76.245332947304902</v>
      </c>
      <c r="I5" s="24">
        <f>I2*$G$63</f>
        <v>98.433090457793483</v>
      </c>
      <c r="J5" s="24">
        <f>J2*$G$63</f>
        <v>127.07759180182897</v>
      </c>
      <c r="K5" s="25"/>
      <c r="M5" s="16" t="s">
        <v>93</v>
      </c>
      <c r="N5" s="23">
        <f>INCOME!Z5</f>
        <v>327.88</v>
      </c>
      <c r="O5" s="23">
        <f>INCOME!AA5</f>
        <v>659.68</v>
      </c>
      <c r="P5" s="23">
        <f>INCOME!AB5</f>
        <v>1375.18</v>
      </c>
      <c r="Q5" s="23">
        <f>INCOME!AC5</f>
        <v>980.23</v>
      </c>
      <c r="R5" s="23">
        <f>INCOME!AD5</f>
        <v>818.67</v>
      </c>
      <c r="S5" s="24">
        <f>S2*$G$63</f>
        <v>1611.8140068071084</v>
      </c>
      <c r="T5" s="24">
        <f>T2*$G$63</f>
        <v>1602.0969825833645</v>
      </c>
      <c r="U5" s="24">
        <f>U2*$G$63</f>
        <v>1592.4385386668805</v>
      </c>
      <c r="V5" s="24">
        <f>V2*$G$63</f>
        <v>1582.838321898879</v>
      </c>
    </row>
    <row r="6" spans="1:22" ht="15" thickBot="1" x14ac:dyDescent="0.4">
      <c r="A6" s="17" t="s">
        <v>94</v>
      </c>
      <c r="B6" s="23">
        <f>INCOME!I6</f>
        <v>126.79999999999998</v>
      </c>
      <c r="C6" s="23">
        <f>INCOME!J6</f>
        <v>163.26</v>
      </c>
      <c r="D6" s="23">
        <f>INCOME!K6</f>
        <v>254</v>
      </c>
      <c r="E6" s="23">
        <f>INCOME!L6</f>
        <v>277.72000000000003</v>
      </c>
      <c r="F6" s="23">
        <f>INCOME!M6</f>
        <v>385.95</v>
      </c>
      <c r="G6" s="27">
        <f>G4-G5</f>
        <v>435.84311454553642</v>
      </c>
      <c r="H6" s="27">
        <f t="shared" ref="H6:J6" si="3">H4-H5</f>
        <v>562.67555089722634</v>
      </c>
      <c r="I6" s="27">
        <f t="shared" si="3"/>
        <v>726.41683443279157</v>
      </c>
      <c r="J6" s="27">
        <f t="shared" si="3"/>
        <v>937.80761667346678</v>
      </c>
      <c r="K6" s="28"/>
      <c r="M6" s="17" t="s">
        <v>94</v>
      </c>
      <c r="N6" s="23">
        <f>INCOME!Z6</f>
        <v>14148.87</v>
      </c>
      <c r="O6" s="23">
        <f>INCOME!AA6</f>
        <v>13420.42</v>
      </c>
      <c r="P6" s="23">
        <f>INCOME!AB6</f>
        <v>10948.369999999999</v>
      </c>
      <c r="Q6" s="23">
        <f>INCOME!AC6</f>
        <v>12321.470000000001</v>
      </c>
      <c r="R6" s="23">
        <f>INCOME!AD6</f>
        <v>13236.45</v>
      </c>
      <c r="S6" s="27">
        <f>S4-S5</f>
        <v>11894.870140456424</v>
      </c>
      <c r="T6" s="27">
        <f t="shared" ref="T6:V6" si="4">T4-T5</f>
        <v>11823.160414144968</v>
      </c>
      <c r="U6" s="27">
        <f t="shared" si="4"/>
        <v>11751.882998971592</v>
      </c>
      <c r="V6" s="27">
        <f t="shared" si="4"/>
        <v>11681.035288694015</v>
      </c>
    </row>
    <row r="7" spans="1:22" ht="15" thickBot="1" x14ac:dyDescent="0.4">
      <c r="A7" s="17" t="s">
        <v>95</v>
      </c>
      <c r="B7" s="23">
        <f>INCOME!I7</f>
        <v>19.52</v>
      </c>
      <c r="C7" s="23">
        <f>INCOME!J7</f>
        <v>19.649999999999999</v>
      </c>
      <c r="D7" s="23">
        <f>INCOME!K7</f>
        <v>24.93</v>
      </c>
      <c r="E7" s="23">
        <f>INCOME!L7</f>
        <v>31.900000000000002</v>
      </c>
      <c r="F7" s="23">
        <f>INCOME!M7</f>
        <v>32.94</v>
      </c>
      <c r="G7" s="24">
        <f>G2*$G$65</f>
        <v>67.103019602540201</v>
      </c>
      <c r="H7" s="24">
        <f>H2*$G$65</f>
        <v>86.630320089138067</v>
      </c>
      <c r="I7" s="24">
        <f>I2*$G$65</f>
        <v>111.84015865751623</v>
      </c>
      <c r="J7" s="24">
        <f>J2*$G$65</f>
        <v>144.3861811392143</v>
      </c>
      <c r="K7" s="25"/>
      <c r="M7" s="17" t="s">
        <v>95</v>
      </c>
      <c r="N7" s="23">
        <f>INCOME!Z7</f>
        <v>1879.4099999999999</v>
      </c>
      <c r="O7" s="23">
        <f>INCOME!AA7</f>
        <v>1885.79</v>
      </c>
      <c r="P7" s="23">
        <f>INCOME!AB7</f>
        <v>2159.92</v>
      </c>
      <c r="Q7" s="23">
        <f>INCOME!AC7</f>
        <v>2722.16</v>
      </c>
      <c r="R7" s="23">
        <f>INCOME!AD7</f>
        <v>3393.1</v>
      </c>
      <c r="S7" s="24">
        <f>S2*$G$65</f>
        <v>1831.3509553477741</v>
      </c>
      <c r="T7" s="24">
        <f>T2*$G$65</f>
        <v>1820.3104249142768</v>
      </c>
      <c r="U7" s="24">
        <f>U2*$G$65</f>
        <v>1809.3364537123114</v>
      </c>
      <c r="V7" s="24">
        <f>V2*$G$65</f>
        <v>1798.4286404811478</v>
      </c>
    </row>
    <row r="8" spans="1:22" ht="15" thickBot="1" x14ac:dyDescent="0.4">
      <c r="A8" s="17" t="s">
        <v>96</v>
      </c>
      <c r="B8" s="23">
        <f>INCOME!I8</f>
        <v>107.27999999999999</v>
      </c>
      <c r="C8" s="23">
        <f>INCOME!J8</f>
        <v>143.60999999999999</v>
      </c>
      <c r="D8" s="23">
        <f>INCOME!K8</f>
        <v>229.07</v>
      </c>
      <c r="E8" s="23">
        <f>INCOME!L8</f>
        <v>245.82000000000002</v>
      </c>
      <c r="F8" s="23">
        <f>INCOME!M8</f>
        <v>353.01</v>
      </c>
      <c r="G8" s="27">
        <f>G6-G7</f>
        <v>368.74009494299622</v>
      </c>
      <c r="H8" s="27">
        <f t="shared" ref="H8:J8" si="5">H6-H7</f>
        <v>476.04523080808826</v>
      </c>
      <c r="I8" s="27">
        <f t="shared" si="5"/>
        <v>614.57667577527536</v>
      </c>
      <c r="J8" s="27">
        <f t="shared" si="5"/>
        <v>793.42143553425251</v>
      </c>
      <c r="K8" s="28"/>
      <c r="M8" s="17" t="s">
        <v>96</v>
      </c>
      <c r="N8" s="23">
        <f>INCOME!Z8</f>
        <v>12269.460000000001</v>
      </c>
      <c r="O8" s="23">
        <f>INCOME!AA8</f>
        <v>11534.630000000001</v>
      </c>
      <c r="P8" s="23">
        <f>INCOME!AB8</f>
        <v>8788.4499999999989</v>
      </c>
      <c r="Q8" s="23">
        <f>INCOME!AC8</f>
        <v>9599.3100000000013</v>
      </c>
      <c r="R8" s="23">
        <f>INCOME!AD8</f>
        <v>9843.35</v>
      </c>
      <c r="S8" s="27">
        <f>S6-S7</f>
        <v>10063.519185108649</v>
      </c>
      <c r="T8" s="27">
        <f t="shared" ref="T8:V8" si="6">T6-T7</f>
        <v>10002.849989230692</v>
      </c>
      <c r="U8" s="27">
        <f t="shared" si="6"/>
        <v>9942.5465452592816</v>
      </c>
      <c r="V8" s="27">
        <f t="shared" si="6"/>
        <v>9882.6066482128663</v>
      </c>
    </row>
    <row r="9" spans="1:22" ht="15" thickBot="1" x14ac:dyDescent="0.4">
      <c r="A9" s="17" t="s">
        <v>97</v>
      </c>
      <c r="B9" s="23">
        <f>INCOME!I9</f>
        <v>0.75</v>
      </c>
      <c r="C9" s="23">
        <f>INCOME!J9</f>
        <v>0.83</v>
      </c>
      <c r="D9" s="23">
        <f>INCOME!K9</f>
        <v>0.91</v>
      </c>
      <c r="E9" s="23">
        <f>INCOME!L9</f>
        <v>0.95</v>
      </c>
      <c r="F9" s="23">
        <f>INCOME!M9</f>
        <v>0.94</v>
      </c>
      <c r="G9" s="24">
        <f>G2*$G$67</f>
        <v>2.5782410195648131</v>
      </c>
      <c r="H9" s="24">
        <f>H2*$G$67</f>
        <v>3.3285215198183167</v>
      </c>
      <c r="I9" s="24">
        <f>I2*$G$67</f>
        <v>4.2971372435008801</v>
      </c>
      <c r="J9" s="24">
        <f>J2*$G$67</f>
        <v>5.5476247876234996</v>
      </c>
      <c r="K9" s="25"/>
      <c r="M9" s="17" t="s">
        <v>97</v>
      </c>
      <c r="N9" s="23">
        <f>INCOME!Z9</f>
        <v>81.59</v>
      </c>
      <c r="O9" s="23">
        <f>INCOME!AA9</f>
        <v>87.09</v>
      </c>
      <c r="P9" s="23">
        <f>INCOME!AB9</f>
        <v>102.64</v>
      </c>
      <c r="Q9" s="23">
        <f>INCOME!AC9</f>
        <v>111.24</v>
      </c>
      <c r="R9" s="23">
        <f>INCOME!AD9</f>
        <v>114.77</v>
      </c>
      <c r="S9" s="24">
        <f>S2*$G$67</f>
        <v>70.364406583546653</v>
      </c>
      <c r="T9" s="24">
        <f>T2*$G$67</f>
        <v>69.940205875292392</v>
      </c>
      <c r="U9" s="24">
        <f>U2*$G$67</f>
        <v>69.51856251456114</v>
      </c>
      <c r="V9" s="24">
        <f>V2*$G$67</f>
        <v>69.099461084060493</v>
      </c>
    </row>
    <row r="10" spans="1:22" ht="15" thickBot="1" x14ac:dyDescent="0.4">
      <c r="A10" s="17" t="s">
        <v>98</v>
      </c>
      <c r="B10" s="23">
        <f>INCOME!I10</f>
        <v>106.52999999999999</v>
      </c>
      <c r="C10" s="23">
        <f>INCOME!J10</f>
        <v>142.77999999999997</v>
      </c>
      <c r="D10" s="23">
        <f>INCOME!K10</f>
        <v>228.16</v>
      </c>
      <c r="E10" s="23">
        <f>INCOME!L10</f>
        <v>244.87000000000003</v>
      </c>
      <c r="F10" s="23">
        <f>INCOME!M10</f>
        <v>352.07</v>
      </c>
      <c r="G10" s="27">
        <f>G8-G9</f>
        <v>366.16185392343141</v>
      </c>
      <c r="H10" s="27">
        <f t="shared" ref="H10:J10" si="7">H8-H9</f>
        <v>472.71670928826995</v>
      </c>
      <c r="I10" s="27">
        <f t="shared" si="7"/>
        <v>610.27953853177451</v>
      </c>
      <c r="J10" s="27">
        <f t="shared" si="7"/>
        <v>787.87381074662903</v>
      </c>
      <c r="K10" s="28"/>
      <c r="M10" s="17" t="s">
        <v>98</v>
      </c>
      <c r="N10" s="23">
        <f>INCOME!Z10</f>
        <v>12187.87</v>
      </c>
      <c r="O10" s="23">
        <f>INCOME!AA10</f>
        <v>11447.54</v>
      </c>
      <c r="P10" s="23">
        <f>INCOME!AB10</f>
        <v>8685.81</v>
      </c>
      <c r="Q10" s="23">
        <f>INCOME!AC10</f>
        <v>9488.0700000000015</v>
      </c>
      <c r="R10" s="23">
        <f>INCOME!AD10</f>
        <v>9728.58</v>
      </c>
      <c r="S10" s="27">
        <f>S8-S9</f>
        <v>9993.1547785251023</v>
      </c>
      <c r="T10" s="27">
        <f t="shared" ref="T10:V10" si="8">T8-T9</f>
        <v>9932.9097833553988</v>
      </c>
      <c r="U10" s="27">
        <f t="shared" si="8"/>
        <v>9873.0279827447212</v>
      </c>
      <c r="V10" s="27">
        <f t="shared" si="8"/>
        <v>9813.5071871288055</v>
      </c>
    </row>
    <row r="11" spans="1:22" ht="15" thickBot="1" x14ac:dyDescent="0.4">
      <c r="A11" s="16" t="s">
        <v>99</v>
      </c>
      <c r="B11" s="23">
        <f>INCOME!I11</f>
        <v>0.26</v>
      </c>
      <c r="C11" s="23">
        <f>INCOME!J11</f>
        <v>0.09</v>
      </c>
      <c r="D11" s="23">
        <f>INCOME!K11</f>
        <v>0.09</v>
      </c>
      <c r="E11" s="23">
        <f>INCOME!L11</f>
        <v>8.25</v>
      </c>
      <c r="F11" s="23">
        <f>INCOME!M11</f>
        <v>10.78</v>
      </c>
      <c r="G11" s="24">
        <f>G2*$G$69</f>
        <v>14.722652968844125</v>
      </c>
      <c r="H11" s="24">
        <f>H2*$G$69</f>
        <v>19.007015583006396</v>
      </c>
      <c r="I11" s="24">
        <f>I2*$G$69</f>
        <v>24.538148262894975</v>
      </c>
      <c r="J11" s="24">
        <f>J2*$G$69</f>
        <v>31.678867076331215</v>
      </c>
      <c r="K11" s="25"/>
      <c r="M11" s="16" t="s">
        <v>99</v>
      </c>
      <c r="N11" s="23">
        <f>INCOME!Z11</f>
        <v>7513.6</v>
      </c>
      <c r="O11" s="23">
        <f>INCOME!AA11</f>
        <v>7199.92</v>
      </c>
      <c r="P11" s="23">
        <f>INCOME!AB11</f>
        <v>5753.79</v>
      </c>
      <c r="Q11" s="23">
        <f>INCOME!AC11</f>
        <v>5797.24</v>
      </c>
      <c r="R11" s="23">
        <f>INCOME!AD11</f>
        <v>5377.19</v>
      </c>
      <c r="S11" s="24">
        <f>S2*$G$69</f>
        <v>401.80523528520564</v>
      </c>
      <c r="T11" s="24">
        <f>T2*$G$69</f>
        <v>399.38290169832499</v>
      </c>
      <c r="U11" s="24">
        <f>U2*$G$69</f>
        <v>396.97517145528076</v>
      </c>
      <c r="V11" s="24">
        <f>V2*$G$69</f>
        <v>394.58195651797104</v>
      </c>
    </row>
    <row r="12" spans="1:22" ht="15" thickBot="1" x14ac:dyDescent="0.4">
      <c r="A12" s="17" t="s">
        <v>100</v>
      </c>
      <c r="B12" s="23">
        <f>INCOME!I12</f>
        <v>106.26999999999998</v>
      </c>
      <c r="C12" s="23">
        <f>INCOME!J12</f>
        <v>142.68999999999997</v>
      </c>
      <c r="D12" s="23">
        <f>INCOME!K12</f>
        <v>228.07</v>
      </c>
      <c r="E12" s="23">
        <f>INCOME!L12</f>
        <v>236.62000000000003</v>
      </c>
      <c r="F12" s="23">
        <f>INCOME!M12</f>
        <v>341.29</v>
      </c>
      <c r="G12" s="27">
        <f>G10-G11</f>
        <v>351.43920095458731</v>
      </c>
      <c r="H12" s="27">
        <f t="shared" ref="H12:J12" si="9">H10-H11</f>
        <v>453.70969370526353</v>
      </c>
      <c r="I12" s="27">
        <f t="shared" si="9"/>
        <v>585.74139026887951</v>
      </c>
      <c r="J12" s="27">
        <f t="shared" si="9"/>
        <v>756.19494367029779</v>
      </c>
      <c r="K12" s="28"/>
      <c r="M12" s="17" t="s">
        <v>100</v>
      </c>
      <c r="N12" s="23">
        <f>INCOME!Z12</f>
        <v>4674.2700000000004</v>
      </c>
      <c r="O12" s="23">
        <f>INCOME!AA12</f>
        <v>4247.6200000000008</v>
      </c>
      <c r="P12" s="23">
        <f>INCOME!AB12</f>
        <v>2932.0199999999995</v>
      </c>
      <c r="Q12" s="23">
        <f>INCOME!AC12</f>
        <v>3690.8300000000017</v>
      </c>
      <c r="R12" s="23">
        <f>INCOME!AD12</f>
        <v>4351.3900000000003</v>
      </c>
      <c r="S12" s="27">
        <f>S10-S11</f>
        <v>9591.3495432398959</v>
      </c>
      <c r="T12" s="27">
        <f t="shared" ref="T12:V12" si="10">T10-T11</f>
        <v>9533.5268816570733</v>
      </c>
      <c r="U12" s="27">
        <f t="shared" si="10"/>
        <v>9476.0528112894408</v>
      </c>
      <c r="V12" s="27">
        <f t="shared" si="10"/>
        <v>9418.9252306108338</v>
      </c>
    </row>
    <row r="13" spans="1:22" ht="15" thickBot="1" x14ac:dyDescent="0.4">
      <c r="A13" s="17" t="s">
        <v>101</v>
      </c>
      <c r="B13" s="23">
        <f>INCOME!I13</f>
        <v>10.67</v>
      </c>
      <c r="C13" s="23">
        <f>INCOME!J13</f>
        <v>12.79</v>
      </c>
      <c r="D13" s="23">
        <f>INCOME!K13</f>
        <v>31.46</v>
      </c>
      <c r="E13" s="23">
        <f>INCOME!L13</f>
        <v>20.53</v>
      </c>
      <c r="F13" s="23">
        <f>INCOME!M13</f>
        <v>20.98</v>
      </c>
      <c r="G13" s="24">
        <f>G2*$G$71</f>
        <v>61.297707155019296</v>
      </c>
      <c r="H13" s="24">
        <f>H2*$G$71</f>
        <v>79.135633880901395</v>
      </c>
      <c r="I13" s="24">
        <f>I2*$G$71</f>
        <v>102.16448282306223</v>
      </c>
      <c r="J13" s="24">
        <f>J2*$G$71</f>
        <v>131.89483723871183</v>
      </c>
      <c r="K13" s="25"/>
      <c r="M13" s="17" t="s">
        <v>101</v>
      </c>
      <c r="N13" s="23">
        <f>INCOME!Z13</f>
        <v>979.82</v>
      </c>
      <c r="O13" s="23">
        <f>INCOME!AA13</f>
        <v>546.32000000000005</v>
      </c>
      <c r="P13" s="23">
        <f>INCOME!AB13</f>
        <v>373.62</v>
      </c>
      <c r="Q13" s="23">
        <f>INCOME!AC13</f>
        <v>172.37</v>
      </c>
      <c r="R13" s="23">
        <f>INCOME!AD13</f>
        <v>711.9</v>
      </c>
      <c r="S13" s="24">
        <f>S2*$G$71</f>
        <v>1672.9145010744517</v>
      </c>
      <c r="T13" s="24">
        <f>T2*$G$71</f>
        <v>1662.8291248073756</v>
      </c>
      <c r="U13" s="24">
        <f>U2*$G$71</f>
        <v>1652.8045495043557</v>
      </c>
      <c r="V13" s="24">
        <f>V2*$G$71</f>
        <v>1642.840408619104</v>
      </c>
    </row>
    <row r="14" spans="1:22" ht="15" thickBot="1" x14ac:dyDescent="0.4">
      <c r="A14" s="16" t="s">
        <v>102</v>
      </c>
      <c r="B14" s="23">
        <f>INCOME!I14</f>
        <v>95.59999999999998</v>
      </c>
      <c r="C14" s="23">
        <f>INCOME!J14</f>
        <v>129.89999999999998</v>
      </c>
      <c r="D14" s="23">
        <f>INCOME!K14</f>
        <v>196.60999999999999</v>
      </c>
      <c r="E14" s="23">
        <f>INCOME!L14</f>
        <v>216.09000000000003</v>
      </c>
      <c r="F14" s="23">
        <f>INCOME!M14</f>
        <v>320.31</v>
      </c>
      <c r="G14" s="27">
        <f>G12-G13</f>
        <v>290.14149379956802</v>
      </c>
      <c r="H14" s="27">
        <f t="shared" ref="H14:J14" si="11">H12-H13</f>
        <v>374.57405982436217</v>
      </c>
      <c r="I14" s="27">
        <f t="shared" si="11"/>
        <v>483.57690744581726</v>
      </c>
      <c r="J14" s="27">
        <f t="shared" si="11"/>
        <v>624.30010643158596</v>
      </c>
      <c r="K14" s="28"/>
      <c r="M14" s="16" t="s">
        <v>102</v>
      </c>
      <c r="N14" s="23">
        <f>INCOME!Z14</f>
        <v>3694.4500000000003</v>
      </c>
      <c r="O14" s="23">
        <f>INCOME!AA14</f>
        <v>3701.3000000000006</v>
      </c>
      <c r="P14" s="23">
        <f>INCOME!AB14</f>
        <v>2558.3999999999996</v>
      </c>
      <c r="Q14" s="23">
        <f>INCOME!AC14</f>
        <v>3518.4600000000019</v>
      </c>
      <c r="R14" s="23">
        <f>INCOME!AD14</f>
        <v>3639.4900000000002</v>
      </c>
      <c r="S14" s="27">
        <f>S12-S13</f>
        <v>7918.4350421654444</v>
      </c>
      <c r="T14" s="27">
        <f t="shared" ref="T14:V14" si="12">T12-T13</f>
        <v>7870.6977568496977</v>
      </c>
      <c r="U14" s="27">
        <f t="shared" si="12"/>
        <v>7823.2482617850856</v>
      </c>
      <c r="V14" s="27">
        <f t="shared" si="12"/>
        <v>7776.0848219917298</v>
      </c>
    </row>
    <row r="15" spans="1:22" ht="15" thickBot="1" x14ac:dyDescent="0.4">
      <c r="A15" s="16" t="s">
        <v>103</v>
      </c>
      <c r="B15" s="23">
        <f>INCOME!I15</f>
        <v>18</v>
      </c>
      <c r="C15" s="23">
        <f>INCOME!J15</f>
        <v>30</v>
      </c>
      <c r="D15" s="23">
        <f>INCOME!K15</f>
        <v>42</v>
      </c>
      <c r="E15" s="23">
        <f>INCOME!L15</f>
        <v>50</v>
      </c>
      <c r="F15" s="23">
        <f>INCOME!M15</f>
        <v>76</v>
      </c>
      <c r="G15" s="24"/>
      <c r="H15" s="24"/>
      <c r="I15" s="24"/>
      <c r="J15" s="24"/>
      <c r="K15" s="25"/>
      <c r="M15" s="16" t="s">
        <v>103</v>
      </c>
      <c r="N15" s="23">
        <f>INCOME!Z15</f>
        <v>9</v>
      </c>
      <c r="O15" s="23">
        <f>INCOME!AA15</f>
        <v>4</v>
      </c>
      <c r="P15" s="23">
        <f>INCOME!AB15</f>
        <v>4</v>
      </c>
      <c r="Q15" s="23">
        <f>INCOME!AC15</f>
        <v>7</v>
      </c>
      <c r="R15" s="23">
        <f>INCOME!AD15</f>
        <v>9</v>
      </c>
      <c r="S15" s="24"/>
      <c r="T15" s="24"/>
      <c r="U15" s="24"/>
      <c r="V15" s="24"/>
    </row>
    <row r="16" spans="1:22" ht="15" thickBot="1" x14ac:dyDescent="0.4">
      <c r="A16" s="17" t="s">
        <v>104</v>
      </c>
      <c r="B16" s="23">
        <f>INCOME!I16</f>
        <v>18</v>
      </c>
      <c r="C16" s="23">
        <f>INCOME!J16</f>
        <v>30</v>
      </c>
      <c r="D16" s="23">
        <f>INCOME!K16</f>
        <v>42</v>
      </c>
      <c r="E16" s="23">
        <f>INCOME!L16</f>
        <v>50</v>
      </c>
      <c r="F16" s="23">
        <f>INCOME!M16</f>
        <v>76</v>
      </c>
      <c r="M16" s="17" t="s">
        <v>104</v>
      </c>
      <c r="N16" s="23">
        <f>INCOME!Z16</f>
        <v>8</v>
      </c>
      <c r="O16" s="23">
        <f>INCOME!AA16</f>
        <v>4</v>
      </c>
      <c r="P16" s="23">
        <f>INCOME!AB16</f>
        <v>4</v>
      </c>
      <c r="Q16" s="23">
        <f>INCOME!AC16</f>
        <v>7</v>
      </c>
      <c r="R16" s="23">
        <f>INCOME!AD16</f>
        <v>9</v>
      </c>
    </row>
    <row r="18" spans="1:20" x14ac:dyDescent="0.35">
      <c r="A18" s="29" t="s">
        <v>106</v>
      </c>
      <c r="B18" s="22" t="s">
        <v>107</v>
      </c>
      <c r="G18" s="22" t="s">
        <v>108</v>
      </c>
      <c r="M18" s="29" t="s">
        <v>106</v>
      </c>
      <c r="N18" s="22" t="s">
        <v>107</v>
      </c>
      <c r="S18" s="22" t="s">
        <v>108</v>
      </c>
    </row>
    <row r="19" spans="1:20" x14ac:dyDescent="0.35">
      <c r="A19" s="22" t="s">
        <v>109</v>
      </c>
      <c r="C19" s="30">
        <f>C2/B2-1</f>
        <v>0.13386155129274391</v>
      </c>
      <c r="D19" s="30">
        <f t="shared" ref="D19:E19" si="13">D2/C2-1</f>
        <v>0.55602549957092084</v>
      </c>
      <c r="E19" s="30">
        <f t="shared" si="13"/>
        <v>9.1825881426039091E-2</v>
      </c>
      <c r="F19" s="30">
        <f>F2/E2-1</f>
        <v>0.38230624909799382</v>
      </c>
      <c r="G19" s="30">
        <f>AVERAGE(C19:F19)</f>
        <v>0.29100479534692442</v>
      </c>
      <c r="M19" s="22" t="s">
        <v>109</v>
      </c>
      <c r="O19" s="30">
        <f>O2/N2-1</f>
        <v>-3.0207485472330098E-2</v>
      </c>
      <c r="P19" s="30">
        <f t="shared" ref="P19:Q19" si="14">P2/O2-1</f>
        <v>-0.12782285804941773</v>
      </c>
      <c r="Q19" s="30">
        <f t="shared" si="14"/>
        <v>7.0852578019564572E-2</v>
      </c>
      <c r="R19" s="30">
        <f>R2/Q2-1</f>
        <v>6.3063260521567521E-2</v>
      </c>
      <c r="S19" s="30">
        <f>AVERAGE(O19:R19)</f>
        <v>-6.0286262451539341E-3</v>
      </c>
    </row>
    <row r="20" spans="1:20" x14ac:dyDescent="0.35">
      <c r="A20" s="22" t="s">
        <v>110</v>
      </c>
      <c r="C20" s="30">
        <f>C8/B8-1</f>
        <v>0.33864653243847886</v>
      </c>
      <c r="D20" s="30">
        <f>D8/C8-1</f>
        <v>0.59508390780586318</v>
      </c>
      <c r="E20" s="30">
        <f>E8/D8-1</f>
        <v>7.3121753175885207E-2</v>
      </c>
      <c r="F20" s="30">
        <f>F8/E8-1</f>
        <v>0.43605076885525973</v>
      </c>
      <c r="G20" s="30">
        <f t="shared" ref="G20:G21" si="15">AVERAGE(C20:F20)</f>
        <v>0.36072574056887174</v>
      </c>
      <c r="M20" s="22" t="s">
        <v>110</v>
      </c>
      <c r="O20" s="30">
        <f>O8/N8-1</f>
        <v>-5.9890981347182293E-2</v>
      </c>
      <c r="P20" s="30">
        <f>P8/O8-1</f>
        <v>-0.2380813255388341</v>
      </c>
      <c r="Q20" s="30">
        <f>Q8/P8-1</f>
        <v>9.2264278683954704E-2</v>
      </c>
      <c r="R20" s="30">
        <f>R8/Q8-1</f>
        <v>2.5422660587062884E-2</v>
      </c>
      <c r="S20" s="30">
        <f t="shared" ref="S20:S21" si="16">AVERAGE(O20:R20)</f>
        <v>-4.5071341903749701E-2</v>
      </c>
    </row>
    <row r="21" spans="1:20" x14ac:dyDescent="0.35">
      <c r="A21" s="22" t="s">
        <v>111</v>
      </c>
      <c r="C21" s="30">
        <f>C14/B14-1</f>
        <v>0.35878661087866104</v>
      </c>
      <c r="D21" s="30">
        <f>D14/C14-1</f>
        <v>0.51354888375673613</v>
      </c>
      <c r="E21" s="30">
        <f>E14/D14-1</f>
        <v>9.9079395758099986E-2</v>
      </c>
      <c r="F21" s="30">
        <f>F14/E14-1</f>
        <v>0.48229904206580576</v>
      </c>
      <c r="G21" s="30">
        <f t="shared" si="15"/>
        <v>0.36342848311482573</v>
      </c>
      <c r="M21" s="22" t="s">
        <v>111</v>
      </c>
      <c r="O21" s="30">
        <f>O14/N14-1</f>
        <v>1.8541325501766348E-3</v>
      </c>
      <c r="P21" s="30">
        <f>P14/O14-1</f>
        <v>-0.30878340042687724</v>
      </c>
      <c r="Q21" s="30">
        <f>Q14/P14-1</f>
        <v>0.37525797373358438</v>
      </c>
      <c r="R21" s="30">
        <f>R14/Q14-1</f>
        <v>3.4398572102567027E-2</v>
      </c>
      <c r="S21" s="30">
        <f t="shared" si="16"/>
        <v>2.5681819489862701E-2</v>
      </c>
    </row>
    <row r="22" spans="1:20" x14ac:dyDescent="0.35">
      <c r="C22" s="31"/>
      <c r="D22" s="31"/>
      <c r="E22" s="31"/>
      <c r="F22" s="31"/>
      <c r="G22" s="31"/>
      <c r="O22" s="31"/>
      <c r="P22" s="31"/>
      <c r="Q22" s="31"/>
      <c r="R22" s="31"/>
      <c r="S22" s="31"/>
    </row>
    <row r="23" spans="1:20" x14ac:dyDescent="0.35">
      <c r="A23" s="29" t="s">
        <v>112</v>
      </c>
      <c r="B23" s="22" t="s">
        <v>113</v>
      </c>
      <c r="M23" s="29" t="s">
        <v>112</v>
      </c>
      <c r="N23" s="22" t="s">
        <v>113</v>
      </c>
    </row>
    <row r="24" spans="1:20" x14ac:dyDescent="0.35">
      <c r="A24" s="22" t="s">
        <v>114</v>
      </c>
      <c r="B24" s="32">
        <f>B6/B2</f>
        <v>0.88128996385877112</v>
      </c>
      <c r="C24" s="32">
        <f>C6/C2</f>
        <v>1.0007355645457889</v>
      </c>
      <c r="D24" s="32">
        <f>D6/D2</f>
        <v>1.0005909001378768</v>
      </c>
      <c r="E24" s="32">
        <f>E6/E2</f>
        <v>1.0020204935777168</v>
      </c>
      <c r="F24" s="32">
        <f>F6/F2</f>
        <v>1.0073867195656714</v>
      </c>
      <c r="G24" s="30">
        <f>AVERAGE(B24:F24)</f>
        <v>0.97840472833716485</v>
      </c>
      <c r="M24" s="22" t="s">
        <v>114</v>
      </c>
      <c r="N24" s="32">
        <f>N6/N2</f>
        <v>1.003172831768306</v>
      </c>
      <c r="O24" s="32">
        <f>O6/O2</f>
        <v>0.98116327815254645</v>
      </c>
      <c r="P24" s="32">
        <f>P6/P2</f>
        <v>0.91774059699740973</v>
      </c>
      <c r="Q24" s="32">
        <f>Q6/Q2</f>
        <v>0.96450240509747598</v>
      </c>
      <c r="R24" s="32">
        <f>R6/R2</f>
        <v>0.97466013969948273</v>
      </c>
      <c r="S24" s="30">
        <f>AVERAGE(N24:R24)</f>
        <v>0.96824785034304417</v>
      </c>
    </row>
    <row r="25" spans="1:20" x14ac:dyDescent="0.35">
      <c r="A25" s="22" t="s">
        <v>115</v>
      </c>
      <c r="B25" s="32">
        <f t="shared" ref="B25:G25" si="17">B8/B2</f>
        <v>0.74562135112593819</v>
      </c>
      <c r="C25" s="32">
        <f t="shared" si="17"/>
        <v>0.88028687017285767</v>
      </c>
      <c r="D25" s="32">
        <f t="shared" si="17"/>
        <v>0.90238329722276933</v>
      </c>
      <c r="E25" s="32">
        <f t="shared" si="17"/>
        <v>0.88692452013277534</v>
      </c>
      <c r="F25" s="32">
        <f t="shared" si="17"/>
        <v>0.92140843599916467</v>
      </c>
      <c r="G25" s="32">
        <f t="shared" si="17"/>
        <v>0.74551722763301165</v>
      </c>
      <c r="M25" s="22" t="s">
        <v>115</v>
      </c>
      <c r="N25" s="32">
        <f t="shared" ref="N25:S25" si="18">N8/N2</f>
        <v>0.86992027861362498</v>
      </c>
      <c r="O25" s="32">
        <f t="shared" si="18"/>
        <v>0.84329368105295566</v>
      </c>
      <c r="P25" s="32">
        <f t="shared" si="18"/>
        <v>0.73668658893350192</v>
      </c>
      <c r="Q25" s="32">
        <f t="shared" si="18"/>
        <v>0.75141663959545835</v>
      </c>
      <c r="R25" s="32">
        <f t="shared" si="18"/>
        <v>0.72481072236973687</v>
      </c>
      <c r="S25" s="32">
        <f t="shared" si="18"/>
        <v>0.74551722763301154</v>
      </c>
    </row>
    <row r="26" spans="1:20" x14ac:dyDescent="0.35">
      <c r="A26" s="22" t="s">
        <v>116</v>
      </c>
      <c r="B26" s="32">
        <f>B10/B3</f>
        <v>1065.3000000000604</v>
      </c>
      <c r="C26" s="32">
        <f>C12/C3</f>
        <v>1189.083333333288</v>
      </c>
      <c r="D26" s="32">
        <f>D12/D3</f>
        <v>1520.4666666666089</v>
      </c>
      <c r="E26" s="32">
        <f>E12/E3</f>
        <v>422.53571428571263</v>
      </c>
      <c r="F26" s="32">
        <f>F12/F3</f>
        <v>120.597173144877</v>
      </c>
      <c r="G26" s="30">
        <f t="shared" ref="G26:G27" si="19">AVERAGE(B26:F26)</f>
        <v>863.59657748610948</v>
      </c>
      <c r="M26" s="22" t="s">
        <v>116</v>
      </c>
      <c r="N26" s="32">
        <f>N10/N3</f>
        <v>32.707699326409646</v>
      </c>
      <c r="O26" s="32">
        <f>O12/O3</f>
        <v>10.565430440514374</v>
      </c>
      <c r="P26" s="32">
        <f>P12/P3</f>
        <v>7.4445093309635908</v>
      </c>
      <c r="Q26" s="32">
        <f>Q12/Q3</f>
        <v>7.0067963929757981</v>
      </c>
      <c r="R26" s="32">
        <f>R12/R3</f>
        <v>9.1697011843047846</v>
      </c>
      <c r="S26" s="30">
        <f t="shared" ref="S26:S27" si="20">AVERAGE(N26:R26)</f>
        <v>13.378827335033639</v>
      </c>
    </row>
    <row r="27" spans="1:20" x14ac:dyDescent="0.35">
      <c r="A27" s="22" t="s">
        <v>117</v>
      </c>
      <c r="B27" s="32">
        <f>B14/B4</f>
        <v>0.66398110848728986</v>
      </c>
      <c r="C27" s="32">
        <f>C14/C4</f>
        <v>0.7956633590591693</v>
      </c>
      <c r="D27" s="32">
        <f>D14/D4</f>
        <v>0.7740551181102362</v>
      </c>
      <c r="E27" s="32">
        <f>E14/E4</f>
        <v>0.77808584185510588</v>
      </c>
      <c r="F27" s="32">
        <f>F14/F4</f>
        <v>0.82992615623785471</v>
      </c>
      <c r="G27" s="30">
        <f t="shared" si="19"/>
        <v>0.76834231674993114</v>
      </c>
      <c r="M27" s="22" t="s">
        <v>117</v>
      </c>
      <c r="N27" s="32">
        <f>N14/N4</f>
        <v>0.25519885333379388</v>
      </c>
      <c r="O27" s="32">
        <f>O14/O4</f>
        <v>0.26287455344777383</v>
      </c>
      <c r="P27" s="32">
        <f>P14/P4</f>
        <v>0.20760251713183295</v>
      </c>
      <c r="Q27" s="32">
        <f>Q14/Q4</f>
        <v>0.26451205485013207</v>
      </c>
      <c r="R27" s="32">
        <f>R14/R4</f>
        <v>0.25894407162656741</v>
      </c>
      <c r="S27" s="30">
        <f t="shared" si="20"/>
        <v>0.24982641007802003</v>
      </c>
    </row>
    <row r="29" spans="1:20" x14ac:dyDescent="0.35">
      <c r="A29" s="29" t="s">
        <v>118</v>
      </c>
      <c r="B29" s="31">
        <f>B10/B11</f>
        <v>409.73076923076917</v>
      </c>
      <c r="C29" s="31">
        <f>C10/C11</f>
        <v>1586.4444444444441</v>
      </c>
      <c r="D29" s="31">
        <f>D10/D11</f>
        <v>2535.1111111111113</v>
      </c>
      <c r="E29" s="31">
        <f>E10/E11</f>
        <v>29.681212121212127</v>
      </c>
      <c r="F29" s="31">
        <f>F10/F11</f>
        <v>32.659554730983302</v>
      </c>
      <c r="G29" s="31" t="s">
        <v>119</v>
      </c>
      <c r="M29" s="29" t="s">
        <v>118</v>
      </c>
      <c r="N29" s="31">
        <f>N10/N11</f>
        <v>1.6221079109880749</v>
      </c>
      <c r="O29" s="31">
        <f>O10/O11</f>
        <v>1.5899537772641918</v>
      </c>
      <c r="P29" s="31">
        <f>P10/P11</f>
        <v>1.5095806416292565</v>
      </c>
      <c r="Q29" s="31">
        <f>Q10/Q11</f>
        <v>1.6366529589942804</v>
      </c>
      <c r="R29" s="31">
        <f>R10/R11</f>
        <v>1.8092312155605439</v>
      </c>
      <c r="S29" s="31" t="s">
        <v>119</v>
      </c>
    </row>
    <row r="31" spans="1:20" x14ac:dyDescent="0.35">
      <c r="A31" s="29" t="s">
        <v>120</v>
      </c>
      <c r="B31" s="22" t="s">
        <v>121</v>
      </c>
      <c r="M31" s="29" t="s">
        <v>120</v>
      </c>
      <c r="N31" s="22" t="s">
        <v>121</v>
      </c>
    </row>
    <row r="32" spans="1:20" x14ac:dyDescent="0.35">
      <c r="A32" s="22" t="s">
        <v>91</v>
      </c>
      <c r="B32" s="33">
        <f>B2</f>
        <v>143.88</v>
      </c>
      <c r="C32" s="33">
        <f>C2</f>
        <v>163.13999999999999</v>
      </c>
      <c r="D32" s="33">
        <f>D2</f>
        <v>253.85</v>
      </c>
      <c r="E32" s="33">
        <f>E2</f>
        <v>277.16000000000003</v>
      </c>
      <c r="F32" s="33">
        <f>F2</f>
        <v>383.12</v>
      </c>
      <c r="G32" s="31"/>
      <c r="H32" s="33" t="s">
        <v>122</v>
      </c>
      <c r="M32" s="22" t="s">
        <v>91</v>
      </c>
      <c r="N32" s="33">
        <f>N2</f>
        <v>14104.12</v>
      </c>
      <c r="O32" s="33">
        <f>O2</f>
        <v>13678.07</v>
      </c>
      <c r="P32" s="33">
        <f>P2</f>
        <v>11929.7</v>
      </c>
      <c r="Q32" s="33">
        <f>Q2</f>
        <v>12774.95</v>
      </c>
      <c r="R32" s="33">
        <f>R2</f>
        <v>13580.58</v>
      </c>
      <c r="S32" s="31"/>
      <c r="T32" s="33" t="s">
        <v>122</v>
      </c>
    </row>
    <row r="33" spans="1:20" x14ac:dyDescent="0.35">
      <c r="A33" s="22" t="s">
        <v>123</v>
      </c>
      <c r="B33" s="31"/>
      <c r="C33" s="34">
        <f>C32/B32-1</f>
        <v>0.13386155129274391</v>
      </c>
      <c r="D33" s="34">
        <f t="shared" ref="D33:F33" si="21">D32/C32-1</f>
        <v>0.55602549957092084</v>
      </c>
      <c r="E33" s="34">
        <f t="shared" si="21"/>
        <v>9.1825881426039091E-2</v>
      </c>
      <c r="F33" s="34">
        <f t="shared" si="21"/>
        <v>0.38230624909799382</v>
      </c>
      <c r="G33" s="34">
        <f>AVERAGE(C33:F33)</f>
        <v>0.29100479534692442</v>
      </c>
      <c r="H33" s="34"/>
      <c r="M33" s="22" t="s">
        <v>123</v>
      </c>
      <c r="N33" s="31"/>
      <c r="O33" s="34">
        <f>O32/N32-1</f>
        <v>-3.0207485472330098E-2</v>
      </c>
      <c r="P33" s="34">
        <f t="shared" ref="P33:R33" si="22">P32/O32-1</f>
        <v>-0.12782285804941773</v>
      </c>
      <c r="Q33" s="34">
        <f t="shared" si="22"/>
        <v>7.0852578019564572E-2</v>
      </c>
      <c r="R33" s="34">
        <f t="shared" si="22"/>
        <v>6.3063260521567521E-2</v>
      </c>
      <c r="S33" s="34">
        <f>AVERAGE(O33:R33)</f>
        <v>-6.0286262451539341E-3</v>
      </c>
      <c r="T33" s="34"/>
    </row>
    <row r="34" spans="1:20" x14ac:dyDescent="0.35">
      <c r="A34" s="22" t="s">
        <v>124</v>
      </c>
      <c r="B34" s="33">
        <f>B3</f>
        <v>9.9999999999994316E-2</v>
      </c>
      <c r="C34" s="33">
        <f>C3</f>
        <v>0.12000000000000455</v>
      </c>
      <c r="D34" s="33">
        <f>D3</f>
        <v>0.15000000000000568</v>
      </c>
      <c r="E34" s="33">
        <f>E3</f>
        <v>0.56000000000000227</v>
      </c>
      <c r="F34" s="33">
        <f>F3</f>
        <v>2.8299999999999841</v>
      </c>
      <c r="G34" s="33"/>
      <c r="M34" s="22" t="s">
        <v>124</v>
      </c>
      <c r="N34" s="33">
        <f>N3</f>
        <v>372.6299999999992</v>
      </c>
      <c r="O34" s="33">
        <f>O3</f>
        <v>402.03000000000065</v>
      </c>
      <c r="P34" s="33">
        <f>P3</f>
        <v>393.84999999999854</v>
      </c>
      <c r="Q34" s="33">
        <f>Q3</f>
        <v>526.75</v>
      </c>
      <c r="R34" s="33">
        <f>R3</f>
        <v>474.54000000000087</v>
      </c>
      <c r="S34" s="33"/>
    </row>
    <row r="35" spans="1:20" x14ac:dyDescent="0.35">
      <c r="A35" s="22" t="s">
        <v>123</v>
      </c>
      <c r="B35" s="31"/>
      <c r="C35" s="34">
        <f>C34/B34-1</f>
        <v>0.20000000000011364</v>
      </c>
      <c r="D35" s="34">
        <f t="shared" ref="D35:F35" si="23">D34/C34-1</f>
        <v>0.25</v>
      </c>
      <c r="E35" s="34">
        <f t="shared" si="23"/>
        <v>2.7333333333332068</v>
      </c>
      <c r="F35" s="34">
        <f t="shared" si="23"/>
        <v>4.05357142857138</v>
      </c>
      <c r="G35" s="34"/>
      <c r="M35" s="22" t="s">
        <v>123</v>
      </c>
      <c r="N35" s="31"/>
      <c r="O35" s="34">
        <f>O34/N34-1</f>
        <v>7.8898639401018489E-2</v>
      </c>
      <c r="P35" s="34">
        <f t="shared" ref="P35:R35" si="24">P34/O34-1</f>
        <v>-2.0346740293018195E-2</v>
      </c>
      <c r="Q35" s="34">
        <f t="shared" si="24"/>
        <v>0.33743811095595255</v>
      </c>
      <c r="R35" s="34">
        <f t="shared" si="24"/>
        <v>-9.9117228286661807E-2</v>
      </c>
      <c r="S35" s="34"/>
    </row>
    <row r="36" spans="1:20" x14ac:dyDescent="0.35">
      <c r="A36" s="22" t="s">
        <v>125</v>
      </c>
      <c r="B36" s="33">
        <f>B4</f>
        <v>143.97999999999999</v>
      </c>
      <c r="C36" s="33">
        <f>C4</f>
        <v>163.26</v>
      </c>
      <c r="D36" s="33">
        <f>D4</f>
        <v>254</v>
      </c>
      <c r="E36" s="33">
        <f>E4</f>
        <v>277.72000000000003</v>
      </c>
      <c r="F36" s="33">
        <f>F4</f>
        <v>385.95</v>
      </c>
      <c r="G36" s="33"/>
      <c r="M36" s="22" t="s">
        <v>125</v>
      </c>
      <c r="N36" s="33">
        <f>N4</f>
        <v>14476.75</v>
      </c>
      <c r="O36" s="33">
        <f>O4</f>
        <v>14080.1</v>
      </c>
      <c r="P36" s="33">
        <f>P4</f>
        <v>12323.55</v>
      </c>
      <c r="Q36" s="33">
        <f>Q4</f>
        <v>13301.7</v>
      </c>
      <c r="R36" s="33">
        <f>R4</f>
        <v>14055.12</v>
      </c>
      <c r="S36" s="33"/>
    </row>
    <row r="37" spans="1:20" x14ac:dyDescent="0.35">
      <c r="A37" s="22" t="s">
        <v>123</v>
      </c>
      <c r="B37" s="31"/>
      <c r="C37" s="34">
        <f>C36/B36-1</f>
        <v>0.13390748715099332</v>
      </c>
      <c r="D37" s="34">
        <f t="shared" ref="D37:F37" si="25">D36/C36-1</f>
        <v>0.55580056351831453</v>
      </c>
      <c r="E37" s="34">
        <f t="shared" si="25"/>
        <v>9.3385826771653635E-2</v>
      </c>
      <c r="F37" s="34">
        <f t="shared" si="25"/>
        <v>0.38970905948437262</v>
      </c>
      <c r="G37" s="34"/>
      <c r="M37" s="22" t="s">
        <v>123</v>
      </c>
      <c r="N37" s="31"/>
      <c r="O37" s="34">
        <f>O36/N36-1</f>
        <v>-2.7399105462206585E-2</v>
      </c>
      <c r="P37" s="34">
        <f t="shared" ref="P37:R37" si="26">P36/O36-1</f>
        <v>-0.12475408555336975</v>
      </c>
      <c r="Q37" s="34">
        <f t="shared" si="26"/>
        <v>7.9372421096193913E-2</v>
      </c>
      <c r="R37" s="34">
        <f t="shared" si="26"/>
        <v>5.6640880488959988E-2</v>
      </c>
      <c r="S37" s="34"/>
    </row>
    <row r="38" spans="1:20" x14ac:dyDescent="0.35">
      <c r="A38" s="22" t="s">
        <v>126</v>
      </c>
      <c r="B38" s="31">
        <f>B5</f>
        <v>17.18</v>
      </c>
      <c r="C38" s="31">
        <f>C5</f>
        <v>0</v>
      </c>
      <c r="D38" s="31">
        <f>D5</f>
        <v>0</v>
      </c>
      <c r="E38" s="31">
        <f>E5</f>
        <v>0</v>
      </c>
      <c r="F38" s="31">
        <f>F5</f>
        <v>0</v>
      </c>
      <c r="G38" s="31"/>
      <c r="M38" s="22" t="s">
        <v>126</v>
      </c>
      <c r="N38" s="31">
        <f>N5</f>
        <v>327.88</v>
      </c>
      <c r="O38" s="31">
        <f>O5</f>
        <v>659.68</v>
      </c>
      <c r="P38" s="31">
        <f>P5</f>
        <v>1375.18</v>
      </c>
      <c r="Q38" s="31">
        <f>Q5</f>
        <v>980.23</v>
      </c>
      <c r="R38" s="31">
        <f>R5</f>
        <v>818.67</v>
      </c>
      <c r="S38" s="31"/>
    </row>
    <row r="39" spans="1:20" x14ac:dyDescent="0.35">
      <c r="A39" s="22" t="s">
        <v>123</v>
      </c>
      <c r="B39" s="31"/>
      <c r="C39" s="34">
        <f>C38/B38-1</f>
        <v>-1</v>
      </c>
      <c r="D39" s="34" t="e">
        <f t="shared" ref="D39:F39" si="27">D38/C38-1</f>
        <v>#DIV/0!</v>
      </c>
      <c r="E39" s="34" t="e">
        <f t="shared" si="27"/>
        <v>#DIV/0!</v>
      </c>
      <c r="F39" s="34" t="e">
        <f t="shared" si="27"/>
        <v>#DIV/0!</v>
      </c>
      <c r="G39" s="34"/>
      <c r="M39" s="22" t="s">
        <v>123</v>
      </c>
      <c r="N39" s="31"/>
      <c r="O39" s="34">
        <f>O38/N38-1</f>
        <v>1.0119555935098203</v>
      </c>
      <c r="P39" s="34">
        <f t="shared" ref="P39:R39" si="28">P38/O38-1</f>
        <v>1.0846167838952221</v>
      </c>
      <c r="Q39" s="34">
        <f t="shared" si="28"/>
        <v>-0.28719876670690381</v>
      </c>
      <c r="R39" s="34">
        <f t="shared" si="28"/>
        <v>-0.1648184609734451</v>
      </c>
      <c r="S39" s="34"/>
    </row>
    <row r="40" spans="1:20" x14ac:dyDescent="0.35">
      <c r="A40" s="22" t="s">
        <v>127</v>
      </c>
      <c r="B40" s="33">
        <f>B6</f>
        <v>126.79999999999998</v>
      </c>
      <c r="C40" s="33">
        <f>C6</f>
        <v>163.26</v>
      </c>
      <c r="D40" s="33">
        <f>D6</f>
        <v>254</v>
      </c>
      <c r="E40" s="33">
        <f>E6</f>
        <v>277.72000000000003</v>
      </c>
      <c r="F40" s="33">
        <f>F6</f>
        <v>385.95</v>
      </c>
      <c r="G40" s="33"/>
      <c r="M40" s="22" t="s">
        <v>127</v>
      </c>
      <c r="N40" s="33">
        <f>N6</f>
        <v>14148.87</v>
      </c>
      <c r="O40" s="33">
        <f>O6</f>
        <v>13420.42</v>
      </c>
      <c r="P40" s="33">
        <f>P6</f>
        <v>10948.369999999999</v>
      </c>
      <c r="Q40" s="33">
        <f>Q6</f>
        <v>12321.470000000001</v>
      </c>
      <c r="R40" s="33">
        <f>R6</f>
        <v>13236.45</v>
      </c>
      <c r="S40" s="33"/>
    </row>
    <row r="41" spans="1:20" x14ac:dyDescent="0.35">
      <c r="A41" s="22" t="s">
        <v>123</v>
      </c>
      <c r="B41" s="31"/>
      <c r="C41" s="34">
        <f>C40/B40-1</f>
        <v>0.28753943217665623</v>
      </c>
      <c r="D41" s="34">
        <f t="shared" ref="D41:F41" si="29">D40/C40-1</f>
        <v>0.55580056351831453</v>
      </c>
      <c r="E41" s="34">
        <f t="shared" si="29"/>
        <v>9.3385826771653635E-2</v>
      </c>
      <c r="F41" s="34">
        <f t="shared" si="29"/>
        <v>0.38970905948437262</v>
      </c>
      <c r="G41" s="34"/>
      <c r="M41" s="22" t="s">
        <v>123</v>
      </c>
      <c r="N41" s="31"/>
      <c r="O41" s="34">
        <f>O40/N40-1</f>
        <v>-5.1484676868188139E-2</v>
      </c>
      <c r="P41" s="34">
        <f t="shared" ref="P41:R41" si="30">P40/O40-1</f>
        <v>-0.18420064349699938</v>
      </c>
      <c r="Q41" s="34">
        <f t="shared" si="30"/>
        <v>0.12541592949452762</v>
      </c>
      <c r="R41" s="34">
        <f t="shared" si="30"/>
        <v>7.4258996694387847E-2</v>
      </c>
      <c r="S41" s="34"/>
    </row>
    <row r="42" spans="1:20" x14ac:dyDescent="0.35">
      <c r="A42" s="22" t="s">
        <v>95</v>
      </c>
      <c r="B42" s="31">
        <f>B7</f>
        <v>19.52</v>
      </c>
      <c r="C42" s="31">
        <f>C7</f>
        <v>19.649999999999999</v>
      </c>
      <c r="D42" s="31">
        <f>D7</f>
        <v>24.93</v>
      </c>
      <c r="E42" s="31">
        <f>E7</f>
        <v>31.900000000000002</v>
      </c>
      <c r="F42" s="31">
        <f>F7</f>
        <v>32.94</v>
      </c>
      <c r="G42" s="31"/>
      <c r="M42" s="22" t="s">
        <v>95</v>
      </c>
      <c r="N42" s="31">
        <f>N7</f>
        <v>1879.4099999999999</v>
      </c>
      <c r="O42" s="31">
        <f>O7</f>
        <v>1885.79</v>
      </c>
      <c r="P42" s="31">
        <f>P7</f>
        <v>2159.92</v>
      </c>
      <c r="Q42" s="31">
        <f>Q7</f>
        <v>2722.16</v>
      </c>
      <c r="R42" s="31">
        <f>R7</f>
        <v>3393.1</v>
      </c>
      <c r="S42" s="31"/>
    </row>
    <row r="43" spans="1:20" x14ac:dyDescent="0.35">
      <c r="A43" s="22" t="s">
        <v>123</v>
      </c>
      <c r="B43" s="31"/>
      <c r="C43" s="34">
        <f>C42/B42-1</f>
        <v>6.6598360655736322E-3</v>
      </c>
      <c r="D43" s="34">
        <f t="shared" ref="D43:F43" si="31">D42/C42-1</f>
        <v>0.26870229007633606</v>
      </c>
      <c r="E43" s="34">
        <f t="shared" si="31"/>
        <v>0.27958283192940248</v>
      </c>
      <c r="F43" s="34">
        <f t="shared" si="31"/>
        <v>3.260188087774285E-2</v>
      </c>
      <c r="G43" s="34"/>
      <c r="M43" s="22" t="s">
        <v>123</v>
      </c>
      <c r="N43" s="31"/>
      <c r="O43" s="34">
        <f>O42/N42-1</f>
        <v>3.3946823737236453E-3</v>
      </c>
      <c r="P43" s="34">
        <f t="shared" ref="P43:R43" si="32">P42/O42-1</f>
        <v>0.14536613302647705</v>
      </c>
      <c r="Q43" s="34">
        <f t="shared" si="32"/>
        <v>0.2603059372569354</v>
      </c>
      <c r="R43" s="34">
        <f t="shared" si="32"/>
        <v>0.24647338877949876</v>
      </c>
      <c r="S43" s="34"/>
    </row>
    <row r="44" spans="1:20" x14ac:dyDescent="0.35">
      <c r="A44" s="22" t="s">
        <v>128</v>
      </c>
      <c r="B44" s="33">
        <f>B8</f>
        <v>107.27999999999999</v>
      </c>
      <c r="C44" s="33">
        <f>C8</f>
        <v>143.60999999999999</v>
      </c>
      <c r="D44" s="33">
        <f>D8</f>
        <v>229.07</v>
      </c>
      <c r="E44" s="33">
        <f>E8</f>
        <v>245.82000000000002</v>
      </c>
      <c r="F44" s="33">
        <f>F8</f>
        <v>353.01</v>
      </c>
      <c r="G44" s="33"/>
      <c r="M44" s="22" t="s">
        <v>128</v>
      </c>
      <c r="N44" s="33">
        <f>N8</f>
        <v>12269.460000000001</v>
      </c>
      <c r="O44" s="33">
        <f>O8</f>
        <v>11534.630000000001</v>
      </c>
      <c r="P44" s="33">
        <f>P8</f>
        <v>8788.4499999999989</v>
      </c>
      <c r="Q44" s="33">
        <f>Q8</f>
        <v>9599.3100000000013</v>
      </c>
      <c r="R44" s="33">
        <f>R8</f>
        <v>9843.35</v>
      </c>
      <c r="S44" s="33"/>
    </row>
    <row r="45" spans="1:20" x14ac:dyDescent="0.35">
      <c r="A45" s="22" t="s">
        <v>123</v>
      </c>
      <c r="B45" s="31"/>
      <c r="C45" s="34">
        <f>C44/B44-1</f>
        <v>0.33864653243847886</v>
      </c>
      <c r="D45" s="34">
        <f t="shared" ref="D45:F45" si="33">D44/C44-1</f>
        <v>0.59508390780586318</v>
      </c>
      <c r="E45" s="34">
        <f t="shared" si="33"/>
        <v>7.3121753175885207E-2</v>
      </c>
      <c r="F45" s="34">
        <f t="shared" si="33"/>
        <v>0.43605076885525973</v>
      </c>
      <c r="G45" s="34"/>
      <c r="M45" s="22" t="s">
        <v>123</v>
      </c>
      <c r="N45" s="31"/>
      <c r="O45" s="34">
        <f>O44/N44-1</f>
        <v>-5.9890981347182293E-2</v>
      </c>
      <c r="P45" s="34">
        <f t="shared" ref="P45:R45" si="34">P44/O44-1</f>
        <v>-0.2380813255388341</v>
      </c>
      <c r="Q45" s="34">
        <f t="shared" si="34"/>
        <v>9.2264278683954704E-2</v>
      </c>
      <c r="R45" s="34">
        <f t="shared" si="34"/>
        <v>2.5422660587062884E-2</v>
      </c>
      <c r="S45" s="34"/>
    </row>
    <row r="46" spans="1:20" x14ac:dyDescent="0.35">
      <c r="A46" s="22" t="s">
        <v>129</v>
      </c>
      <c r="B46" s="31">
        <f>B9</f>
        <v>0.75</v>
      </c>
      <c r="C46" s="31">
        <f>C9</f>
        <v>0.83</v>
      </c>
      <c r="D46" s="31">
        <f>D9</f>
        <v>0.91</v>
      </c>
      <c r="E46" s="31">
        <f>E9</f>
        <v>0.95</v>
      </c>
      <c r="F46" s="31">
        <f>F9</f>
        <v>0.94</v>
      </c>
      <c r="G46" s="31"/>
      <c r="M46" s="22" t="s">
        <v>129</v>
      </c>
      <c r="N46" s="31">
        <f>N9</f>
        <v>81.59</v>
      </c>
      <c r="O46" s="31">
        <f>O9</f>
        <v>87.09</v>
      </c>
      <c r="P46" s="31">
        <f>P9</f>
        <v>102.64</v>
      </c>
      <c r="Q46" s="31">
        <f>Q9</f>
        <v>111.24</v>
      </c>
      <c r="R46" s="31">
        <f>R9</f>
        <v>114.77</v>
      </c>
      <c r="S46" s="31"/>
    </row>
    <row r="47" spans="1:20" x14ac:dyDescent="0.35">
      <c r="A47" s="22" t="s">
        <v>123</v>
      </c>
      <c r="B47" s="31"/>
      <c r="C47" s="34">
        <f>C46/B46-1</f>
        <v>0.10666666666666669</v>
      </c>
      <c r="D47" s="34">
        <f t="shared" ref="D47:F47" si="35">D46/C46-1</f>
        <v>9.6385542168674787E-2</v>
      </c>
      <c r="E47" s="34">
        <f t="shared" si="35"/>
        <v>4.39560439560438E-2</v>
      </c>
      <c r="F47" s="34">
        <f t="shared" si="35"/>
        <v>-1.0526315789473717E-2</v>
      </c>
      <c r="G47" s="34"/>
      <c r="M47" s="22" t="s">
        <v>123</v>
      </c>
      <c r="N47" s="31"/>
      <c r="O47" s="34">
        <f>O46/N46-1</f>
        <v>6.7410221840911833E-2</v>
      </c>
      <c r="P47" s="34">
        <f t="shared" ref="P47:R47" si="36">P46/O46-1</f>
        <v>0.17855092433115161</v>
      </c>
      <c r="Q47" s="34">
        <f t="shared" si="36"/>
        <v>8.3787996882306981E-2</v>
      </c>
      <c r="R47" s="34">
        <f t="shared" si="36"/>
        <v>3.1733189500179781E-2</v>
      </c>
      <c r="S47" s="34"/>
    </row>
    <row r="48" spans="1:20" x14ac:dyDescent="0.35">
      <c r="A48" s="22" t="s">
        <v>98</v>
      </c>
      <c r="B48" s="33">
        <f>B10</f>
        <v>106.52999999999999</v>
      </c>
      <c r="C48" s="33">
        <f>C10</f>
        <v>142.77999999999997</v>
      </c>
      <c r="D48" s="33">
        <f>D10</f>
        <v>228.16</v>
      </c>
      <c r="E48" s="33">
        <f>E10</f>
        <v>244.87000000000003</v>
      </c>
      <c r="F48" s="33">
        <f>F10</f>
        <v>352.07</v>
      </c>
      <c r="G48" s="33"/>
      <c r="M48" s="22" t="s">
        <v>98</v>
      </c>
      <c r="N48" s="33">
        <f>N10</f>
        <v>12187.87</v>
      </c>
      <c r="O48" s="33">
        <f>O10</f>
        <v>11447.54</v>
      </c>
      <c r="P48" s="33">
        <f>P10</f>
        <v>8685.81</v>
      </c>
      <c r="Q48" s="33">
        <f>Q10</f>
        <v>9488.0700000000015</v>
      </c>
      <c r="R48" s="33">
        <f>R10</f>
        <v>9728.58</v>
      </c>
      <c r="S48" s="33"/>
    </row>
    <row r="49" spans="1:20" x14ac:dyDescent="0.35">
      <c r="A49" s="22" t="s">
        <v>123</v>
      </c>
      <c r="B49" s="31"/>
      <c r="C49" s="34">
        <f>C48/B48-1</f>
        <v>0.34027973340842954</v>
      </c>
      <c r="D49" s="34">
        <f t="shared" ref="D49:F49" si="37">D48/C48-1</f>
        <v>0.59798291077181709</v>
      </c>
      <c r="E49" s="34">
        <f t="shared" si="37"/>
        <v>7.3238078541374652E-2</v>
      </c>
      <c r="F49" s="34">
        <f t="shared" si="37"/>
        <v>0.43778331359496847</v>
      </c>
      <c r="G49" s="34"/>
      <c r="M49" s="22" t="s">
        <v>123</v>
      </c>
      <c r="N49" s="31"/>
      <c r="O49" s="34">
        <f>O48/N48-1</f>
        <v>-6.0743181540334756E-2</v>
      </c>
      <c r="P49" s="34">
        <f t="shared" ref="P49:R49" si="38">P48/O48-1</f>
        <v>-0.24125095872126245</v>
      </c>
      <c r="Q49" s="34">
        <f t="shared" si="38"/>
        <v>9.2364442694463866E-2</v>
      </c>
      <c r="R49" s="34">
        <f t="shared" si="38"/>
        <v>2.5348674704128271E-2</v>
      </c>
      <c r="S49" s="34"/>
    </row>
    <row r="50" spans="1:20" x14ac:dyDescent="0.35">
      <c r="A50" s="22" t="s">
        <v>130</v>
      </c>
      <c r="B50" s="31">
        <f>B11</f>
        <v>0.26</v>
      </c>
      <c r="C50" s="31">
        <f>C11</f>
        <v>0.09</v>
      </c>
      <c r="D50" s="31">
        <f>D11</f>
        <v>0.09</v>
      </c>
      <c r="E50" s="31">
        <f>E11</f>
        <v>8.25</v>
      </c>
      <c r="F50" s="31">
        <f>F11</f>
        <v>10.78</v>
      </c>
      <c r="G50" s="31"/>
      <c r="M50" s="22" t="s">
        <v>130</v>
      </c>
      <c r="N50" s="31">
        <f>N11</f>
        <v>7513.6</v>
      </c>
      <c r="O50" s="31">
        <f>O11</f>
        <v>7199.92</v>
      </c>
      <c r="P50" s="31">
        <f>P11</f>
        <v>5753.79</v>
      </c>
      <c r="Q50" s="31">
        <f>Q11</f>
        <v>5797.24</v>
      </c>
      <c r="R50" s="31">
        <f>R11</f>
        <v>5377.19</v>
      </c>
      <c r="S50" s="31"/>
    </row>
    <row r="51" spans="1:20" x14ac:dyDescent="0.35">
      <c r="A51" s="22" t="s">
        <v>123</v>
      </c>
      <c r="B51" s="31"/>
      <c r="C51" s="34">
        <f>C50/B50-1</f>
        <v>-0.65384615384615385</v>
      </c>
      <c r="D51" s="34">
        <f t="shared" ref="D51:F51" si="39">D50/C50-1</f>
        <v>0</v>
      </c>
      <c r="E51" s="34">
        <f t="shared" si="39"/>
        <v>90.666666666666671</v>
      </c>
      <c r="F51" s="34">
        <f t="shared" si="39"/>
        <v>0.30666666666666664</v>
      </c>
      <c r="G51" s="34"/>
      <c r="M51" s="22" t="s">
        <v>123</v>
      </c>
      <c r="N51" s="31"/>
      <c r="O51" s="34">
        <f>O50/N50-1</f>
        <v>-4.174829642248723E-2</v>
      </c>
      <c r="P51" s="34">
        <f t="shared" ref="P51:R51" si="40">P50/O50-1</f>
        <v>-0.20085362059578438</v>
      </c>
      <c r="Q51" s="34">
        <f t="shared" si="40"/>
        <v>7.5515442864615423E-3</v>
      </c>
      <c r="R51" s="34">
        <f t="shared" si="40"/>
        <v>-7.2456893280250623E-2</v>
      </c>
      <c r="S51" s="34"/>
    </row>
    <row r="52" spans="1:20" x14ac:dyDescent="0.35">
      <c r="A52" s="22" t="s">
        <v>100</v>
      </c>
      <c r="B52" s="33">
        <f>B12</f>
        <v>106.26999999999998</v>
      </c>
      <c r="C52" s="33">
        <f>C12</f>
        <v>142.68999999999997</v>
      </c>
      <c r="D52" s="33">
        <f>D12</f>
        <v>228.07</v>
      </c>
      <c r="E52" s="33">
        <f>E12</f>
        <v>236.62000000000003</v>
      </c>
      <c r="F52" s="33">
        <f>F12</f>
        <v>341.29</v>
      </c>
      <c r="G52" s="33"/>
      <c r="M52" s="22" t="s">
        <v>100</v>
      </c>
      <c r="N52" s="33">
        <f>N12</f>
        <v>4674.2700000000004</v>
      </c>
      <c r="O52" s="33">
        <f>O12</f>
        <v>4247.6200000000008</v>
      </c>
      <c r="P52" s="33">
        <f>P12</f>
        <v>2932.0199999999995</v>
      </c>
      <c r="Q52" s="33">
        <f>Q12</f>
        <v>3690.8300000000017</v>
      </c>
      <c r="R52" s="33">
        <f>R12</f>
        <v>4351.3900000000003</v>
      </c>
      <c r="S52" s="33"/>
    </row>
    <row r="53" spans="1:20" x14ac:dyDescent="0.35">
      <c r="A53" s="22" t="s">
        <v>123</v>
      </c>
      <c r="B53" s="31"/>
      <c r="C53" s="34">
        <f>C52/B52-1</f>
        <v>0.34271196010162797</v>
      </c>
      <c r="D53" s="34">
        <f t="shared" ref="D53:F53" si="41">D52/C52-1</f>
        <v>0.59836008129511553</v>
      </c>
      <c r="E53" s="34">
        <f t="shared" si="41"/>
        <v>3.7488490375761963E-2</v>
      </c>
      <c r="F53" s="34">
        <f t="shared" si="41"/>
        <v>0.44235483052996361</v>
      </c>
      <c r="G53" s="34"/>
      <c r="M53" s="22" t="s">
        <v>123</v>
      </c>
      <c r="N53" s="31"/>
      <c r="O53" s="34">
        <f>O52/N52-1</f>
        <v>-9.1276284853035738E-2</v>
      </c>
      <c r="P53" s="34">
        <f t="shared" ref="P53:R53" si="42">P52/O52-1</f>
        <v>-0.30972638795372487</v>
      </c>
      <c r="Q53" s="34">
        <f t="shared" si="42"/>
        <v>0.25880109958322328</v>
      </c>
      <c r="R53" s="34">
        <f t="shared" si="42"/>
        <v>0.17897329327007694</v>
      </c>
      <c r="S53" s="34"/>
    </row>
    <row r="54" spans="1:20" x14ac:dyDescent="0.35">
      <c r="A54" s="22" t="s">
        <v>101</v>
      </c>
      <c r="B54" s="33">
        <f>B13</f>
        <v>10.67</v>
      </c>
      <c r="C54" s="33">
        <f>C13</f>
        <v>12.79</v>
      </c>
      <c r="D54" s="33">
        <f>D13</f>
        <v>31.46</v>
      </c>
      <c r="E54" s="33">
        <f>E13</f>
        <v>20.53</v>
      </c>
      <c r="F54" s="33">
        <f>F13</f>
        <v>20.98</v>
      </c>
      <c r="G54" s="33"/>
      <c r="M54" s="22" t="s">
        <v>101</v>
      </c>
      <c r="N54" s="33">
        <f>N13</f>
        <v>979.82</v>
      </c>
      <c r="O54" s="33">
        <f>O13</f>
        <v>546.32000000000005</v>
      </c>
      <c r="P54" s="33">
        <f>P13</f>
        <v>373.62</v>
      </c>
      <c r="Q54" s="33">
        <f>Q13</f>
        <v>172.37</v>
      </c>
      <c r="R54" s="33">
        <f>R13</f>
        <v>711.9</v>
      </c>
      <c r="S54" s="33"/>
    </row>
    <row r="55" spans="1:20" x14ac:dyDescent="0.35">
      <c r="A55" s="22" t="s">
        <v>123</v>
      </c>
      <c r="B55" s="31"/>
      <c r="C55" s="34">
        <f>C54/B54-1</f>
        <v>0.19868791002811603</v>
      </c>
      <c r="D55" s="34">
        <f t="shared" ref="D55:F55" si="43">D54/C54-1</f>
        <v>1.4597341673182176</v>
      </c>
      <c r="E55" s="34">
        <f t="shared" si="43"/>
        <v>-0.34742530197075649</v>
      </c>
      <c r="F55" s="34">
        <f t="shared" si="43"/>
        <v>2.1919142717973683E-2</v>
      </c>
      <c r="G55" s="34"/>
      <c r="M55" s="22" t="s">
        <v>123</v>
      </c>
      <c r="N55" s="31"/>
      <c r="O55" s="34">
        <f>O54/N54-1</f>
        <v>-0.44242820109816083</v>
      </c>
      <c r="P55" s="34">
        <f t="shared" ref="P55:R55" si="44">P54/O54-1</f>
        <v>-0.3161150973788257</v>
      </c>
      <c r="Q55" s="34">
        <f t="shared" si="44"/>
        <v>-0.53864889459879017</v>
      </c>
      <c r="R55" s="34">
        <f t="shared" si="44"/>
        <v>3.1300690375355336</v>
      </c>
      <c r="S55" s="34"/>
    </row>
    <row r="56" spans="1:20" x14ac:dyDescent="0.35">
      <c r="A56" s="22" t="s">
        <v>102</v>
      </c>
      <c r="B56" s="33">
        <f>B14</f>
        <v>95.59999999999998</v>
      </c>
      <c r="C56" s="33">
        <f>C14</f>
        <v>129.89999999999998</v>
      </c>
      <c r="D56" s="33">
        <f>D14</f>
        <v>196.60999999999999</v>
      </c>
      <c r="E56" s="33">
        <f>E14</f>
        <v>216.09000000000003</v>
      </c>
      <c r="F56" s="33">
        <f>F14</f>
        <v>320.31</v>
      </c>
      <c r="G56" s="33"/>
      <c r="M56" s="22" t="s">
        <v>102</v>
      </c>
      <c r="N56" s="33">
        <f>N14</f>
        <v>3694.4500000000003</v>
      </c>
      <c r="O56" s="33">
        <f>O14</f>
        <v>3701.3000000000006</v>
      </c>
      <c r="P56" s="33">
        <f>P14</f>
        <v>2558.3999999999996</v>
      </c>
      <c r="Q56" s="33">
        <f>Q14</f>
        <v>3518.4600000000019</v>
      </c>
      <c r="R56" s="33">
        <f>R14</f>
        <v>3639.4900000000002</v>
      </c>
      <c r="S56" s="33"/>
    </row>
    <row r="57" spans="1:20" x14ac:dyDescent="0.35">
      <c r="A57" s="22" t="s">
        <v>123</v>
      </c>
      <c r="B57" s="31"/>
      <c r="C57" s="34">
        <f>C56/B56-1</f>
        <v>0.35878661087866104</v>
      </c>
      <c r="D57" s="34">
        <f t="shared" ref="D57:F57" si="45">D56/C56-1</f>
        <v>0.51354888375673613</v>
      </c>
      <c r="E57" s="34">
        <f t="shared" si="45"/>
        <v>9.9079395758099986E-2</v>
      </c>
      <c r="F57" s="34">
        <f t="shared" si="45"/>
        <v>0.48229904206580576</v>
      </c>
      <c r="G57" s="34"/>
      <c r="M57" s="22" t="s">
        <v>123</v>
      </c>
      <c r="N57" s="31"/>
      <c r="O57" s="34">
        <f>O56/N56-1</f>
        <v>1.8541325501766348E-3</v>
      </c>
      <c r="P57" s="34">
        <f t="shared" ref="P57:R57" si="46">P56/O56-1</f>
        <v>-0.30878340042687724</v>
      </c>
      <c r="Q57" s="34">
        <f t="shared" si="46"/>
        <v>0.37525797373358438</v>
      </c>
      <c r="R57" s="34">
        <f t="shared" si="46"/>
        <v>3.4398572102567027E-2</v>
      </c>
      <c r="S57" s="34"/>
    </row>
    <row r="58" spans="1:20" x14ac:dyDescent="0.35">
      <c r="B58" s="31"/>
      <c r="C58" s="31"/>
      <c r="D58" s="31"/>
      <c r="E58" s="31"/>
      <c r="F58" s="31"/>
      <c r="G58" s="31"/>
      <c r="N58" s="31"/>
      <c r="O58" s="31"/>
      <c r="P58" s="31"/>
      <c r="Q58" s="31"/>
      <c r="R58" s="31"/>
      <c r="S58" s="31"/>
    </row>
    <row r="59" spans="1:20" x14ac:dyDescent="0.35">
      <c r="A59" s="29" t="s">
        <v>131</v>
      </c>
      <c r="B59" s="31"/>
      <c r="C59" s="31"/>
      <c r="D59" s="31"/>
      <c r="E59" s="31"/>
      <c r="F59" s="31"/>
      <c r="G59" s="31"/>
      <c r="M59" s="29" t="s">
        <v>131</v>
      </c>
      <c r="N59" s="31"/>
      <c r="O59" s="31"/>
      <c r="P59" s="31"/>
      <c r="Q59" s="31"/>
      <c r="R59" s="31"/>
      <c r="S59" s="31"/>
    </row>
    <row r="60" spans="1:20" x14ac:dyDescent="0.35">
      <c r="A60" s="16" t="s">
        <v>91</v>
      </c>
      <c r="B60" s="30">
        <f>B2/B2</f>
        <v>1</v>
      </c>
      <c r="C60" s="30">
        <f t="shared" ref="C60:F60" si="47">C2/C2</f>
        <v>1</v>
      </c>
      <c r="D60" s="30">
        <f t="shared" si="47"/>
        <v>1</v>
      </c>
      <c r="E60" s="30">
        <f t="shared" si="47"/>
        <v>1</v>
      </c>
      <c r="F60" s="30">
        <f t="shared" si="47"/>
        <v>1</v>
      </c>
      <c r="G60" s="35"/>
      <c r="M60" s="16" t="s">
        <v>91</v>
      </c>
      <c r="N60" s="30">
        <f>N2/N2</f>
        <v>1</v>
      </c>
      <c r="O60" s="30">
        <f t="shared" ref="O60:R60" si="48">O2/O2</f>
        <v>1</v>
      </c>
      <c r="P60" s="30">
        <f t="shared" si="48"/>
        <v>1</v>
      </c>
      <c r="Q60" s="30">
        <f t="shared" si="48"/>
        <v>1</v>
      </c>
      <c r="R60" s="30">
        <f t="shared" si="48"/>
        <v>1</v>
      </c>
      <c r="S60" s="35"/>
    </row>
    <row r="61" spans="1:20" ht="23" x14ac:dyDescent="0.35">
      <c r="A61" s="16" t="s">
        <v>92</v>
      </c>
      <c r="B61" s="30">
        <f>B3/$B$2</f>
        <v>6.9502363080340779E-4</v>
      </c>
      <c r="C61" s="30">
        <f>C3/$C$2</f>
        <v>7.3556454578892086E-4</v>
      </c>
      <c r="D61" s="30">
        <f>D3/$D$2</f>
        <v>5.9090013787672121E-4</v>
      </c>
      <c r="E61" s="30">
        <f>E3/$E$2</f>
        <v>2.0204935777168504E-3</v>
      </c>
      <c r="F61" s="30">
        <f>F3/$F$2</f>
        <v>7.3867195656712884E-3</v>
      </c>
      <c r="G61" s="35">
        <f>MIN(B61:F61)</f>
        <v>5.9090013787672121E-4</v>
      </c>
      <c r="H61" s="36"/>
      <c r="M61" s="16" t="s">
        <v>92</v>
      </c>
      <c r="N61" s="30">
        <f>N3/$B$2</f>
        <v>2.5898665554628804</v>
      </c>
      <c r="O61" s="30">
        <f>O3/$C$2</f>
        <v>2.464325119529243</v>
      </c>
      <c r="P61" s="30">
        <f>P3/$D$2</f>
        <v>1.55150679535158</v>
      </c>
      <c r="Q61" s="30">
        <f>Q3/$E$2</f>
        <v>1.9005267715399046</v>
      </c>
      <c r="R61" s="30">
        <f>R3/$F$2</f>
        <v>1.2386197536020069</v>
      </c>
      <c r="S61" s="35">
        <f>MIN(N61:R61)</f>
        <v>1.2386197536020069</v>
      </c>
      <c r="T61" s="36"/>
    </row>
    <row r="62" spans="1:20" x14ac:dyDescent="0.35">
      <c r="A62" s="17" t="s">
        <v>61</v>
      </c>
      <c r="B62" s="30">
        <f t="shared" ref="B62:B71" si="49">B4/$B$2</f>
        <v>1.0006950236308034</v>
      </c>
      <c r="C62" s="30">
        <f t="shared" ref="C62:C72" si="50">C4/$C$2</f>
        <v>1.0007355645457889</v>
      </c>
      <c r="D62" s="30">
        <f t="shared" ref="D62:D72" si="51">D4/$D$2</f>
        <v>1.0005909001378768</v>
      </c>
      <c r="E62" s="30">
        <f t="shared" ref="E62:E72" si="52">E4/$E$2</f>
        <v>1.0020204935777168</v>
      </c>
      <c r="F62" s="30">
        <f t="shared" ref="F62:F72" si="53">F4/$F$2</f>
        <v>1.0073867195656714</v>
      </c>
      <c r="G62" s="35"/>
      <c r="M62" s="17" t="s">
        <v>61</v>
      </c>
      <c r="N62" s="30">
        <f t="shared" ref="N62:N71" si="54">N4/$B$2</f>
        <v>100.61683347233806</v>
      </c>
      <c r="O62" s="30">
        <f t="shared" ref="O62:O72" si="55">O4/$C$2</f>
        <v>86.306853009684943</v>
      </c>
      <c r="P62" s="30">
        <f t="shared" ref="P62:P72" si="56">P4/$D$2</f>
        <v>48.546582627535948</v>
      </c>
      <c r="Q62" s="30">
        <f t="shared" ref="Q62:Q72" si="57">Q4/$E$2</f>
        <v>47.992856111993071</v>
      </c>
      <c r="R62" s="30">
        <f t="shared" ref="R62:R72" si="58">R4/$F$2</f>
        <v>36.68594696178743</v>
      </c>
      <c r="S62" s="35"/>
    </row>
    <row r="63" spans="1:20" x14ac:dyDescent="0.35">
      <c r="A63" s="16" t="s">
        <v>93</v>
      </c>
      <c r="B63" s="30">
        <f t="shared" si="49"/>
        <v>0.11940505977203225</v>
      </c>
      <c r="C63" s="30">
        <f t="shared" si="50"/>
        <v>0</v>
      </c>
      <c r="D63" s="30">
        <f t="shared" si="51"/>
        <v>0</v>
      </c>
      <c r="E63" s="30">
        <f t="shared" si="52"/>
        <v>0</v>
      </c>
      <c r="F63" s="30">
        <f t="shared" si="53"/>
        <v>0</v>
      </c>
      <c r="G63" s="35">
        <f>MAX(B63:F63)</f>
        <v>0.11940505977203225</v>
      </c>
      <c r="H63" s="36"/>
      <c r="M63" s="16" t="s">
        <v>93</v>
      </c>
      <c r="N63" s="30">
        <f t="shared" si="54"/>
        <v>2.2788434806783431</v>
      </c>
      <c r="O63" s="30">
        <f t="shared" si="55"/>
        <v>4.0436434963834742</v>
      </c>
      <c r="P63" s="30">
        <f t="shared" si="56"/>
        <v>5.4172936773685247</v>
      </c>
      <c r="Q63" s="30">
        <f t="shared" si="57"/>
        <v>3.5366936065810362</v>
      </c>
      <c r="R63" s="30">
        <f t="shared" si="58"/>
        <v>2.1368500730841511</v>
      </c>
      <c r="S63" s="35">
        <f>MAX(N63:R63)</f>
        <v>5.4172936773685247</v>
      </c>
      <c r="T63" s="36"/>
    </row>
    <row r="64" spans="1:20" x14ac:dyDescent="0.35">
      <c r="A64" s="17" t="s">
        <v>94</v>
      </c>
      <c r="B64" s="30">
        <f t="shared" si="49"/>
        <v>0.88128996385877112</v>
      </c>
      <c r="C64" s="30">
        <f t="shared" si="50"/>
        <v>1.0007355645457889</v>
      </c>
      <c r="D64" s="30">
        <f t="shared" si="51"/>
        <v>1.0005909001378768</v>
      </c>
      <c r="E64" s="30">
        <f t="shared" si="52"/>
        <v>1.0020204935777168</v>
      </c>
      <c r="F64" s="30">
        <f t="shared" si="53"/>
        <v>1.0073867195656714</v>
      </c>
      <c r="G64" s="35"/>
      <c r="M64" s="17" t="s">
        <v>94</v>
      </c>
      <c r="N64" s="30">
        <f t="shared" si="54"/>
        <v>98.337989991659725</v>
      </c>
      <c r="O64" s="30">
        <f t="shared" si="55"/>
        <v>82.263209513301462</v>
      </c>
      <c r="P64" s="30">
        <f t="shared" si="56"/>
        <v>43.129288950167421</v>
      </c>
      <c r="Q64" s="30">
        <f t="shared" si="57"/>
        <v>44.456162505412038</v>
      </c>
      <c r="R64" s="30">
        <f t="shared" si="58"/>
        <v>34.549096888703282</v>
      </c>
      <c r="S64" s="35"/>
    </row>
    <row r="65" spans="1:20" x14ac:dyDescent="0.35">
      <c r="A65" s="17" t="s">
        <v>95</v>
      </c>
      <c r="B65" s="30">
        <f t="shared" si="49"/>
        <v>0.13566861273283293</v>
      </c>
      <c r="C65" s="30">
        <f t="shared" si="50"/>
        <v>0.12044869437293122</v>
      </c>
      <c r="D65" s="30">
        <f t="shared" si="51"/>
        <v>9.8207602915107342E-2</v>
      </c>
      <c r="E65" s="30">
        <f t="shared" si="52"/>
        <v>0.11509597344494155</v>
      </c>
      <c r="F65" s="30">
        <f t="shared" si="53"/>
        <v>8.5978283566506566E-2</v>
      </c>
      <c r="G65" s="35">
        <f>MAX(B65:F65)</f>
        <v>0.13566861273283293</v>
      </c>
      <c r="H65" s="36"/>
      <c r="M65" s="17" t="s">
        <v>95</v>
      </c>
      <c r="N65" s="30">
        <f t="shared" si="54"/>
        <v>13.062343619683068</v>
      </c>
      <c r="O65" s="30">
        <f t="shared" si="55"/>
        <v>11.559335540026972</v>
      </c>
      <c r="P65" s="30">
        <f t="shared" si="56"/>
        <v>8.5086468386842622</v>
      </c>
      <c r="Q65" s="30">
        <f t="shared" si="57"/>
        <v>9.8216192812815688</v>
      </c>
      <c r="R65" s="30">
        <f t="shared" si="58"/>
        <v>8.8564940488619754</v>
      </c>
      <c r="S65" s="35">
        <f>MAX(N65:R65)</f>
        <v>13.062343619683068</v>
      </c>
      <c r="T65" s="36"/>
    </row>
    <row r="66" spans="1:20" x14ac:dyDescent="0.35">
      <c r="A66" s="17" t="s">
        <v>96</v>
      </c>
      <c r="B66" s="30">
        <f t="shared" si="49"/>
        <v>0.74562135112593819</v>
      </c>
      <c r="C66" s="30">
        <f t="shared" si="50"/>
        <v>0.88028687017285767</v>
      </c>
      <c r="D66" s="30">
        <f t="shared" si="51"/>
        <v>0.90238329722276933</v>
      </c>
      <c r="E66" s="30">
        <f t="shared" si="52"/>
        <v>0.88692452013277534</v>
      </c>
      <c r="F66" s="30">
        <f t="shared" si="53"/>
        <v>0.92140843599916467</v>
      </c>
      <c r="G66" s="35"/>
      <c r="M66" s="17" t="s">
        <v>96</v>
      </c>
      <c r="N66" s="30">
        <f t="shared" si="54"/>
        <v>85.275646371976663</v>
      </c>
      <c r="O66" s="30">
        <f t="shared" si="55"/>
        <v>70.703873973274497</v>
      </c>
      <c r="P66" s="30">
        <f t="shared" si="56"/>
        <v>34.620642111483157</v>
      </c>
      <c r="Q66" s="30">
        <f t="shared" si="57"/>
        <v>34.634543224130468</v>
      </c>
      <c r="R66" s="30">
        <f t="shared" si="58"/>
        <v>25.692602839841303</v>
      </c>
      <c r="S66" s="35"/>
    </row>
    <row r="67" spans="1:20" x14ac:dyDescent="0.35">
      <c r="A67" s="17" t="s">
        <v>97</v>
      </c>
      <c r="B67" s="30">
        <f t="shared" si="49"/>
        <v>5.2126772310258553E-3</v>
      </c>
      <c r="C67" s="30">
        <f t="shared" si="50"/>
        <v>5.0876547750398435E-3</v>
      </c>
      <c r="D67" s="30">
        <f t="shared" si="51"/>
        <v>3.5847941697853066E-3</v>
      </c>
      <c r="E67" s="30">
        <f t="shared" si="52"/>
        <v>3.4276230336267857E-3</v>
      </c>
      <c r="F67" s="30">
        <f t="shared" si="53"/>
        <v>2.4535393610357068E-3</v>
      </c>
      <c r="G67" s="35">
        <f>MAX(B67:F67)</f>
        <v>5.2126772310258553E-3</v>
      </c>
      <c r="H67" s="36"/>
      <c r="M67" s="17" t="s">
        <v>97</v>
      </c>
      <c r="N67" s="30">
        <f t="shared" si="54"/>
        <v>0.56706978037253275</v>
      </c>
      <c r="O67" s="30">
        <f t="shared" si="55"/>
        <v>0.53383596910628917</v>
      </c>
      <c r="P67" s="30">
        <f t="shared" si="56"/>
        <v>0.40433326767776245</v>
      </c>
      <c r="Q67" s="30">
        <f t="shared" si="57"/>
        <v>0.40135661711646697</v>
      </c>
      <c r="R67" s="30">
        <f t="shared" si="58"/>
        <v>0.29956671538943408</v>
      </c>
      <c r="S67" s="35">
        <f>MAX(N67:R67)</f>
        <v>0.56706978037253275</v>
      </c>
      <c r="T67" s="36"/>
    </row>
    <row r="68" spans="1:20" x14ac:dyDescent="0.35">
      <c r="A68" s="17" t="s">
        <v>98</v>
      </c>
      <c r="B68" s="30">
        <f t="shared" si="49"/>
        <v>0.74040867389491238</v>
      </c>
      <c r="C68" s="30">
        <f t="shared" si="50"/>
        <v>0.87519921539781775</v>
      </c>
      <c r="D68" s="30">
        <f t="shared" si="51"/>
        <v>0.89879850305298403</v>
      </c>
      <c r="E68" s="30">
        <f t="shared" si="52"/>
        <v>0.88349689709914858</v>
      </c>
      <c r="F68" s="30">
        <f t="shared" si="53"/>
        <v>0.91895489663812902</v>
      </c>
      <c r="G68" s="35"/>
      <c r="M68" s="17" t="s">
        <v>98</v>
      </c>
      <c r="N68" s="30">
        <f t="shared" si="54"/>
        <v>84.708576591604128</v>
      </c>
      <c r="O68" s="30">
        <f t="shared" si="55"/>
        <v>70.170038004168205</v>
      </c>
      <c r="P68" s="30">
        <f t="shared" si="56"/>
        <v>34.216308843805393</v>
      </c>
      <c r="Q68" s="30">
        <f t="shared" si="57"/>
        <v>34.233186607013998</v>
      </c>
      <c r="R68" s="30">
        <f t="shared" si="58"/>
        <v>25.393036124451868</v>
      </c>
      <c r="S68" s="35"/>
    </row>
    <row r="69" spans="1:20" x14ac:dyDescent="0.35">
      <c r="A69" s="16" t="s">
        <v>99</v>
      </c>
      <c r="B69" s="30">
        <f t="shared" si="49"/>
        <v>1.8070614400889631E-3</v>
      </c>
      <c r="C69" s="30">
        <f t="shared" si="50"/>
        <v>5.5167340934166975E-4</v>
      </c>
      <c r="D69" s="30">
        <f t="shared" si="51"/>
        <v>3.5454008272601932E-4</v>
      </c>
      <c r="E69" s="30">
        <f t="shared" si="52"/>
        <v>2.9766200028864192E-2</v>
      </c>
      <c r="F69" s="30">
        <f t="shared" si="53"/>
        <v>2.8137398204217998E-2</v>
      </c>
      <c r="G69" s="35">
        <f>MAX(B69:F69)</f>
        <v>2.9766200028864192E-2</v>
      </c>
      <c r="H69" s="36"/>
      <c r="M69" s="16" t="s">
        <v>99</v>
      </c>
      <c r="N69" s="30">
        <f t="shared" si="54"/>
        <v>52.221295524047825</v>
      </c>
      <c r="O69" s="30">
        <f t="shared" si="55"/>
        <v>44.13338237096972</v>
      </c>
      <c r="P69" s="30">
        <f t="shared" si="56"/>
        <v>22.666102028757141</v>
      </c>
      <c r="Q69" s="30">
        <f t="shared" si="57"/>
        <v>20.916582479434258</v>
      </c>
      <c r="R69" s="30">
        <f t="shared" si="58"/>
        <v>14.035263102944246</v>
      </c>
      <c r="S69" s="35">
        <f>MAX(N69:R69)</f>
        <v>52.221295524047825</v>
      </c>
      <c r="T69" s="36"/>
    </row>
    <row r="70" spans="1:20" x14ac:dyDescent="0.35">
      <c r="A70" s="17" t="s">
        <v>100</v>
      </c>
      <c r="B70" s="30">
        <f t="shared" si="49"/>
        <v>0.73860161245482336</v>
      </c>
      <c r="C70" s="30">
        <f t="shared" si="50"/>
        <v>0.87464754198847605</v>
      </c>
      <c r="D70" s="30">
        <f t="shared" si="51"/>
        <v>0.89844396297025797</v>
      </c>
      <c r="E70" s="30">
        <f t="shared" si="52"/>
        <v>0.85373069707028437</v>
      </c>
      <c r="F70" s="30">
        <f t="shared" si="53"/>
        <v>0.89081749843391111</v>
      </c>
      <c r="G70" s="35"/>
      <c r="M70" s="17" t="s">
        <v>100</v>
      </c>
      <c r="N70" s="30">
        <f t="shared" si="54"/>
        <v>32.487281067556303</v>
      </c>
      <c r="O70" s="30">
        <f t="shared" si="55"/>
        <v>26.036655633198485</v>
      </c>
      <c r="P70" s="30">
        <f t="shared" si="56"/>
        <v>11.550206815048256</v>
      </c>
      <c r="Q70" s="30">
        <f t="shared" si="57"/>
        <v>13.316604127579742</v>
      </c>
      <c r="R70" s="30">
        <f t="shared" si="58"/>
        <v>11.357773021507622</v>
      </c>
      <c r="S70" s="35"/>
    </row>
    <row r="71" spans="1:20" x14ac:dyDescent="0.35">
      <c r="A71" s="17" t="s">
        <v>101</v>
      </c>
      <c r="B71" s="30">
        <f t="shared" si="49"/>
        <v>7.4159021406727837E-2</v>
      </c>
      <c r="C71" s="30">
        <f t="shared" si="50"/>
        <v>7.8398921171999508E-2</v>
      </c>
      <c r="D71" s="30">
        <f t="shared" si="51"/>
        <v>0.12393145558400631</v>
      </c>
      <c r="E71" s="30">
        <f t="shared" si="52"/>
        <v>7.4072737768797803E-2</v>
      </c>
      <c r="F71" s="30">
        <f t="shared" si="53"/>
        <v>5.4760910419711838E-2</v>
      </c>
      <c r="G71" s="35">
        <f>MAX(B71:F71)</f>
        <v>0.12393145558400631</v>
      </c>
      <c r="H71" s="36"/>
      <c r="M71" s="17" t="s">
        <v>101</v>
      </c>
      <c r="N71" s="30">
        <f t="shared" si="54"/>
        <v>6.8099805393383379</v>
      </c>
      <c r="O71" s="30">
        <f t="shared" si="55"/>
        <v>3.3487801887949007</v>
      </c>
      <c r="P71" s="30">
        <f t="shared" si="56"/>
        <v>1.4718140634232815</v>
      </c>
      <c r="Q71" s="30">
        <f t="shared" si="57"/>
        <v>0.62191513926973585</v>
      </c>
      <c r="R71" s="30">
        <f t="shared" si="58"/>
        <v>1.8581645437460848</v>
      </c>
      <c r="S71" s="35">
        <f>MAX(N71:R71)</f>
        <v>6.8099805393383379</v>
      </c>
      <c r="T71" s="36"/>
    </row>
    <row r="72" spans="1:20" x14ac:dyDescent="0.35">
      <c r="A72" s="16" t="s">
        <v>102</v>
      </c>
      <c r="B72" s="30">
        <f>B14/$B$2</f>
        <v>0.66444259104809555</v>
      </c>
      <c r="C72" s="30">
        <f t="shared" si="50"/>
        <v>0.79624862081647663</v>
      </c>
      <c r="D72" s="30">
        <f t="shared" si="51"/>
        <v>0.77451250738625166</v>
      </c>
      <c r="E72" s="30">
        <f t="shared" si="52"/>
        <v>0.77965795930148651</v>
      </c>
      <c r="F72" s="30">
        <f t="shared" si="53"/>
        <v>0.83605658801419924</v>
      </c>
      <c r="G72" s="35"/>
      <c r="M72" s="16" t="s">
        <v>102</v>
      </c>
      <c r="N72" s="30">
        <f>N14/$B$2</f>
        <v>25.677300528217962</v>
      </c>
      <c r="O72" s="30">
        <f t="shared" si="55"/>
        <v>22.687875444403584</v>
      </c>
      <c r="P72" s="30">
        <f t="shared" si="56"/>
        <v>10.078392751624975</v>
      </c>
      <c r="Q72" s="30">
        <f t="shared" si="57"/>
        <v>12.694688988310007</v>
      </c>
      <c r="R72" s="30">
        <f t="shared" si="58"/>
        <v>9.4996084777615373</v>
      </c>
      <c r="S72" s="3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FC1B9FA-CE93-4017-A80A-3A14F567F0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IS'!B29:F29</xm:f>
              <xm:sqref>H29</xm:sqref>
            </x14:sparkline>
          </x14:sparklines>
        </x14:sparklineGroup>
        <x14:sparklineGroup type="column" displayEmptyCellsAs="gap" xr2:uid="{62C76E1B-6A13-4EFF-B18A-F6C037140A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IS'!C21:F21</xm:f>
              <xm:sqref>H21</xm:sqref>
            </x14:sparkline>
          </x14:sparklines>
        </x14:sparklineGroup>
        <x14:sparklineGroup type="column" displayEmptyCellsAs="gap" xr2:uid="{2CA3C350-F918-4D6D-AA2A-BA13477BEF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IS'!C19:F19</xm:f>
              <xm:sqref>H19</xm:sqref>
            </x14:sparkline>
            <x14:sparkline>
              <xm:f>'ANALYST IS'!C20:F20</xm:f>
              <xm:sqref>H20</xm:sqref>
            </x14:sparkline>
          </x14:sparklines>
        </x14:sparklineGroup>
        <x14:sparklineGroup type="column" displayEmptyCellsAs="gap" xr2:uid="{90AE29A6-12BB-4D1C-A77F-14A70EDAC3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IS'!C24:F24</xm:f>
              <xm:sqref>H24</xm:sqref>
            </x14:sparkline>
            <x14:sparkline>
              <xm:f>'ANALYST IS'!C25:F25</xm:f>
              <xm:sqref>H25</xm:sqref>
            </x14:sparkline>
            <x14:sparkline>
              <xm:f>'ANALYST IS'!C26:F26</xm:f>
              <xm:sqref>H26</xm:sqref>
            </x14:sparkline>
            <x14:sparkline>
              <xm:f>'ANALYST IS'!C27:F27</xm:f>
              <xm:sqref>H27</xm:sqref>
            </x14:sparkline>
          </x14:sparklines>
        </x14:sparklineGroup>
        <x14:sparklineGroup type="column" displayEmptyCellsAs="gap" xr2:uid="{706BAF6A-72D9-4616-8179-CE222CD5DB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IS'!O24:R24</xm:f>
              <xm:sqref>T24</xm:sqref>
            </x14:sparkline>
            <x14:sparkline>
              <xm:f>'ANALYST IS'!O25:R25</xm:f>
              <xm:sqref>T25</xm:sqref>
            </x14:sparkline>
            <x14:sparkline>
              <xm:f>'ANALYST IS'!O26:R26</xm:f>
              <xm:sqref>T26</xm:sqref>
            </x14:sparkline>
            <x14:sparkline>
              <xm:f>'ANALYST IS'!O27:R27</xm:f>
              <xm:sqref>T27</xm:sqref>
            </x14:sparkline>
          </x14:sparklines>
        </x14:sparklineGroup>
        <x14:sparklineGroup type="column" displayEmptyCellsAs="gap" xr2:uid="{7C97AE4B-314E-4947-8764-B06358360E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IS'!O19:R19</xm:f>
              <xm:sqref>T19</xm:sqref>
            </x14:sparkline>
            <x14:sparkline>
              <xm:f>'ANALYST IS'!O20:R20</xm:f>
              <xm:sqref>T20</xm:sqref>
            </x14:sparkline>
          </x14:sparklines>
        </x14:sparklineGroup>
        <x14:sparklineGroup type="column" displayEmptyCellsAs="gap" xr2:uid="{D42207AE-0757-42C1-9350-F92A469DD4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IS'!O21:R21</xm:f>
              <xm:sqref>T21</xm:sqref>
            </x14:sparkline>
          </x14:sparklines>
        </x14:sparklineGroup>
        <x14:sparklineGroup type="column" displayEmptyCellsAs="gap" xr2:uid="{16ECFB23-B8C4-439C-940D-8F6F43EB66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'ANALYST IS'!N29:R29</xm:f>
              <xm:sqref>T29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1BA6-474C-4872-884C-BEEB46A49300}">
  <dimension ref="A1:O54"/>
  <sheetViews>
    <sheetView tabSelected="1" workbookViewId="0">
      <selection activeCell="J3" sqref="J3"/>
    </sheetView>
  </sheetViews>
  <sheetFormatPr defaultRowHeight="14.5" x14ac:dyDescent="0.35"/>
  <cols>
    <col min="9" max="9" width="30.6328125" bestFit="1" customWidth="1"/>
  </cols>
  <sheetData>
    <row r="1" spans="1:15" ht="54.5" thickBot="1" x14ac:dyDescent="0.4">
      <c r="A1" s="2" t="s">
        <v>0</v>
      </c>
      <c r="B1" s="3">
        <v>45736</v>
      </c>
      <c r="C1" s="3">
        <v>45737</v>
      </c>
      <c r="D1" s="3">
        <v>45738</v>
      </c>
      <c r="E1" s="3">
        <v>45739</v>
      </c>
      <c r="F1" s="3">
        <v>45740</v>
      </c>
      <c r="G1" s="4"/>
      <c r="I1" s="38" t="s">
        <v>154</v>
      </c>
      <c r="J1" s="39">
        <v>43891</v>
      </c>
      <c r="K1" s="39">
        <v>44256</v>
      </c>
      <c r="L1" s="39">
        <v>44621</v>
      </c>
      <c r="M1" s="39">
        <v>44986</v>
      </c>
      <c r="N1" s="38" t="s">
        <v>136</v>
      </c>
      <c r="O1" s="40"/>
    </row>
    <row r="2" spans="1:15" ht="15" thickBot="1" x14ac:dyDescent="0.4">
      <c r="A2" s="5"/>
      <c r="B2" s="6" t="s">
        <v>1</v>
      </c>
      <c r="C2" s="6" t="s">
        <v>1</v>
      </c>
      <c r="D2" s="6" t="s">
        <v>1</v>
      </c>
      <c r="E2" s="6" t="s">
        <v>1</v>
      </c>
      <c r="F2" s="6" t="s">
        <v>1</v>
      </c>
      <c r="G2" s="6"/>
      <c r="I2" s="41" t="s">
        <v>137</v>
      </c>
    </row>
    <row r="3" spans="1:15" ht="27.5" thickBot="1" x14ac:dyDescent="0.4">
      <c r="A3" s="7" t="s">
        <v>2</v>
      </c>
      <c r="B3" s="8"/>
      <c r="C3" s="8"/>
      <c r="D3" s="8"/>
      <c r="E3" s="8"/>
      <c r="F3" s="8"/>
      <c r="G3" s="8"/>
      <c r="I3" t="s">
        <v>138</v>
      </c>
    </row>
    <row r="4" spans="1:15" ht="18.5" thickBot="1" x14ac:dyDescent="0.4">
      <c r="A4" s="7" t="s">
        <v>3</v>
      </c>
      <c r="B4" s="8"/>
      <c r="C4" s="8"/>
      <c r="D4" s="8"/>
      <c r="E4" s="8"/>
      <c r="F4" s="8"/>
      <c r="G4" s="8"/>
      <c r="I4" t="s">
        <v>139</v>
      </c>
    </row>
    <row r="5" spans="1:15" ht="18.5" thickBot="1" x14ac:dyDescent="0.4">
      <c r="A5" s="5" t="s">
        <v>4</v>
      </c>
      <c r="B5" s="6">
        <v>50.6</v>
      </c>
      <c r="C5" s="6">
        <v>50.6</v>
      </c>
      <c r="D5" s="6">
        <v>50.6</v>
      </c>
      <c r="E5" s="6">
        <v>50.6</v>
      </c>
      <c r="F5" s="6">
        <v>50.6</v>
      </c>
      <c r="G5" s="6"/>
      <c r="I5" t="s">
        <v>140</v>
      </c>
    </row>
    <row r="6" spans="1:15" ht="18.5" thickBot="1" x14ac:dyDescent="0.4">
      <c r="A6" s="9" t="s">
        <v>5</v>
      </c>
      <c r="B6" s="4">
        <v>50.6</v>
      </c>
      <c r="C6" s="4">
        <v>50.6</v>
      </c>
      <c r="D6" s="4">
        <v>50.6</v>
      </c>
      <c r="E6" s="4">
        <v>50.6</v>
      </c>
      <c r="F6" s="4">
        <v>50.6</v>
      </c>
      <c r="G6" s="4"/>
      <c r="I6" t="s">
        <v>141</v>
      </c>
    </row>
    <row r="7" spans="1:15" ht="18.5" thickBot="1" x14ac:dyDescent="0.4">
      <c r="A7" s="5" t="s">
        <v>6</v>
      </c>
      <c r="B7" s="10">
        <v>8006.53</v>
      </c>
      <c r="C7" s="10">
        <v>14188.37</v>
      </c>
      <c r="D7" s="10">
        <v>19625.150000000001</v>
      </c>
      <c r="E7" s="10">
        <v>19521.189999999999</v>
      </c>
      <c r="F7" s="10">
        <v>29914.51</v>
      </c>
      <c r="G7" s="6"/>
      <c r="I7" s="41" t="s">
        <v>142</v>
      </c>
    </row>
    <row r="8" spans="1:15" ht="27.5" thickBot="1" x14ac:dyDescent="0.4">
      <c r="A8" s="9" t="s">
        <v>7</v>
      </c>
      <c r="B8" s="11">
        <v>8006.53</v>
      </c>
      <c r="C8" s="11">
        <v>14188.37</v>
      </c>
      <c r="D8" s="11">
        <v>19625.150000000001</v>
      </c>
      <c r="E8" s="11">
        <v>19521.189999999999</v>
      </c>
      <c r="F8" s="11">
        <v>29914.51</v>
      </c>
      <c r="G8" s="4"/>
      <c r="I8" t="s">
        <v>143</v>
      </c>
    </row>
    <row r="9" spans="1:15" ht="27.5" thickBot="1" x14ac:dyDescent="0.4">
      <c r="A9" s="9" t="s">
        <v>8</v>
      </c>
      <c r="B9" s="11">
        <v>8057.12</v>
      </c>
      <c r="C9" s="11">
        <v>14238.96</v>
      </c>
      <c r="D9" s="11">
        <v>19675.75</v>
      </c>
      <c r="E9" s="11">
        <v>19571.78</v>
      </c>
      <c r="F9" s="11">
        <v>29965.1</v>
      </c>
      <c r="G9" s="4"/>
      <c r="I9" t="s">
        <v>144</v>
      </c>
    </row>
    <row r="10" spans="1:15" ht="18.5" thickBot="1" x14ac:dyDescent="0.4">
      <c r="A10" s="5" t="s">
        <v>9</v>
      </c>
      <c r="B10" s="6">
        <v>1.2</v>
      </c>
      <c r="C10" s="6">
        <v>1.88</v>
      </c>
      <c r="D10" s="6">
        <v>2.02</v>
      </c>
      <c r="E10" s="6">
        <v>1.89</v>
      </c>
      <c r="F10" s="6">
        <v>0</v>
      </c>
      <c r="G10" s="6"/>
      <c r="I10" t="s">
        <v>145</v>
      </c>
    </row>
    <row r="11" spans="1:15" ht="27.5" thickBot="1" x14ac:dyDescent="0.4">
      <c r="A11" s="7" t="s">
        <v>10</v>
      </c>
      <c r="B11" s="8"/>
      <c r="C11" s="8"/>
      <c r="D11" s="8"/>
      <c r="E11" s="8"/>
      <c r="F11" s="8"/>
      <c r="G11" s="8"/>
    </row>
    <row r="12" spans="1:15" ht="18.5" thickBot="1" x14ac:dyDescent="0.4">
      <c r="A12" s="5" t="s">
        <v>11</v>
      </c>
      <c r="B12" s="6">
        <v>0</v>
      </c>
      <c r="C12" s="6">
        <v>0</v>
      </c>
      <c r="D12" s="6">
        <v>0</v>
      </c>
      <c r="E12" s="6">
        <v>240.44</v>
      </c>
      <c r="F12" s="6">
        <v>0</v>
      </c>
      <c r="G12" s="6"/>
      <c r="I12" s="41" t="s">
        <v>146</v>
      </c>
    </row>
    <row r="13" spans="1:15" ht="27.5" thickBot="1" x14ac:dyDescent="0.4">
      <c r="A13" s="5" t="s">
        <v>12</v>
      </c>
      <c r="B13" s="6">
        <v>103.88</v>
      </c>
      <c r="C13" s="6">
        <v>627.59</v>
      </c>
      <c r="D13" s="10">
        <v>1281.81</v>
      </c>
      <c r="E13" s="10">
        <v>1251.9000000000001</v>
      </c>
      <c r="F13" s="10">
        <v>2867.09</v>
      </c>
      <c r="G13" s="6"/>
      <c r="I13" t="s">
        <v>147</v>
      </c>
    </row>
    <row r="14" spans="1:15" ht="27.5" thickBot="1" x14ac:dyDescent="0.4">
      <c r="A14" s="5" t="s">
        <v>13</v>
      </c>
      <c r="B14" s="6">
        <v>1.73</v>
      </c>
      <c r="C14" s="6">
        <v>2.0099999999999998</v>
      </c>
      <c r="D14" s="6">
        <v>1.98</v>
      </c>
      <c r="E14" s="6">
        <v>1.87</v>
      </c>
      <c r="F14" s="6">
        <v>11.46</v>
      </c>
      <c r="G14" s="6"/>
      <c r="I14" t="s">
        <v>148</v>
      </c>
    </row>
    <row r="15" spans="1:15" ht="18.5" thickBot="1" x14ac:dyDescent="0.4">
      <c r="A15" s="5" t="s">
        <v>14</v>
      </c>
      <c r="B15" s="6">
        <v>5.75</v>
      </c>
      <c r="C15" s="6">
        <v>5.72</v>
      </c>
      <c r="D15" s="6">
        <v>7.09</v>
      </c>
      <c r="E15" s="6">
        <v>8.06</v>
      </c>
      <c r="F15" s="6">
        <v>7.56</v>
      </c>
      <c r="G15" s="6"/>
    </row>
    <row r="16" spans="1:15" ht="27.5" thickBot="1" x14ac:dyDescent="0.4">
      <c r="A16" s="9" t="s">
        <v>15</v>
      </c>
      <c r="B16" s="4">
        <v>111.36</v>
      </c>
      <c r="C16" s="4">
        <v>635.30999999999995</v>
      </c>
      <c r="D16" s="11">
        <v>1290.8800000000001</v>
      </c>
      <c r="E16" s="11">
        <v>1502.26</v>
      </c>
      <c r="F16" s="11">
        <v>2886.11</v>
      </c>
      <c r="G16" s="4"/>
      <c r="I16" s="41" t="s">
        <v>149</v>
      </c>
    </row>
    <row r="17" spans="1:9" ht="18.5" thickBot="1" x14ac:dyDescent="0.4">
      <c r="A17" s="7" t="s">
        <v>16</v>
      </c>
      <c r="B17" s="8"/>
      <c r="C17" s="8"/>
      <c r="D17" s="8"/>
      <c r="E17" s="8"/>
      <c r="F17" s="8"/>
      <c r="G17" s="8"/>
      <c r="I17" t="s">
        <v>150</v>
      </c>
    </row>
    <row r="18" spans="1:9" ht="18.5" thickBot="1" x14ac:dyDescent="0.4">
      <c r="A18" s="5" t="s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/>
      <c r="I18" t="s">
        <v>151</v>
      </c>
    </row>
    <row r="19" spans="1:9" ht="18.5" thickBot="1" x14ac:dyDescent="0.4">
      <c r="A19" s="5" t="s">
        <v>18</v>
      </c>
      <c r="B19" s="6">
        <v>4.97</v>
      </c>
      <c r="C19" s="6">
        <v>5.35</v>
      </c>
      <c r="D19" s="6">
        <v>3.59</v>
      </c>
      <c r="E19" s="6">
        <v>3.87</v>
      </c>
      <c r="F19" s="6">
        <v>8.5</v>
      </c>
      <c r="G19" s="6"/>
    </row>
    <row r="20" spans="1:9" ht="21.5" thickBot="1" x14ac:dyDescent="0.55000000000000004">
      <c r="A20" s="5" t="s">
        <v>19</v>
      </c>
      <c r="B20" s="6">
        <v>4.83</v>
      </c>
      <c r="C20" s="6">
        <v>4.74</v>
      </c>
      <c r="D20" s="6">
        <v>17.84</v>
      </c>
      <c r="E20" s="6">
        <v>9.24</v>
      </c>
      <c r="F20" s="6">
        <v>10.44</v>
      </c>
      <c r="G20" s="6"/>
      <c r="I20" s="42" t="s">
        <v>152</v>
      </c>
    </row>
    <row r="21" spans="1:9" ht="18.5" thickBot="1" x14ac:dyDescent="0.4">
      <c r="A21" s="5" t="s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/>
    </row>
    <row r="22" spans="1:9" ht="27.5" thickBot="1" x14ac:dyDescent="0.6">
      <c r="A22" s="9" t="s">
        <v>21</v>
      </c>
      <c r="B22" s="4">
        <v>9.8000000000000007</v>
      </c>
      <c r="C22" s="4">
        <v>10.1</v>
      </c>
      <c r="D22" s="4">
        <v>21.43</v>
      </c>
      <c r="E22" s="4">
        <v>13.11</v>
      </c>
      <c r="F22" s="4">
        <v>18.95</v>
      </c>
      <c r="G22" s="4"/>
      <c r="I22" s="43" t="s">
        <v>153</v>
      </c>
    </row>
    <row r="23" spans="1:9" ht="27.5" thickBot="1" x14ac:dyDescent="0.4">
      <c r="A23" s="9" t="s">
        <v>22</v>
      </c>
      <c r="B23" s="11">
        <v>8179.48</v>
      </c>
      <c r="C23" s="11">
        <v>14886.25</v>
      </c>
      <c r="D23" s="11">
        <v>20990.080000000002</v>
      </c>
      <c r="E23" s="11">
        <v>21089.05</v>
      </c>
      <c r="F23" s="11">
        <v>32870.160000000003</v>
      </c>
      <c r="G23" s="4"/>
    </row>
    <row r="24" spans="1:9" ht="15" thickBot="1" x14ac:dyDescent="0.4">
      <c r="A24" s="7" t="s">
        <v>23</v>
      </c>
      <c r="B24" s="8"/>
      <c r="C24" s="8"/>
      <c r="D24" s="8"/>
      <c r="E24" s="8"/>
      <c r="F24" s="8"/>
      <c r="G24" s="8"/>
    </row>
    <row r="25" spans="1:9" ht="27.5" thickBot="1" x14ac:dyDescent="0.4">
      <c r="A25" s="7" t="s">
        <v>24</v>
      </c>
      <c r="B25" s="8"/>
      <c r="C25" s="8"/>
      <c r="D25" s="8"/>
      <c r="E25" s="8"/>
      <c r="F25" s="8"/>
      <c r="G25" s="8"/>
    </row>
    <row r="26" spans="1:9" ht="18.5" thickBot="1" x14ac:dyDescent="0.4">
      <c r="A26" s="5" t="s">
        <v>25</v>
      </c>
      <c r="B26" s="6">
        <v>1.29</v>
      </c>
      <c r="C26" s="6">
        <v>0.23</v>
      </c>
      <c r="D26" s="6">
        <v>2.15</v>
      </c>
      <c r="E26" s="6">
        <v>1.45</v>
      </c>
      <c r="F26" s="6">
        <v>0.71</v>
      </c>
      <c r="G26" s="6"/>
    </row>
    <row r="27" spans="1:9" ht="18.5" thickBot="1" x14ac:dyDescent="0.4">
      <c r="A27" s="5" t="s">
        <v>26</v>
      </c>
      <c r="B27" s="6">
        <v>0</v>
      </c>
      <c r="C27" s="6">
        <v>0.41</v>
      </c>
      <c r="D27" s="6">
        <v>0.09</v>
      </c>
      <c r="E27" s="6">
        <v>0.06</v>
      </c>
      <c r="F27" s="6">
        <v>0.04</v>
      </c>
      <c r="G27" s="6"/>
    </row>
    <row r="28" spans="1:9" ht="18.5" thickBot="1" x14ac:dyDescent="0.4">
      <c r="A28" s="5" t="s">
        <v>27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/>
    </row>
    <row r="29" spans="1:9" ht="18.5" thickBot="1" x14ac:dyDescent="0.4">
      <c r="A29" s="9" t="s">
        <v>28</v>
      </c>
      <c r="B29" s="4">
        <v>1.3</v>
      </c>
      <c r="C29" s="4">
        <v>0.64</v>
      </c>
      <c r="D29" s="4">
        <v>2.2400000000000002</v>
      </c>
      <c r="E29" s="4">
        <v>1.51</v>
      </c>
      <c r="F29" s="4">
        <v>0.75</v>
      </c>
      <c r="G29" s="4"/>
    </row>
    <row r="30" spans="1:9" ht="18.5" thickBot="1" x14ac:dyDescent="0.4">
      <c r="A30" s="5" t="s">
        <v>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/>
    </row>
    <row r="31" spans="1:9" ht="18.5" thickBot="1" x14ac:dyDescent="0.4">
      <c r="A31" s="5" t="s">
        <v>30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/>
    </row>
    <row r="32" spans="1:9" ht="27.5" thickBot="1" x14ac:dyDescent="0.4">
      <c r="A32" s="5" t="s">
        <v>31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/>
    </row>
    <row r="33" spans="1:7" ht="27.5" thickBot="1" x14ac:dyDescent="0.4">
      <c r="A33" s="5" t="s">
        <v>32</v>
      </c>
      <c r="B33" s="6">
        <v>9.66</v>
      </c>
      <c r="C33" s="6">
        <v>12.35</v>
      </c>
      <c r="D33" s="6">
        <v>13.38</v>
      </c>
      <c r="E33" s="6">
        <v>1.1499999999999999</v>
      </c>
      <c r="F33" s="6">
        <v>21.15</v>
      </c>
      <c r="G33" s="6"/>
    </row>
    <row r="34" spans="1:7" ht="27.5" thickBot="1" x14ac:dyDescent="0.4">
      <c r="A34" s="9" t="s">
        <v>33</v>
      </c>
      <c r="B34" s="4">
        <v>24.4</v>
      </c>
      <c r="C34" s="4">
        <v>26.44</v>
      </c>
      <c r="D34" s="4">
        <v>29.07</v>
      </c>
      <c r="E34" s="4">
        <v>16.100000000000001</v>
      </c>
      <c r="F34" s="4">
        <v>35.340000000000003</v>
      </c>
      <c r="G34" s="4"/>
    </row>
    <row r="35" spans="1:7" ht="18.5" thickBot="1" x14ac:dyDescent="0.4">
      <c r="A35" s="7" t="s">
        <v>34</v>
      </c>
      <c r="B35" s="8"/>
      <c r="C35" s="8"/>
      <c r="D35" s="8"/>
      <c r="E35" s="8"/>
      <c r="F35" s="8"/>
      <c r="G35" s="8"/>
    </row>
    <row r="36" spans="1:7" ht="18.5" thickBot="1" x14ac:dyDescent="0.4">
      <c r="A36" s="5" t="s">
        <v>35</v>
      </c>
      <c r="B36" s="10">
        <v>8127.62</v>
      </c>
      <c r="C36" s="10">
        <v>14835.91</v>
      </c>
      <c r="D36" s="10">
        <v>20892.560000000001</v>
      </c>
      <c r="E36" s="10">
        <v>21009.38</v>
      </c>
      <c r="F36" s="10">
        <v>32485.040000000001</v>
      </c>
      <c r="G36" s="6"/>
    </row>
    <row r="37" spans="1:7" ht="15" thickBot="1" x14ac:dyDescent="0.4">
      <c r="A37" s="5" t="s">
        <v>36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/>
    </row>
    <row r="38" spans="1:7" ht="18.5" thickBot="1" x14ac:dyDescent="0.4">
      <c r="A38" s="5" t="s">
        <v>37</v>
      </c>
      <c r="B38" s="6">
        <v>1.01</v>
      </c>
      <c r="C38" s="6">
        <v>0</v>
      </c>
      <c r="D38" s="6">
        <v>53.93</v>
      </c>
      <c r="E38" s="6">
        <v>10.39</v>
      </c>
      <c r="F38" s="6">
        <v>5.72</v>
      </c>
      <c r="G38" s="6"/>
    </row>
    <row r="39" spans="1:7" ht="27.5" thickBot="1" x14ac:dyDescent="0.4">
      <c r="A39" s="5" t="s">
        <v>38</v>
      </c>
      <c r="B39" s="6">
        <v>25.42</v>
      </c>
      <c r="C39" s="6">
        <v>21.93</v>
      </c>
      <c r="D39" s="6">
        <v>13.35</v>
      </c>
      <c r="E39" s="6">
        <v>39.31</v>
      </c>
      <c r="F39" s="6">
        <v>341.84</v>
      </c>
      <c r="G39" s="6"/>
    </row>
    <row r="40" spans="1:7" ht="27.5" thickBot="1" x14ac:dyDescent="0.4">
      <c r="A40" s="5" t="s">
        <v>39</v>
      </c>
      <c r="B40" s="6">
        <v>0.04</v>
      </c>
      <c r="C40" s="6">
        <v>0.03</v>
      </c>
      <c r="D40" s="6">
        <v>0.03</v>
      </c>
      <c r="E40" s="6">
        <v>0.01</v>
      </c>
      <c r="F40" s="6">
        <v>0.01</v>
      </c>
      <c r="G40" s="6"/>
    </row>
    <row r="41" spans="1:7" ht="18.5" thickBot="1" x14ac:dyDescent="0.4">
      <c r="A41" s="5" t="s">
        <v>40</v>
      </c>
      <c r="B41" s="6">
        <v>0.98</v>
      </c>
      <c r="C41" s="6">
        <v>1.95</v>
      </c>
      <c r="D41" s="6">
        <v>1.1499999999999999</v>
      </c>
      <c r="E41" s="6">
        <v>13.86</v>
      </c>
      <c r="F41" s="6">
        <v>2.21</v>
      </c>
      <c r="G41" s="6"/>
    </row>
    <row r="42" spans="1:7" ht="27.5" thickBot="1" x14ac:dyDescent="0.4">
      <c r="A42" s="9" t="s">
        <v>41</v>
      </c>
      <c r="B42" s="11">
        <v>8155.08</v>
      </c>
      <c r="C42" s="11">
        <v>14859.81</v>
      </c>
      <c r="D42" s="11">
        <v>20961.009999999998</v>
      </c>
      <c r="E42" s="11">
        <v>21072.95</v>
      </c>
      <c r="F42" s="11">
        <v>32834.81</v>
      </c>
      <c r="G42" s="4"/>
    </row>
    <row r="43" spans="1:7" ht="15" thickBot="1" x14ac:dyDescent="0.4">
      <c r="A43" s="9" t="s">
        <v>42</v>
      </c>
      <c r="B43" s="11">
        <v>8179.48</v>
      </c>
      <c r="C43" s="11">
        <v>14886.25</v>
      </c>
      <c r="D43" s="11">
        <v>20990.080000000002</v>
      </c>
      <c r="E43" s="11">
        <v>21089.05</v>
      </c>
      <c r="F43" s="11">
        <v>32870.160000000003</v>
      </c>
      <c r="G43" s="4"/>
    </row>
    <row r="44" spans="1:7" ht="36.5" thickBot="1" x14ac:dyDescent="0.4">
      <c r="A44" s="7" t="s">
        <v>43</v>
      </c>
      <c r="B44" s="8"/>
      <c r="C44" s="8"/>
      <c r="D44" s="8"/>
      <c r="E44" s="8"/>
      <c r="F44" s="8"/>
      <c r="G44" s="8"/>
    </row>
    <row r="45" spans="1:7" ht="45.5" thickBot="1" x14ac:dyDescent="0.4">
      <c r="A45" s="7" t="s">
        <v>44</v>
      </c>
      <c r="B45" s="8"/>
      <c r="C45" s="8"/>
      <c r="D45" s="8"/>
      <c r="E45" s="8"/>
      <c r="F45" s="8"/>
      <c r="G45" s="8"/>
    </row>
    <row r="46" spans="1:7" ht="18.5" thickBot="1" x14ac:dyDescent="0.4">
      <c r="A46" s="5" t="s">
        <v>45</v>
      </c>
      <c r="B46" s="6">
        <v>15.95</v>
      </c>
      <c r="C46" s="6">
        <v>2.96</v>
      </c>
      <c r="D46" s="6">
        <v>25.86</v>
      </c>
      <c r="E46" s="6">
        <v>16.510000000000002</v>
      </c>
      <c r="F46" s="6">
        <v>17.38</v>
      </c>
      <c r="G46" s="6"/>
    </row>
    <row r="47" spans="1:7" ht="18.5" thickBot="1" x14ac:dyDescent="0.4">
      <c r="A47" s="7" t="s">
        <v>46</v>
      </c>
      <c r="B47" s="8"/>
      <c r="C47" s="8"/>
      <c r="D47" s="8"/>
      <c r="E47" s="8"/>
      <c r="F47" s="8"/>
      <c r="G47" s="8"/>
    </row>
    <row r="48" spans="1:7" ht="18.5" thickBot="1" x14ac:dyDescent="0.4">
      <c r="A48" s="5" t="s">
        <v>47</v>
      </c>
      <c r="B48" s="6">
        <v>14.87</v>
      </c>
      <c r="C48" s="6">
        <v>14.87</v>
      </c>
      <c r="D48" s="6">
        <v>14.87</v>
      </c>
      <c r="E48" s="6">
        <v>14.87</v>
      </c>
      <c r="F48" s="6">
        <v>14.87</v>
      </c>
      <c r="G48" s="6"/>
    </row>
    <row r="49" spans="1:7" ht="36.5" thickBot="1" x14ac:dyDescent="0.4">
      <c r="A49" s="7" t="s">
        <v>48</v>
      </c>
      <c r="B49" s="8"/>
      <c r="C49" s="8"/>
      <c r="D49" s="8"/>
      <c r="E49" s="8"/>
      <c r="F49" s="8"/>
      <c r="G49" s="8"/>
    </row>
    <row r="50" spans="1:7" ht="36.5" thickBot="1" x14ac:dyDescent="0.4">
      <c r="A50" s="5" t="s">
        <v>49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/>
    </row>
    <row r="51" spans="1:7" ht="36.5" thickBot="1" x14ac:dyDescent="0.4">
      <c r="A51" s="5" t="s">
        <v>50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/>
    </row>
    <row r="52" spans="1:7" ht="27.5" thickBot="1" x14ac:dyDescent="0.4">
      <c r="A52" s="7" t="s">
        <v>51</v>
      </c>
      <c r="B52" s="8"/>
      <c r="C52" s="8"/>
      <c r="D52" s="8"/>
      <c r="E52" s="8"/>
      <c r="F52" s="8"/>
      <c r="G52" s="8"/>
    </row>
    <row r="53" spans="1:7" ht="36.5" thickBot="1" x14ac:dyDescent="0.4">
      <c r="A53" s="5" t="s">
        <v>52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/>
    </row>
    <row r="54" spans="1:7" ht="36.5" thickBot="1" x14ac:dyDescent="0.4">
      <c r="A54" s="5" t="s">
        <v>53</v>
      </c>
      <c r="B54" s="10">
        <v>1259.8399999999999</v>
      </c>
      <c r="C54" s="10">
        <v>14835.91</v>
      </c>
      <c r="D54" s="10">
        <v>20892.560000000001</v>
      </c>
      <c r="E54" s="10">
        <v>21009.38</v>
      </c>
      <c r="F54" s="10">
        <v>3661.15</v>
      </c>
      <c r="G54" s="1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547BDF9-C1F4-4521-B764-913107C861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Sheet1!J11:N11</xm:f>
              <xm:sqref>O11</xm:sqref>
            </x14:sparkline>
            <x14:sparkline>
              <xm:f>Sheet1!J12:N12</xm:f>
              <xm:sqref>O12</xm:sqref>
            </x14:sparkline>
            <x14:sparkline>
              <xm:f>Sheet1!J13:N13</xm:f>
              <xm:sqref>O13</xm:sqref>
            </x14:sparkline>
            <x14:sparkline>
              <xm:f>Sheet1!J14:N14</xm:f>
              <xm:sqref>O14</xm:sqref>
            </x14:sparkline>
            <x14:sparkline>
              <xm:f>Sheet1!J15:N15</xm:f>
              <xm:sqref>O15</xm:sqref>
            </x14:sparkline>
            <x14:sparkline>
              <xm:f>Sheet1!J16:N16</xm:f>
              <xm:sqref>O16</xm:sqref>
            </x14:sparkline>
            <x14:sparkline>
              <xm:f>Sheet1!J17:N17</xm:f>
              <xm:sqref>O17</xm:sqref>
            </x14:sparkline>
            <x14:sparkline>
              <xm:f>Sheet1!J18:N18</xm:f>
              <xm:sqref>O18</xm:sqref>
            </x14:sparkline>
          </x14:sparklines>
        </x14:sparklineGroup>
        <x14:sparklineGroup type="column" displayEmptyCellsAs="gap" negative="1" xr2:uid="{366D5618-A9FE-4740-B837-4C71E85E6E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Sheet1!J20:N20</xm:f>
              <xm:sqref>O20</xm:sqref>
            </x14:sparkline>
          </x14:sparklines>
        </x14:sparklineGroup>
        <x14:sparklineGroup type="column" displayEmptyCellsAs="gap" xr2:uid="{AC39AB48-8886-4E1B-8273-F2832B15E7C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Sheet1!J3:N3</xm:f>
              <xm:sqref>O3</xm:sqref>
            </x14:sparkline>
            <x14:sparkline>
              <xm:f>Sheet1!J4:N4</xm:f>
              <xm:sqref>O4</xm:sqref>
            </x14:sparkline>
            <x14:sparkline>
              <xm:f>Sheet1!J5:N5</xm:f>
              <xm:sqref>O5</xm:sqref>
            </x14:sparkline>
            <x14:sparkline>
              <xm:f>Sheet1!J6:N6</xm:f>
              <xm:sqref>O6</xm:sqref>
            </x14:sparkline>
            <x14:sparkline>
              <xm:f>Sheet1!J7:N7</xm:f>
              <xm:sqref>O7</xm:sqref>
            </x14:sparkline>
            <x14:sparkline>
              <xm:f>Sheet1!J8:N8</xm:f>
              <xm:sqref>O8</xm:sqref>
            </x14:sparkline>
            <x14:sparkline>
              <xm:f>Sheet1!J9:N9</xm:f>
              <xm:sqref>O9</xm:sqref>
            </x14:sparkline>
            <x14:sparkline>
              <xm:f>Sheet1!J10:N10</xm:f>
              <xm:sqref>O10</xm:sqref>
            </x14:sparkline>
          </x14:sparklines>
        </x14:sparklineGroup>
        <x14:sparklineGroup type="column" displayEmptyCellsAs="gap" xr2:uid="{84D4E9E8-2FE7-49B1-AFD6-51BC5774AE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Sheet1!J22:N22</xm:f>
              <xm:sqref>O22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</vt:lpstr>
      <vt:lpstr>ANALYST 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ANAND</dc:creator>
  <cp:lastModifiedBy>UTKARSH ANAND</cp:lastModifiedBy>
  <dcterms:created xsi:type="dcterms:W3CDTF">2025-03-02T17:49:25Z</dcterms:created>
  <dcterms:modified xsi:type="dcterms:W3CDTF">2025-03-02T18:18:11Z</dcterms:modified>
</cp:coreProperties>
</file>