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4392b5c1689b0ecc/Desktop/"/>
    </mc:Choice>
  </mc:AlternateContent>
  <xr:revisionPtr revIDLastSave="153" documentId="13_ncr:1_{4DB30840-551E-4515-A619-23910206B98D}" xr6:coauthVersionLast="47" xr6:coauthVersionMax="47" xr10:uidLastSave="{45A54B08-E62C-4266-BC4F-66BF237255B9}"/>
  <bookViews>
    <workbookView xWindow="-110" yWindow="-110" windowWidth="19420" windowHeight="11500" firstSheet="10" activeTab="12" xr2:uid="{40344FBA-B096-4FFC-9625-895EE9BD7F97}"/>
  </bookViews>
  <sheets>
    <sheet name="HISTORICAL INC ST" sheetId="1" r:id="rId1"/>
    <sheet name="Analyst IS" sheetId="3" r:id="rId2"/>
    <sheet name="Balance Sheet " sheetId="2" r:id="rId3"/>
    <sheet name="KPIS" sheetId="5" r:id="rId4"/>
    <sheet name="SALES EBITDA GR" sheetId="6" r:id="rId5"/>
    <sheet name="MARGINS" sheetId="7" r:id="rId6"/>
    <sheet name="ROA AND ROE" sheetId="8" r:id="rId7"/>
    <sheet name="TURNOVER RATIO" sheetId="9" r:id="rId8"/>
    <sheet name="DEBT EQUITY RATIO" sheetId="10" r:id="rId9"/>
    <sheet name="SHORT TERM SOLVENCY" sheetId="11" r:id="rId10"/>
    <sheet name="DEBT AND RESERVE GROWTH" sheetId="12" r:id="rId11"/>
    <sheet name="DAYS REC. AND DAYS PAYS." sheetId="13" r:id="rId12"/>
    <sheet name="DASHBOARD" sheetId="14" r:id="rId13"/>
    <sheet name="DATA " sheetId="4" r:id="rId14"/>
  </sheets>
  <definedNames>
    <definedName name="Slicer_years">#N/A</definedName>
  </definedNames>
  <calcPr calcId="191029"/>
  <pivotCaches>
    <pivotCache cacheId="0"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9" i="2" l="1"/>
  <c r="L19" i="2"/>
  <c r="M19" i="2"/>
  <c r="N19" i="2"/>
  <c r="J19" i="2"/>
  <c r="K18" i="2"/>
  <c r="L18" i="2"/>
  <c r="M18" i="2"/>
  <c r="N18" i="2"/>
  <c r="J18" i="2"/>
  <c r="K16" i="2"/>
  <c r="L16" i="2"/>
  <c r="M16" i="2"/>
  <c r="N16" i="2"/>
  <c r="J16" i="2"/>
  <c r="K15" i="2"/>
  <c r="L15" i="2"/>
  <c r="M15" i="2"/>
  <c r="N15" i="2"/>
  <c r="J15" i="2"/>
  <c r="K14" i="2"/>
  <c r="L14" i="2"/>
  <c r="M14" i="2"/>
  <c r="N14" i="2"/>
  <c r="J14" i="2"/>
  <c r="K12" i="2"/>
  <c r="L12" i="2"/>
  <c r="M12" i="2"/>
  <c r="N12" i="2"/>
  <c r="J12" i="2"/>
  <c r="K11" i="2"/>
  <c r="L11" i="2"/>
  <c r="M11" i="2"/>
  <c r="N11" i="2"/>
  <c r="J11" i="2"/>
  <c r="K10" i="2"/>
  <c r="L10" i="2"/>
  <c r="M10" i="2"/>
  <c r="N10" i="2"/>
  <c r="J10" i="2"/>
  <c r="K9" i="2"/>
  <c r="L9" i="2"/>
  <c r="M9" i="2"/>
  <c r="N9" i="2"/>
  <c r="J9" i="2"/>
  <c r="K8" i="2"/>
  <c r="L8" i="2"/>
  <c r="M8" i="2"/>
  <c r="N8" i="2"/>
  <c r="J8" i="2"/>
  <c r="K6" i="2"/>
  <c r="L6" i="2"/>
  <c r="M6" i="2"/>
  <c r="N6" i="2"/>
  <c r="J6" i="2"/>
  <c r="L5" i="2"/>
  <c r="M5" i="2"/>
  <c r="N5" i="2"/>
  <c r="K5" i="2"/>
  <c r="L4" i="2"/>
  <c r="M4" i="2"/>
  <c r="N4" i="2"/>
  <c r="K4" i="2"/>
  <c r="K3" i="2"/>
  <c r="L3" i="2"/>
  <c r="M3" i="2"/>
  <c r="N3" i="2"/>
  <c r="J3" i="2"/>
  <c r="F63" i="3"/>
  <c r="F64" i="3"/>
  <c r="F65" i="3"/>
  <c r="G65" i="3" s="1"/>
  <c r="F66" i="3"/>
  <c r="F67" i="3"/>
  <c r="F69" i="3"/>
  <c r="F71" i="3"/>
  <c r="F73" i="3"/>
  <c r="E63" i="3"/>
  <c r="E64" i="3"/>
  <c r="E65" i="3"/>
  <c r="E67" i="3"/>
  <c r="E69" i="3"/>
  <c r="E71" i="3"/>
  <c r="E73" i="3"/>
  <c r="D63" i="3"/>
  <c r="G63" i="3" s="1"/>
  <c r="D64" i="3"/>
  <c r="D65" i="3"/>
  <c r="D67" i="3"/>
  <c r="G67" i="3" s="1"/>
  <c r="D69" i="3"/>
  <c r="G69" i="3" s="1"/>
  <c r="D70" i="3"/>
  <c r="D71" i="3"/>
  <c r="G71" i="3" s="1"/>
  <c r="D73" i="3"/>
  <c r="G73" i="3" s="1"/>
  <c r="C63" i="3"/>
  <c r="C64" i="3"/>
  <c r="C65" i="3"/>
  <c r="C67" i="3"/>
  <c r="C69" i="3"/>
  <c r="C71" i="3"/>
  <c r="C73" i="3"/>
  <c r="B63" i="3"/>
  <c r="B64" i="3"/>
  <c r="B65" i="3"/>
  <c r="B67" i="3"/>
  <c r="B69" i="3"/>
  <c r="B71" i="3"/>
  <c r="B73" i="3"/>
  <c r="F62" i="3"/>
  <c r="E62" i="3"/>
  <c r="D62" i="3"/>
  <c r="C62" i="3"/>
  <c r="B62" i="3"/>
  <c r="G35" i="3"/>
  <c r="G3" i="3" s="1"/>
  <c r="D59" i="3"/>
  <c r="E59" i="3"/>
  <c r="F59" i="3"/>
  <c r="D57" i="3"/>
  <c r="E57" i="3"/>
  <c r="F57" i="3"/>
  <c r="D55" i="3"/>
  <c r="E55" i="3"/>
  <c r="F55" i="3"/>
  <c r="D53" i="3"/>
  <c r="E53" i="3"/>
  <c r="F53" i="3"/>
  <c r="D51" i="3"/>
  <c r="E51" i="3"/>
  <c r="F51" i="3"/>
  <c r="D49" i="3"/>
  <c r="E49" i="3"/>
  <c r="F49" i="3"/>
  <c r="D47" i="3"/>
  <c r="E47" i="3"/>
  <c r="F47" i="3"/>
  <c r="D45" i="3"/>
  <c r="E45" i="3"/>
  <c r="F45" i="3"/>
  <c r="D43" i="3"/>
  <c r="E43" i="3"/>
  <c r="F43" i="3"/>
  <c r="D41" i="3"/>
  <c r="E41" i="3"/>
  <c r="F41" i="3"/>
  <c r="D39" i="3"/>
  <c r="E39" i="3"/>
  <c r="F39" i="3"/>
  <c r="D37" i="3"/>
  <c r="E37" i="3"/>
  <c r="F37" i="3"/>
  <c r="D35" i="3"/>
  <c r="E35" i="3"/>
  <c r="F35" i="3"/>
  <c r="C59" i="3"/>
  <c r="C57" i="3"/>
  <c r="C55" i="3"/>
  <c r="C53" i="3"/>
  <c r="C51" i="3"/>
  <c r="C49" i="3"/>
  <c r="C47" i="3"/>
  <c r="C45" i="3"/>
  <c r="C43" i="3"/>
  <c r="C41" i="3"/>
  <c r="C39" i="3"/>
  <c r="C37" i="3"/>
  <c r="C35" i="3"/>
  <c r="E31" i="3"/>
  <c r="C26" i="3"/>
  <c r="E26" i="3"/>
  <c r="E27" i="3"/>
  <c r="D29" i="3"/>
  <c r="E29" i="3"/>
  <c r="G19" i="3"/>
  <c r="D19" i="3"/>
  <c r="E19" i="3"/>
  <c r="F19" i="3"/>
  <c r="D20" i="3"/>
  <c r="E20" i="3"/>
  <c r="F20" i="3"/>
  <c r="G20" i="3" s="1"/>
  <c r="C20" i="3"/>
  <c r="C19" i="3"/>
  <c r="F7" i="3"/>
  <c r="F9" i="3" s="1"/>
  <c r="E7" i="3"/>
  <c r="E9" i="3" s="1"/>
  <c r="E11" i="3" s="1"/>
  <c r="E13" i="3" s="1"/>
  <c r="E15" i="3" s="1"/>
  <c r="E74" i="3" s="1"/>
  <c r="D7" i="3"/>
  <c r="D9" i="3" s="1"/>
  <c r="D11" i="3" s="1"/>
  <c r="D13" i="3" s="1"/>
  <c r="D15" i="3" s="1"/>
  <c r="D22" i="3" s="1"/>
  <c r="C7" i="3"/>
  <c r="C9" i="3" s="1"/>
  <c r="C11" i="3" s="1"/>
  <c r="C13" i="3" s="1"/>
  <c r="C15" i="3" s="1"/>
  <c r="C29" i="3" s="1"/>
  <c r="B7" i="3"/>
  <c r="B9" i="3" s="1"/>
  <c r="B11" i="3" s="1"/>
  <c r="B13" i="3" s="1"/>
  <c r="B15" i="3" s="1"/>
  <c r="B74" i="3" s="1"/>
  <c r="C22" i="1"/>
  <c r="D22" i="1"/>
  <c r="E22" i="1"/>
  <c r="F22" i="1"/>
  <c r="B22" i="1"/>
  <c r="L7" i="1"/>
  <c r="L9" i="1" s="1"/>
  <c r="L11" i="1" s="1"/>
  <c r="L13" i="1" s="1"/>
  <c r="L15" i="1" s="1"/>
  <c r="M7" i="1"/>
  <c r="M9" i="1" s="1"/>
  <c r="M11" i="1" s="1"/>
  <c r="M13" i="1" s="1"/>
  <c r="M15" i="1" s="1"/>
  <c r="N7" i="1"/>
  <c r="N9" i="1" s="1"/>
  <c r="N11" i="1" s="1"/>
  <c r="N13" i="1" s="1"/>
  <c r="N15" i="1" s="1"/>
  <c r="O7" i="1"/>
  <c r="O9" i="1" s="1"/>
  <c r="O11" i="1" s="1"/>
  <c r="O13" i="1" s="1"/>
  <c r="O15" i="1" s="1"/>
  <c r="K7" i="1"/>
  <c r="K9" i="1" s="1"/>
  <c r="K11" i="1" s="1"/>
  <c r="K13" i="1" s="1"/>
  <c r="K15" i="1" s="1"/>
  <c r="C17" i="1"/>
  <c r="D17" i="1"/>
  <c r="E17" i="1"/>
  <c r="F17" i="1"/>
  <c r="B17" i="1"/>
  <c r="B7" i="1"/>
  <c r="C7" i="1"/>
  <c r="D7" i="1"/>
  <c r="E7" i="1"/>
  <c r="F7" i="1"/>
  <c r="H3" i="3" l="1"/>
  <c r="G8" i="3"/>
  <c r="G12" i="3"/>
  <c r="G14" i="3"/>
  <c r="G10" i="3"/>
  <c r="G6" i="3"/>
  <c r="G4" i="3"/>
  <c r="G5" i="3" s="1"/>
  <c r="D27" i="3"/>
  <c r="B70" i="3"/>
  <c r="E70" i="3"/>
  <c r="C27" i="3"/>
  <c r="F26" i="3"/>
  <c r="B68" i="3"/>
  <c r="D74" i="3"/>
  <c r="E68" i="3"/>
  <c r="D26" i="3"/>
  <c r="B66" i="3"/>
  <c r="D72" i="3"/>
  <c r="E66" i="3"/>
  <c r="C74" i="3"/>
  <c r="D68" i="3"/>
  <c r="B31" i="3"/>
  <c r="B26" i="3"/>
  <c r="G26" i="3" s="1"/>
  <c r="B27" i="3"/>
  <c r="D31" i="3"/>
  <c r="B28" i="3"/>
  <c r="C31" i="3"/>
  <c r="B29" i="3"/>
  <c r="C72" i="3"/>
  <c r="D66" i="3"/>
  <c r="C22" i="3"/>
  <c r="E22" i="3"/>
  <c r="E28" i="3"/>
  <c r="C68" i="3"/>
  <c r="D28" i="3"/>
  <c r="E21" i="3"/>
  <c r="C28" i="3"/>
  <c r="B72" i="3"/>
  <c r="C66" i="3"/>
  <c r="E72" i="3"/>
  <c r="C21" i="3"/>
  <c r="C70" i="3"/>
  <c r="D21" i="3"/>
  <c r="F11" i="3"/>
  <c r="F27" i="3"/>
  <c r="F21" i="3"/>
  <c r="F68" i="3"/>
  <c r="G27" i="3"/>
  <c r="G7" i="3" l="1"/>
  <c r="G9" i="3" s="1"/>
  <c r="G11" i="3" s="1"/>
  <c r="G13" i="3" s="1"/>
  <c r="G15" i="3" s="1"/>
  <c r="I3" i="3"/>
  <c r="H10" i="3"/>
  <c r="H12" i="3"/>
  <c r="H14" i="3"/>
  <c r="H6" i="3"/>
  <c r="H4" i="3"/>
  <c r="H5" i="3" s="1"/>
  <c r="H7" i="3" s="1"/>
  <c r="H9" i="3" s="1"/>
  <c r="H11" i="3" s="1"/>
  <c r="H13" i="3" s="1"/>
  <c r="H15" i="3" s="1"/>
  <c r="H8" i="3"/>
  <c r="G21" i="3"/>
  <c r="F13" i="3"/>
  <c r="F70" i="3"/>
  <c r="F31" i="3"/>
  <c r="G31" i="3" s="1"/>
  <c r="F28" i="3"/>
  <c r="G28" i="3" s="1"/>
  <c r="I14" i="3" l="1"/>
  <c r="I10" i="3"/>
  <c r="I12" i="3"/>
  <c r="I6" i="3"/>
  <c r="I4" i="3"/>
  <c r="I5" i="3" s="1"/>
  <c r="I7" i="3" s="1"/>
  <c r="I9" i="3" s="1"/>
  <c r="I11" i="3" s="1"/>
  <c r="I13" i="3" s="1"/>
  <c r="I15" i="3" s="1"/>
  <c r="I8" i="3"/>
  <c r="F15" i="3"/>
  <c r="F72" i="3"/>
  <c r="F29" i="3" l="1"/>
  <c r="G29" i="3" s="1"/>
  <c r="F74" i="3"/>
  <c r="F22" i="3"/>
  <c r="G22" i="3" s="1"/>
</calcChain>
</file>

<file path=xl/sharedStrings.xml><?xml version="1.0" encoding="utf-8"?>
<sst xmlns="http://schemas.openxmlformats.org/spreadsheetml/2006/main" count="273" uniqueCount="201">
  <si>
    <t>Bhartiya International</t>
  </si>
  <si>
    <t>Previous Years �</t>
  </si>
  <si>
    <t>Consolidated Profit &amp; Loss account</t>
  </si>
  <si>
    <t>------------------- in Rs. Cr. -------------------</t>
  </si>
  <si>
    <t>Mar 24</t>
  </si>
  <si>
    <t>INCOME</t>
  </si>
  <si>
    <t>Revenue From Operations [Gross]</t>
  </si>
  <si>
    <t>Other Operating Revenues</t>
  </si>
  <si>
    <t>Total Operating Revenues</t>
  </si>
  <si>
    <t>Other Income</t>
  </si>
  <si>
    <t>Total Revenue</t>
  </si>
  <si>
    <t>EXPENSES</t>
  </si>
  <si>
    <t>Cost Of Materials Consumed</t>
  </si>
  <si>
    <t>Purchase Of Stock-In Trade</t>
  </si>
  <si>
    <t>Operating And Direct Expenses</t>
  </si>
  <si>
    <t>Changes In Inventories Of FG,WIP And Stock-In Trade</t>
  </si>
  <si>
    <t>Employee Benefit Expenses</t>
  </si>
  <si>
    <t>Finance Costs</t>
  </si>
  <si>
    <t>Depreciation And Amortisation Expenses</t>
  </si>
  <si>
    <t>Other Expenses</t>
  </si>
  <si>
    <t>Total Expenses</t>
  </si>
  <si>
    <t>Profit/Loss Before Exceptional, ExtraOrdinary Items And Tax</t>
  </si>
  <si>
    <t>Profit/Loss Before Tax</t>
  </si>
  <si>
    <t>Tax Expenses-Continued Operations</t>
  </si>
  <si>
    <t>Current Tax</t>
  </si>
  <si>
    <t>Deferred Tax</t>
  </si>
  <si>
    <t>Total Tax Expenses</t>
  </si>
  <si>
    <t>Profit/Loss After Tax And Before ExtraOrdinary Items</t>
  </si>
  <si>
    <t>Profit/Loss From Continuing Operations</t>
  </si>
  <si>
    <t>Profit/Loss For The Period</t>
  </si>
  <si>
    <t>Minority Interest</t>
  </si>
  <si>
    <t>Share Of Profit/Loss Of Associates</t>
  </si>
  <si>
    <t>Consolidated Profit/Loss After MI And Associates</t>
  </si>
  <si>
    <t>OTHER ADDITIONAL INFORMATION</t>
  </si>
  <si>
    <t>EARNINGS PER SHARE</t>
  </si>
  <si>
    <t>Basic EPS (Rs.)</t>
  </si>
  <si>
    <t>Diluted EPS (Rs.)</t>
  </si>
  <si>
    <t>DIVIDEND AND DIVIDEND PERCENTAGE</t>
  </si>
  <si>
    <t>Equity Share Dividend</t>
  </si>
  <si>
    <t>Mar '24</t>
  </si>
  <si>
    <t>Mar '23</t>
  </si>
  <si>
    <t>Mar '22</t>
  </si>
  <si>
    <t>Mar '21</t>
  </si>
  <si>
    <t>Mar '20</t>
  </si>
  <si>
    <t>Total Share Capital</t>
  </si>
  <si>
    <t>Equity Share Capital</t>
  </si>
  <si>
    <t>Inventories</t>
  </si>
  <si>
    <t>Total Current Assets</t>
  </si>
  <si>
    <t>Total Assets</t>
  </si>
  <si>
    <t>Contingent Liabilities</t>
  </si>
  <si>
    <t>Income Statement</t>
  </si>
  <si>
    <t>Revenue from operation</t>
  </si>
  <si>
    <t>Other income</t>
  </si>
  <si>
    <t>Total income</t>
  </si>
  <si>
    <t>COGS</t>
  </si>
  <si>
    <t>Gross profit</t>
  </si>
  <si>
    <t>SG&amp;A</t>
  </si>
  <si>
    <t>EBITDA</t>
  </si>
  <si>
    <t>DA</t>
  </si>
  <si>
    <t xml:space="preserve">EBIT </t>
  </si>
  <si>
    <t>INT</t>
  </si>
  <si>
    <t>EBT</t>
  </si>
  <si>
    <t>Tax</t>
  </si>
  <si>
    <t>Pat</t>
  </si>
  <si>
    <t>Growth rates</t>
  </si>
  <si>
    <t>Sales_gr</t>
  </si>
  <si>
    <t>Cogs_gr</t>
  </si>
  <si>
    <t>Ebitda_gr</t>
  </si>
  <si>
    <t>Average</t>
  </si>
  <si>
    <t>Npm_gr</t>
  </si>
  <si>
    <t>Margins</t>
  </si>
  <si>
    <t>GPM</t>
  </si>
  <si>
    <t>NPM</t>
  </si>
  <si>
    <t>Coverage ratio</t>
  </si>
  <si>
    <t>Horizontal analysis</t>
  </si>
  <si>
    <t>PAT</t>
  </si>
  <si>
    <t>Growth</t>
  </si>
  <si>
    <t>Vertical Analysis</t>
  </si>
  <si>
    <t>Other operating income</t>
  </si>
  <si>
    <t>Total revenue</t>
  </si>
  <si>
    <t>Cost of goods sold</t>
  </si>
  <si>
    <t>Depreciation</t>
  </si>
  <si>
    <t>EBIT</t>
  </si>
  <si>
    <t>Interest (finance cost)</t>
  </si>
  <si>
    <t>Maximum</t>
  </si>
  <si>
    <t>Balance Sheet Analysis</t>
  </si>
  <si>
    <t>Long Term Solvency Ratios</t>
  </si>
  <si>
    <t>Debt equity ratio</t>
  </si>
  <si>
    <t>Reserves Gr %</t>
  </si>
  <si>
    <t>Debt to growth</t>
  </si>
  <si>
    <t>Reserves to debt</t>
  </si>
  <si>
    <t>Short term Solvency</t>
  </si>
  <si>
    <t>Current ratio</t>
  </si>
  <si>
    <t>Quick ratio</t>
  </si>
  <si>
    <t>Working capital</t>
  </si>
  <si>
    <t>Days receivable</t>
  </si>
  <si>
    <t>Days payable</t>
  </si>
  <si>
    <t>Turnover ratios</t>
  </si>
  <si>
    <t>Assets turnover</t>
  </si>
  <si>
    <t>Debtors turnover ratio</t>
  </si>
  <si>
    <t>Creditors turnover</t>
  </si>
  <si>
    <t>Performance Ratio</t>
  </si>
  <si>
    <t>Return on assets</t>
  </si>
  <si>
    <t>Return on Equity</t>
  </si>
  <si>
    <t>EQUITIES AND LIABILITIES</t>
  </si>
  <si>
    <t>SHAREHOLDER'S FUNDS</t>
  </si>
  <si>
    <t>Reserves and Surplus</t>
  </si>
  <si>
    <t>Total Reserves and Surplus</t>
  </si>
  <si>
    <t>Employees Stock Options</t>
  </si>
  <si>
    <t>Total Shareholders Funds</t>
  </si>
  <si>
    <t>NON-CURRENT LIABILITIES</t>
  </si>
  <si>
    <t>Long Term Borrowings</t>
  </si>
  <si>
    <t>Deferred Tax Liabilities [Net]</t>
  </si>
  <si>
    <t>Other Long Term Liabilities</t>
  </si>
  <si>
    <t>Long Term Provisions</t>
  </si>
  <si>
    <t>Total Non-Current Liabilities</t>
  </si>
  <si>
    <t>CURRENT LIABILITIES</t>
  </si>
  <si>
    <t>Short Term Borrowings</t>
  </si>
  <si>
    <t>Trade Payables</t>
  </si>
  <si>
    <t>Other Current Liabilities</t>
  </si>
  <si>
    <t>Short Term Provisions</t>
  </si>
  <si>
    <t>Total Current Liabilities</t>
  </si>
  <si>
    <t>Total Capital And Liabilities</t>
  </si>
  <si>
    <t>ASSETS</t>
  </si>
  <si>
    <t>NON-CURRENT ASSETS</t>
  </si>
  <si>
    <t>Tangible Assets</t>
  </si>
  <si>
    <t>Intangible Assets</t>
  </si>
  <si>
    <t>Capital Work-In-Progress</t>
  </si>
  <si>
    <t>Other Assets</t>
  </si>
  <si>
    <t>Fixed Assets</t>
  </si>
  <si>
    <t>Non-Current Investments</t>
  </si>
  <si>
    <t>Deferred Tax Assets [Net]</t>
  </si>
  <si>
    <t>Long Term Loans And Advances</t>
  </si>
  <si>
    <t>Other Non-Current Assets</t>
  </si>
  <si>
    <t>Total Non-Current Assets</t>
  </si>
  <si>
    <t>CURRENT ASSETS</t>
  </si>
  <si>
    <t>Trade Receivables</t>
  </si>
  <si>
    <t>Cash And Cash Equivalents</t>
  </si>
  <si>
    <t>Short Term Loans And Advances</t>
  </si>
  <si>
    <t>OtherCurrentAssets</t>
  </si>
  <si>
    <t>CONTINGENT LIABILITIES, COMMITMENTS</t>
  </si>
  <si>
    <t>BONUS DETAILS</t>
  </si>
  <si>
    <t>Bonus Equity Share Capital</t>
  </si>
  <si>
    <t>NON-CURRENT INVESTMENTS</t>
  </si>
  <si>
    <t>Non-Current Investments Unquoted Book Value</t>
  </si>
  <si>
    <t>CURRENT INVESTMENTS</t>
  </si>
  <si>
    <t>Objectives</t>
  </si>
  <si>
    <r>
      <rPr>
        <b/>
        <sz val="11"/>
        <color theme="1"/>
        <rFont val="Calibri"/>
        <family val="2"/>
        <scheme val="minor"/>
      </rPr>
      <t>Key performance indicato</t>
    </r>
    <r>
      <rPr>
        <sz val="11"/>
        <color theme="1"/>
        <rFont val="Calibri"/>
        <family val="2"/>
        <scheme val="minor"/>
      </rPr>
      <t>r</t>
    </r>
  </si>
  <si>
    <t>1. Profitability</t>
  </si>
  <si>
    <t>Sales Gr</t>
  </si>
  <si>
    <t>EBITDA Gr</t>
  </si>
  <si>
    <t>EBITDA Margin</t>
  </si>
  <si>
    <t>PAT Margin</t>
  </si>
  <si>
    <t>ROA</t>
  </si>
  <si>
    <t>ROI</t>
  </si>
  <si>
    <t>2. Solvency Ratios</t>
  </si>
  <si>
    <t>Debt/equity</t>
  </si>
  <si>
    <t>Debt Gr</t>
  </si>
  <si>
    <t>Reserves Gr</t>
  </si>
  <si>
    <t>Reserves to DEBT ratio</t>
  </si>
  <si>
    <t>3.Liquidity Ratio</t>
  </si>
  <si>
    <t>CR</t>
  </si>
  <si>
    <t>QR</t>
  </si>
  <si>
    <t>Days Recievable</t>
  </si>
  <si>
    <t>Days Payable</t>
  </si>
  <si>
    <t>4.Turnover Ratio</t>
  </si>
  <si>
    <t>Asset Turnover</t>
  </si>
  <si>
    <t>Debtor Turnover</t>
  </si>
  <si>
    <t>Creditor Turnover</t>
  </si>
  <si>
    <t>years</t>
  </si>
  <si>
    <t>SALES GROWTH</t>
  </si>
  <si>
    <t>EBITDA GR</t>
  </si>
  <si>
    <t>EBITDAM</t>
  </si>
  <si>
    <t>ROE</t>
  </si>
  <si>
    <t>DEBTORS TURNOVER RATIO</t>
  </si>
  <si>
    <t>CREDITORS TURNOVER RATIO</t>
  </si>
  <si>
    <t>CURRENT RATIO</t>
  </si>
  <si>
    <t>QUICK RATIO</t>
  </si>
  <si>
    <t>DEBT GROWTH</t>
  </si>
  <si>
    <t>RESERVE GROWTH</t>
  </si>
  <si>
    <t>DAYS RECEIVABLE</t>
  </si>
  <si>
    <t>DAYS PAYABLE</t>
  </si>
  <si>
    <t>DEBT-EQUITY RATIO</t>
  </si>
  <si>
    <t>Row Labels</t>
  </si>
  <si>
    <t>Grand Total</t>
  </si>
  <si>
    <t>Sum of SALES GROWTH</t>
  </si>
  <si>
    <t>Sum of EBITDA GR</t>
  </si>
  <si>
    <t>Sum of GPM</t>
  </si>
  <si>
    <t>Sum of EBITDAM</t>
  </si>
  <si>
    <t>Sum of NPM</t>
  </si>
  <si>
    <t>Sum of ROA</t>
  </si>
  <si>
    <t>Sum of ROE</t>
  </si>
  <si>
    <t>Sum of DEBTORS TURNOVER RATIO</t>
  </si>
  <si>
    <t>Sum of CREDITORS TURNOVER RATIO</t>
  </si>
  <si>
    <t>Sum of DEBT-EQUITY RATIO</t>
  </si>
  <si>
    <t>Sum of CURRENT RATIO</t>
  </si>
  <si>
    <t>Sum of QUICK RATIO</t>
  </si>
  <si>
    <t>Sum of DEBT GROWTH</t>
  </si>
  <si>
    <t>Sum of RESERVE GROWTH</t>
  </si>
  <si>
    <t>Sum of DAYS RECEIVABLE</t>
  </si>
  <si>
    <t>Sum of DAYS PAYABLE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</si>
</sst>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Arial"/>
      <family val="2"/>
    </font>
    <font>
      <b/>
      <sz val="7"/>
      <color theme="1"/>
      <name val="Arial"/>
      <family val="2"/>
    </font>
    <font>
      <sz val="7"/>
      <color theme="1"/>
      <name val="Arial"/>
      <family val="2"/>
    </font>
    <font>
      <u/>
      <sz val="11"/>
      <color theme="10"/>
      <name val="Calibri"/>
      <family val="2"/>
      <scheme val="minor"/>
    </font>
    <font>
      <sz val="11"/>
      <color theme="1"/>
      <name val="Arial"/>
      <family val="2"/>
    </font>
    <font>
      <sz val="11"/>
      <color theme="1"/>
      <name val="Calibri"/>
      <family val="2"/>
      <scheme val="minor"/>
    </font>
    <font>
      <b/>
      <sz val="11"/>
      <color theme="1"/>
      <name val="Calibri"/>
      <family val="2"/>
      <scheme val="minor"/>
    </font>
    <font>
      <b/>
      <sz val="9"/>
      <color theme="1"/>
      <name val="Arial"/>
      <family val="2"/>
    </font>
    <font>
      <sz val="9"/>
      <color theme="1"/>
      <name val="Arial"/>
      <family val="2"/>
    </font>
    <font>
      <sz val="9"/>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rgb="FFFFFFFF"/>
        <bgColor indexed="64"/>
      </patternFill>
    </fill>
    <fill>
      <patternFill patternType="solid">
        <fgColor rgb="FFE8EBEF"/>
        <bgColor indexed="64"/>
      </patternFill>
    </fill>
    <fill>
      <patternFill patternType="solid">
        <fgColor theme="0"/>
        <bgColor indexed="64"/>
      </patternFill>
    </fill>
    <fill>
      <patternFill patternType="solid">
        <fgColor theme="2"/>
        <bgColor indexed="64"/>
      </patternFill>
    </fill>
    <fill>
      <patternFill patternType="solid">
        <fgColor theme="2" tint="-0.249977111117893"/>
        <bgColor indexed="64"/>
      </patternFill>
    </fill>
    <fill>
      <patternFill patternType="solid">
        <fgColor theme="4"/>
        <bgColor indexed="64"/>
      </patternFill>
    </fill>
  </fills>
  <borders count="4">
    <border>
      <left/>
      <right/>
      <top/>
      <bottom/>
      <diagonal/>
    </border>
    <border>
      <left style="medium">
        <color rgb="FFEEEEEE"/>
      </left>
      <right style="medium">
        <color rgb="FFEEEEEE"/>
      </right>
      <top/>
      <bottom/>
      <diagonal/>
    </border>
    <border>
      <left style="medium">
        <color rgb="FFEEEEEE"/>
      </left>
      <right/>
      <top/>
      <bottom/>
      <diagonal/>
    </border>
    <border>
      <left/>
      <right style="medium">
        <color rgb="FFEEEEEE"/>
      </right>
      <top/>
      <bottom/>
      <diagonal/>
    </border>
  </borders>
  <cellStyleXfs count="3">
    <xf numFmtId="0" fontId="0" fillId="0" borderId="0"/>
    <xf numFmtId="0" fontId="4" fillId="0" borderId="0" applyNumberFormat="0" applyFill="0" applyBorder="0" applyAlignment="0" applyProtection="0"/>
    <xf numFmtId="9" fontId="6" fillId="0" borderId="0" applyFont="0" applyFill="0" applyBorder="0" applyAlignment="0" applyProtection="0"/>
  </cellStyleXfs>
  <cellXfs count="39">
    <xf numFmtId="0" fontId="0" fillId="0" borderId="0" xfId="0"/>
    <xf numFmtId="0" fontId="0" fillId="2" borderId="0" xfId="0" applyFill="1"/>
    <xf numFmtId="0" fontId="1" fillId="2" borderId="0" xfId="0" applyFont="1" applyFill="1" applyAlignment="1">
      <alignment vertical="center" wrapText="1"/>
    </xf>
    <xf numFmtId="0" fontId="4" fillId="2" borderId="0" xfId="1" applyFill="1" applyAlignment="1">
      <alignment horizontal="right" vertical="center" wrapText="1"/>
    </xf>
    <xf numFmtId="0" fontId="2"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right" vertical="center" wrapText="1"/>
    </xf>
    <xf numFmtId="17" fontId="2" fillId="2" borderId="1" xfId="0" applyNumberFormat="1" applyFont="1" applyFill="1" applyBorder="1" applyAlignment="1">
      <alignment horizontal="right" vertical="center" wrapText="1"/>
    </xf>
    <xf numFmtId="0" fontId="3" fillId="2" borderId="1" xfId="0" applyFont="1" applyFill="1" applyBorder="1" applyAlignment="1">
      <alignment vertical="center" wrapText="1"/>
    </xf>
    <xf numFmtId="0" fontId="3" fillId="2" borderId="1" xfId="0" applyFont="1" applyFill="1" applyBorder="1" applyAlignment="1">
      <alignment horizontal="right" vertical="center" wrapText="1"/>
    </xf>
    <xf numFmtId="0" fontId="2" fillId="3" borderId="1" xfId="0" applyFont="1" applyFill="1" applyBorder="1" applyAlignment="1">
      <alignment horizontal="righ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2" fillId="3" borderId="0" xfId="0" applyFont="1" applyFill="1" applyAlignment="1">
      <alignment vertical="center" wrapText="1"/>
    </xf>
    <xf numFmtId="0" fontId="5" fillId="4" borderId="0" xfId="0" applyFont="1" applyFill="1" applyAlignment="1">
      <alignment vertical="center" wrapText="1"/>
    </xf>
    <xf numFmtId="0" fontId="5" fillId="2" borderId="1" xfId="0" applyFont="1" applyFill="1" applyBorder="1" applyAlignment="1">
      <alignment horizontal="right" vertical="center" wrapText="1"/>
    </xf>
    <xf numFmtId="0" fontId="5" fillId="2" borderId="1" xfId="0" applyFont="1" applyFill="1" applyBorder="1" applyAlignment="1">
      <alignment vertical="center" wrapText="1"/>
    </xf>
    <xf numFmtId="17" fontId="5" fillId="2" borderId="1" xfId="0" applyNumberFormat="1" applyFont="1" applyFill="1" applyBorder="1" applyAlignment="1">
      <alignment horizontal="right" vertical="center" wrapText="1"/>
    </xf>
    <xf numFmtId="0" fontId="0" fillId="4" borderId="0" xfId="0" applyFill="1" applyAlignment="1">
      <alignment vertical="center" wrapText="1"/>
    </xf>
    <xf numFmtId="9" fontId="0" fillId="0" borderId="0" xfId="2" applyFont="1"/>
    <xf numFmtId="9" fontId="0" fillId="0" borderId="0" xfId="0" applyNumberFormat="1"/>
    <xf numFmtId="0" fontId="0" fillId="5" borderId="0" xfId="0" applyFill="1"/>
    <xf numFmtId="17" fontId="0" fillId="6" borderId="0" xfId="0" applyNumberFormat="1" applyFill="1"/>
    <xf numFmtId="0" fontId="7" fillId="0" borderId="0" xfId="0" applyFont="1"/>
    <xf numFmtId="0" fontId="8" fillId="2" borderId="1" xfId="0" applyFont="1" applyFill="1" applyBorder="1" applyAlignment="1">
      <alignment horizontal="right" vertical="center" wrapText="1"/>
    </xf>
    <xf numFmtId="0" fontId="9" fillId="2" borderId="1" xfId="0" applyFont="1" applyFill="1" applyBorder="1" applyAlignment="1">
      <alignment horizontal="right" vertical="center" wrapText="1"/>
    </xf>
    <xf numFmtId="0" fontId="10" fillId="0" borderId="0" xfId="0" applyFont="1"/>
    <xf numFmtId="0" fontId="8" fillId="3" borderId="1" xfId="0" applyFont="1" applyFill="1" applyBorder="1" applyAlignment="1">
      <alignment horizontal="right" vertical="center" wrapText="1"/>
    </xf>
    <xf numFmtId="0" fontId="8" fillId="2" borderId="3" xfId="0" applyFont="1" applyFill="1" applyBorder="1" applyAlignment="1">
      <alignment vertical="center" wrapText="1"/>
    </xf>
    <xf numFmtId="0" fontId="9" fillId="2" borderId="3" xfId="0" applyFont="1" applyFill="1" applyBorder="1" applyAlignment="1">
      <alignment horizontal="right" vertical="center" wrapText="1"/>
    </xf>
    <xf numFmtId="0" fontId="10" fillId="7" borderId="0" xfId="0" applyFont="1" applyFill="1"/>
    <xf numFmtId="0" fontId="9" fillId="7" borderId="1" xfId="0" applyFont="1" applyFill="1" applyBorder="1" applyAlignment="1">
      <alignment horizontal="right" vertical="center" wrapText="1"/>
    </xf>
    <xf numFmtId="4" fontId="2" fillId="3" borderId="1" xfId="0" applyNumberFormat="1" applyFont="1" applyFill="1" applyBorder="1" applyAlignment="1">
      <alignment horizontal="right" vertical="center" wrapText="1"/>
    </xf>
    <xf numFmtId="17" fontId="0" fillId="0" borderId="0" xfId="0" applyNumberFormat="1"/>
    <xf numFmtId="0" fontId="11" fillId="0" borderId="0" xfId="0" applyFont="1"/>
    <xf numFmtId="17" fontId="11" fillId="0" borderId="0" xfId="0" applyNumberFormat="1" applyFont="1"/>
    <xf numFmtId="0" fontId="0" fillId="0" borderId="0" xfId="0" pivotButton="1"/>
    <xf numFmtId="17" fontId="0" fillId="0" borderId="0" xfId="0" applyNumberFormat="1" applyAlignment="1">
      <alignment horizontal="left"/>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Book1(1).xlsx]SALES EBITDA GR!PivotTable1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EBITDA GR'!$B$3</c:f>
              <c:strCache>
                <c:ptCount val="1"/>
                <c:pt idx="0">
                  <c:v>Sum of SALES GROWTH</c:v>
                </c:pt>
              </c:strCache>
            </c:strRef>
          </c:tx>
          <c:spPr>
            <a:solidFill>
              <a:schemeClr val="accent1"/>
            </a:solidFill>
            <a:ln>
              <a:noFill/>
            </a:ln>
            <a:effectLst/>
          </c:spPr>
          <c:invertIfNegative val="0"/>
          <c:cat>
            <c:strRef>
              <c:f>'SALES EBITDA GR'!$A$4:$A$9</c:f>
              <c:strCache>
                <c:ptCount val="5"/>
                <c:pt idx="0">
                  <c:v>Mar-20</c:v>
                </c:pt>
                <c:pt idx="1">
                  <c:v>Mar-21</c:v>
                </c:pt>
                <c:pt idx="2">
                  <c:v>Mar-22</c:v>
                </c:pt>
                <c:pt idx="3">
                  <c:v>Mar-23</c:v>
                </c:pt>
                <c:pt idx="4">
                  <c:v>Mar-24</c:v>
                </c:pt>
              </c:strCache>
            </c:strRef>
          </c:cat>
          <c:val>
            <c:numRef>
              <c:f>'SALES EBITDA GR'!$B$4:$B$9</c:f>
              <c:numCache>
                <c:formatCode>General</c:formatCode>
                <c:ptCount val="5"/>
                <c:pt idx="1">
                  <c:v>-0.2390869987512142</c:v>
                </c:pt>
                <c:pt idx="2">
                  <c:v>0.26462918725724394</c:v>
                </c:pt>
                <c:pt idx="3">
                  <c:v>0.15153350348228578</c:v>
                </c:pt>
                <c:pt idx="4">
                  <c:v>-2.63961933383422E-2</c:v>
                </c:pt>
              </c:numCache>
            </c:numRef>
          </c:val>
          <c:extLst>
            <c:ext xmlns:c16="http://schemas.microsoft.com/office/drawing/2014/chart" uri="{C3380CC4-5D6E-409C-BE32-E72D297353CC}">
              <c16:uniqueId val="{00000000-B7CA-4138-8E49-AF4D2266897E}"/>
            </c:ext>
          </c:extLst>
        </c:ser>
        <c:dLbls>
          <c:showLegendKey val="0"/>
          <c:showVal val="0"/>
          <c:showCatName val="0"/>
          <c:showSerName val="0"/>
          <c:showPercent val="0"/>
          <c:showBubbleSize val="0"/>
        </c:dLbls>
        <c:gapWidth val="219"/>
        <c:overlap val="-27"/>
        <c:axId val="16117616"/>
        <c:axId val="16122896"/>
      </c:barChart>
      <c:lineChart>
        <c:grouping val="standard"/>
        <c:varyColors val="0"/>
        <c:ser>
          <c:idx val="1"/>
          <c:order val="1"/>
          <c:tx>
            <c:strRef>
              <c:f>'SALES EBITDA GR'!$C$3</c:f>
              <c:strCache>
                <c:ptCount val="1"/>
                <c:pt idx="0">
                  <c:v>Sum of EBITDA GR</c:v>
                </c:pt>
              </c:strCache>
            </c:strRef>
          </c:tx>
          <c:spPr>
            <a:ln w="28575" cap="rnd">
              <a:solidFill>
                <a:schemeClr val="accent2"/>
              </a:solidFill>
              <a:round/>
            </a:ln>
            <a:effectLst/>
          </c:spPr>
          <c:marker>
            <c:symbol val="none"/>
          </c:marker>
          <c:cat>
            <c:strRef>
              <c:f>'SALES EBITDA GR'!$A$4:$A$9</c:f>
              <c:strCache>
                <c:ptCount val="5"/>
                <c:pt idx="0">
                  <c:v>Mar-20</c:v>
                </c:pt>
                <c:pt idx="1">
                  <c:v>Mar-21</c:v>
                </c:pt>
                <c:pt idx="2">
                  <c:v>Mar-22</c:v>
                </c:pt>
                <c:pt idx="3">
                  <c:v>Mar-23</c:v>
                </c:pt>
                <c:pt idx="4">
                  <c:v>Mar-24</c:v>
                </c:pt>
              </c:strCache>
            </c:strRef>
          </c:cat>
          <c:val>
            <c:numRef>
              <c:f>'SALES EBITDA GR'!$C$4:$C$9</c:f>
              <c:numCache>
                <c:formatCode>General</c:formatCode>
                <c:ptCount val="5"/>
                <c:pt idx="1">
                  <c:v>-0.45975855130784749</c:v>
                </c:pt>
                <c:pt idx="2">
                  <c:v>0.1008690254500324</c:v>
                </c:pt>
                <c:pt idx="3">
                  <c:v>1.2246969269805419</c:v>
                </c:pt>
                <c:pt idx="4">
                  <c:v>3.8017995184400633E-3</c:v>
                </c:pt>
              </c:numCache>
            </c:numRef>
          </c:val>
          <c:smooth val="0"/>
          <c:extLst>
            <c:ext xmlns:c16="http://schemas.microsoft.com/office/drawing/2014/chart" uri="{C3380CC4-5D6E-409C-BE32-E72D297353CC}">
              <c16:uniqueId val="{00000001-B7CA-4138-8E49-AF4D2266897E}"/>
            </c:ext>
          </c:extLst>
        </c:ser>
        <c:dLbls>
          <c:showLegendKey val="0"/>
          <c:showVal val="0"/>
          <c:showCatName val="0"/>
          <c:showSerName val="0"/>
          <c:showPercent val="0"/>
          <c:showBubbleSize val="0"/>
        </c:dLbls>
        <c:marker val="1"/>
        <c:smooth val="0"/>
        <c:axId val="16117616"/>
        <c:axId val="16122896"/>
      </c:lineChart>
      <c:catAx>
        <c:axId val="1611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896"/>
        <c:crosses val="autoZero"/>
        <c:auto val="1"/>
        <c:lblAlgn val="ctr"/>
        <c:lblOffset val="100"/>
        <c:noMultiLvlLbl val="0"/>
      </c:catAx>
      <c:valAx>
        <c:axId val="1612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Book1(1).xlsx]MARGINS!PivotTable2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MARGINS!$B$3</c:f>
              <c:strCache>
                <c:ptCount val="1"/>
                <c:pt idx="0">
                  <c:v>Sum of GPM</c:v>
                </c:pt>
              </c:strCache>
            </c:strRef>
          </c:tx>
          <c:spPr>
            <a:solidFill>
              <a:schemeClr val="accent1"/>
            </a:solidFill>
            <a:ln>
              <a:noFill/>
            </a:ln>
            <a:effectLst/>
          </c:spPr>
          <c:invertIfNegative val="0"/>
          <c:cat>
            <c:strRef>
              <c:f>MARGINS!$A$4:$A$9</c:f>
              <c:strCache>
                <c:ptCount val="5"/>
                <c:pt idx="0">
                  <c:v>Mar-20</c:v>
                </c:pt>
                <c:pt idx="1">
                  <c:v>Mar-21</c:v>
                </c:pt>
                <c:pt idx="2">
                  <c:v>Mar-22</c:v>
                </c:pt>
                <c:pt idx="3">
                  <c:v>Mar-23</c:v>
                </c:pt>
                <c:pt idx="4">
                  <c:v>Mar-24</c:v>
                </c:pt>
              </c:strCache>
            </c:strRef>
          </c:cat>
          <c:val>
            <c:numRef>
              <c:f>MARGINS!$B$4:$B$9</c:f>
              <c:numCache>
                <c:formatCode>General</c:formatCode>
                <c:ptCount val="5"/>
                <c:pt idx="0">
                  <c:v>0.25180355361505885</c:v>
                </c:pt>
                <c:pt idx="1">
                  <c:v>0.23826126075465334</c:v>
                </c:pt>
                <c:pt idx="2">
                  <c:v>0.25176098376313283</c:v>
                </c:pt>
                <c:pt idx="3">
                  <c:v>0.27149117878413298</c:v>
                </c:pt>
                <c:pt idx="4">
                  <c:v>0.45585965634324527</c:v>
                </c:pt>
              </c:numCache>
            </c:numRef>
          </c:val>
          <c:extLst>
            <c:ext xmlns:c16="http://schemas.microsoft.com/office/drawing/2014/chart" uri="{C3380CC4-5D6E-409C-BE32-E72D297353CC}">
              <c16:uniqueId val="{00000000-1C62-40F3-8804-770493EA10EE}"/>
            </c:ext>
          </c:extLst>
        </c:ser>
        <c:ser>
          <c:idx val="1"/>
          <c:order val="1"/>
          <c:tx>
            <c:strRef>
              <c:f>MARGINS!$C$3</c:f>
              <c:strCache>
                <c:ptCount val="1"/>
                <c:pt idx="0">
                  <c:v>Sum of EBITDAM</c:v>
                </c:pt>
              </c:strCache>
            </c:strRef>
          </c:tx>
          <c:spPr>
            <a:solidFill>
              <a:schemeClr val="accent2"/>
            </a:solidFill>
            <a:ln>
              <a:noFill/>
            </a:ln>
            <a:effectLst/>
          </c:spPr>
          <c:invertIfNegative val="0"/>
          <c:cat>
            <c:strRef>
              <c:f>MARGINS!$A$4:$A$9</c:f>
              <c:strCache>
                <c:ptCount val="5"/>
                <c:pt idx="0">
                  <c:v>Mar-20</c:v>
                </c:pt>
                <c:pt idx="1">
                  <c:v>Mar-21</c:v>
                </c:pt>
                <c:pt idx="2">
                  <c:v>Mar-22</c:v>
                </c:pt>
                <c:pt idx="3">
                  <c:v>Mar-23</c:v>
                </c:pt>
                <c:pt idx="4">
                  <c:v>Mar-24</c:v>
                </c:pt>
              </c:strCache>
            </c:strRef>
          </c:cat>
          <c:val>
            <c:numRef>
              <c:f>MARGINS!$C$4:$C$9</c:f>
              <c:numCache>
                <c:formatCode>General</c:formatCode>
                <c:ptCount val="5"/>
                <c:pt idx="0">
                  <c:v>8.622359727623656E-2</c:v>
                </c:pt>
                <c:pt idx="1">
                  <c:v>6.0394759039532162E-2</c:v>
                </c:pt>
                <c:pt idx="2">
                  <c:v>5.2933978032473815E-2</c:v>
                </c:pt>
                <c:pt idx="3">
                  <c:v>9.8525427326416129E-2</c:v>
                </c:pt>
                <c:pt idx="4">
                  <c:v>0.10187519292108246</c:v>
                </c:pt>
              </c:numCache>
            </c:numRef>
          </c:val>
          <c:extLst>
            <c:ext xmlns:c16="http://schemas.microsoft.com/office/drawing/2014/chart" uri="{C3380CC4-5D6E-409C-BE32-E72D297353CC}">
              <c16:uniqueId val="{00000001-1C62-40F3-8804-770493EA10EE}"/>
            </c:ext>
          </c:extLst>
        </c:ser>
        <c:dLbls>
          <c:showLegendKey val="0"/>
          <c:showVal val="0"/>
          <c:showCatName val="0"/>
          <c:showSerName val="0"/>
          <c:showPercent val="0"/>
          <c:showBubbleSize val="0"/>
        </c:dLbls>
        <c:gapWidth val="219"/>
        <c:overlap val="-27"/>
        <c:axId val="238370816"/>
        <c:axId val="238371296"/>
      </c:barChart>
      <c:lineChart>
        <c:grouping val="standard"/>
        <c:varyColors val="0"/>
        <c:ser>
          <c:idx val="2"/>
          <c:order val="2"/>
          <c:tx>
            <c:strRef>
              <c:f>MARGINS!$D$3</c:f>
              <c:strCache>
                <c:ptCount val="1"/>
                <c:pt idx="0">
                  <c:v>Sum of NPM</c:v>
                </c:pt>
              </c:strCache>
            </c:strRef>
          </c:tx>
          <c:spPr>
            <a:ln w="28575" cap="rnd">
              <a:solidFill>
                <a:schemeClr val="accent3"/>
              </a:solidFill>
              <a:round/>
            </a:ln>
            <a:effectLst/>
          </c:spPr>
          <c:marker>
            <c:symbol val="none"/>
          </c:marker>
          <c:cat>
            <c:strRef>
              <c:f>MARGINS!$A$4:$A$9</c:f>
              <c:strCache>
                <c:ptCount val="5"/>
                <c:pt idx="0">
                  <c:v>Mar-20</c:v>
                </c:pt>
                <c:pt idx="1">
                  <c:v>Mar-21</c:v>
                </c:pt>
                <c:pt idx="2">
                  <c:v>Mar-22</c:v>
                </c:pt>
                <c:pt idx="3">
                  <c:v>Mar-23</c:v>
                </c:pt>
                <c:pt idx="4">
                  <c:v>Mar-24</c:v>
                </c:pt>
              </c:strCache>
            </c:strRef>
          </c:cat>
          <c:val>
            <c:numRef>
              <c:f>MARGINS!$D$4:$D$9</c:f>
              <c:numCache>
                <c:formatCode>General</c:formatCode>
                <c:ptCount val="5"/>
                <c:pt idx="0">
                  <c:v>2.9478523616070878E-2</c:v>
                </c:pt>
                <c:pt idx="1">
                  <c:v>-4.2175111061125512E-3</c:v>
                </c:pt>
                <c:pt idx="2">
                  <c:v>-2.5489493791785972E-2</c:v>
                </c:pt>
                <c:pt idx="3">
                  <c:v>1.3796806133023603E-2</c:v>
                </c:pt>
                <c:pt idx="4">
                  <c:v>6.1734746373084091E-3</c:v>
                </c:pt>
              </c:numCache>
            </c:numRef>
          </c:val>
          <c:smooth val="0"/>
          <c:extLst>
            <c:ext xmlns:c16="http://schemas.microsoft.com/office/drawing/2014/chart" uri="{C3380CC4-5D6E-409C-BE32-E72D297353CC}">
              <c16:uniqueId val="{00000002-1C62-40F3-8804-770493EA10EE}"/>
            </c:ext>
          </c:extLst>
        </c:ser>
        <c:dLbls>
          <c:showLegendKey val="0"/>
          <c:showVal val="0"/>
          <c:showCatName val="0"/>
          <c:showSerName val="0"/>
          <c:showPercent val="0"/>
          <c:showBubbleSize val="0"/>
        </c:dLbls>
        <c:marker val="1"/>
        <c:smooth val="0"/>
        <c:axId val="238370816"/>
        <c:axId val="238371296"/>
      </c:lineChart>
      <c:catAx>
        <c:axId val="23837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371296"/>
        <c:crosses val="autoZero"/>
        <c:auto val="1"/>
        <c:lblAlgn val="ctr"/>
        <c:lblOffset val="100"/>
        <c:noMultiLvlLbl val="0"/>
      </c:catAx>
      <c:valAx>
        <c:axId val="23837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37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Book1(1).xlsx]ROA AND ROE!PivotTable3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'ROA AND ROE'!$B$3</c:f>
              <c:strCache>
                <c:ptCount val="1"/>
                <c:pt idx="0">
                  <c:v>Sum of ROA</c:v>
                </c:pt>
              </c:strCache>
            </c:strRef>
          </c:tx>
          <c:spPr>
            <a:solidFill>
              <a:schemeClr val="accent1"/>
            </a:solidFill>
            <a:ln>
              <a:noFill/>
            </a:ln>
            <a:effectLst/>
          </c:spPr>
          <c:cat>
            <c:strRef>
              <c:f>'ROA AND ROE'!$A$4:$A$9</c:f>
              <c:strCache>
                <c:ptCount val="5"/>
                <c:pt idx="0">
                  <c:v>Mar-20</c:v>
                </c:pt>
                <c:pt idx="1">
                  <c:v>Mar-21</c:v>
                </c:pt>
                <c:pt idx="2">
                  <c:v>Mar-22</c:v>
                </c:pt>
                <c:pt idx="3">
                  <c:v>Mar-23</c:v>
                </c:pt>
                <c:pt idx="4">
                  <c:v>Mar-24</c:v>
                </c:pt>
              </c:strCache>
            </c:strRef>
          </c:cat>
          <c:val>
            <c:numRef>
              <c:f>'ROA AND ROE'!$B$4:$B$9</c:f>
              <c:numCache>
                <c:formatCode>General</c:formatCode>
                <c:ptCount val="5"/>
                <c:pt idx="0">
                  <c:v>6.5519033245989358E-2</c:v>
                </c:pt>
                <c:pt idx="1">
                  <c:v>0.13605758582502769</c:v>
                </c:pt>
                <c:pt idx="2">
                  <c:v>0.17511242151705414</c:v>
                </c:pt>
                <c:pt idx="3">
                  <c:v>0.16405617333939046</c:v>
                </c:pt>
                <c:pt idx="4">
                  <c:v>9.2856036234723729E-2</c:v>
                </c:pt>
              </c:numCache>
            </c:numRef>
          </c:val>
          <c:extLst>
            <c:ext xmlns:c16="http://schemas.microsoft.com/office/drawing/2014/chart" uri="{C3380CC4-5D6E-409C-BE32-E72D297353CC}">
              <c16:uniqueId val="{00000000-3B68-44BE-AA6E-75CD5B56F0AA}"/>
            </c:ext>
          </c:extLst>
        </c:ser>
        <c:ser>
          <c:idx val="1"/>
          <c:order val="1"/>
          <c:tx>
            <c:strRef>
              <c:f>'ROA AND ROE'!$C$3</c:f>
              <c:strCache>
                <c:ptCount val="1"/>
                <c:pt idx="0">
                  <c:v>Sum of ROE</c:v>
                </c:pt>
              </c:strCache>
            </c:strRef>
          </c:tx>
          <c:spPr>
            <a:solidFill>
              <a:schemeClr val="accent2"/>
            </a:solidFill>
            <a:ln>
              <a:noFill/>
            </a:ln>
            <a:effectLst/>
          </c:spPr>
          <c:cat>
            <c:strRef>
              <c:f>'ROA AND ROE'!$A$4:$A$9</c:f>
              <c:strCache>
                <c:ptCount val="5"/>
                <c:pt idx="0">
                  <c:v>Mar-20</c:v>
                </c:pt>
                <c:pt idx="1">
                  <c:v>Mar-21</c:v>
                </c:pt>
                <c:pt idx="2">
                  <c:v>Mar-22</c:v>
                </c:pt>
                <c:pt idx="3">
                  <c:v>Mar-23</c:v>
                </c:pt>
                <c:pt idx="4">
                  <c:v>Mar-24</c:v>
                </c:pt>
              </c:strCache>
            </c:strRef>
          </c:cat>
          <c:val>
            <c:numRef>
              <c:f>'ROA AND ROE'!$C$4:$C$9</c:f>
              <c:numCache>
                <c:formatCode>General</c:formatCode>
                <c:ptCount val="5"/>
                <c:pt idx="0">
                  <c:v>0.21043372938055138</c:v>
                </c:pt>
                <c:pt idx="1">
                  <c:v>0.40156323460272686</c:v>
                </c:pt>
                <c:pt idx="2">
                  <c:v>0.56347831466930642</c:v>
                </c:pt>
                <c:pt idx="3">
                  <c:v>0.47443725743855109</c:v>
                </c:pt>
                <c:pt idx="4">
                  <c:v>0.30313597784558577</c:v>
                </c:pt>
              </c:numCache>
            </c:numRef>
          </c:val>
          <c:extLst>
            <c:ext xmlns:c16="http://schemas.microsoft.com/office/drawing/2014/chart" uri="{C3380CC4-5D6E-409C-BE32-E72D297353CC}">
              <c16:uniqueId val="{00000001-3B68-44BE-AA6E-75CD5B56F0AA}"/>
            </c:ext>
          </c:extLst>
        </c:ser>
        <c:dLbls>
          <c:showLegendKey val="0"/>
          <c:showVal val="0"/>
          <c:showCatName val="0"/>
          <c:showSerName val="0"/>
          <c:showPercent val="0"/>
          <c:showBubbleSize val="0"/>
        </c:dLbls>
        <c:axId val="239431744"/>
        <c:axId val="239420224"/>
      </c:areaChart>
      <c:catAx>
        <c:axId val="239431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420224"/>
        <c:crosses val="autoZero"/>
        <c:auto val="1"/>
        <c:lblAlgn val="ctr"/>
        <c:lblOffset val="100"/>
        <c:noMultiLvlLbl val="0"/>
      </c:catAx>
      <c:valAx>
        <c:axId val="23942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4317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Book1(1).xlsx]TURNOVER RATIO!PivotTable4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'TURNOVER RATIO'!$B$3</c:f>
              <c:strCache>
                <c:ptCount val="1"/>
                <c:pt idx="0">
                  <c:v>Sum of DEBTORS TURNOVER RATIO</c:v>
                </c:pt>
              </c:strCache>
            </c:strRef>
          </c:tx>
          <c:spPr>
            <a:solidFill>
              <a:schemeClr val="accent1"/>
            </a:solidFill>
            <a:ln>
              <a:noFill/>
            </a:ln>
            <a:effectLst/>
          </c:spPr>
          <c:invertIfNegative val="0"/>
          <c:cat>
            <c:strRef>
              <c:f>'TURNOVER RATIO'!$A$4:$A$9</c:f>
              <c:strCache>
                <c:ptCount val="5"/>
                <c:pt idx="0">
                  <c:v>Mar-20</c:v>
                </c:pt>
                <c:pt idx="1">
                  <c:v>Mar-21</c:v>
                </c:pt>
                <c:pt idx="2">
                  <c:v>Mar-22</c:v>
                </c:pt>
                <c:pt idx="3">
                  <c:v>Mar-23</c:v>
                </c:pt>
                <c:pt idx="4">
                  <c:v>Mar-24</c:v>
                </c:pt>
              </c:strCache>
            </c:strRef>
          </c:cat>
          <c:val>
            <c:numRef>
              <c:f>'TURNOVER RATIO'!$B$4:$B$9</c:f>
              <c:numCache>
                <c:formatCode>General</c:formatCode>
                <c:ptCount val="5"/>
                <c:pt idx="0">
                  <c:v>9.6603056457360031E-2</c:v>
                </c:pt>
                <c:pt idx="1">
                  <c:v>8.7018544935805991E-2</c:v>
                </c:pt>
                <c:pt idx="2">
                  <c:v>9.4082293111419329E-2</c:v>
                </c:pt>
                <c:pt idx="3">
                  <c:v>9.4140323824209726E-2</c:v>
                </c:pt>
                <c:pt idx="4">
                  <c:v>8.4880083420229416E-2</c:v>
                </c:pt>
              </c:numCache>
            </c:numRef>
          </c:val>
          <c:extLst>
            <c:ext xmlns:c16="http://schemas.microsoft.com/office/drawing/2014/chart" uri="{C3380CC4-5D6E-409C-BE32-E72D297353CC}">
              <c16:uniqueId val="{00000000-195E-4030-BEB7-51AC65EFD252}"/>
            </c:ext>
          </c:extLst>
        </c:ser>
        <c:ser>
          <c:idx val="1"/>
          <c:order val="1"/>
          <c:tx>
            <c:strRef>
              <c:f>'TURNOVER RATIO'!$C$3</c:f>
              <c:strCache>
                <c:ptCount val="1"/>
                <c:pt idx="0">
                  <c:v>Sum of CREDITORS TURNOVER RATIO</c:v>
                </c:pt>
              </c:strCache>
            </c:strRef>
          </c:tx>
          <c:spPr>
            <a:solidFill>
              <a:schemeClr val="accent2"/>
            </a:solidFill>
            <a:ln>
              <a:noFill/>
            </a:ln>
            <a:effectLst/>
          </c:spPr>
          <c:invertIfNegative val="0"/>
          <c:cat>
            <c:strRef>
              <c:f>'TURNOVER RATIO'!$A$4:$A$9</c:f>
              <c:strCache>
                <c:ptCount val="5"/>
                <c:pt idx="0">
                  <c:v>Mar-20</c:v>
                </c:pt>
                <c:pt idx="1">
                  <c:v>Mar-21</c:v>
                </c:pt>
                <c:pt idx="2">
                  <c:v>Mar-22</c:v>
                </c:pt>
                <c:pt idx="3">
                  <c:v>Mar-23</c:v>
                </c:pt>
                <c:pt idx="4">
                  <c:v>Mar-24</c:v>
                </c:pt>
              </c:strCache>
            </c:strRef>
          </c:cat>
          <c:val>
            <c:numRef>
              <c:f>'TURNOVER RATIO'!$C$4:$C$9</c:f>
              <c:numCache>
                <c:formatCode>General</c:formatCode>
                <c:ptCount val="5"/>
                <c:pt idx="0">
                  <c:v>4.3336787564766839</c:v>
                </c:pt>
                <c:pt idx="1">
                  <c:v>3.1934570312499999</c:v>
                </c:pt>
                <c:pt idx="2">
                  <c:v>2.6392103471749491</c:v>
                </c:pt>
                <c:pt idx="3">
                  <c:v>4.1005930155941135</c:v>
                </c:pt>
                <c:pt idx="4">
                  <c:v>2.4272680544847085</c:v>
                </c:pt>
              </c:numCache>
            </c:numRef>
          </c:val>
          <c:extLst>
            <c:ext xmlns:c16="http://schemas.microsoft.com/office/drawing/2014/chart" uri="{C3380CC4-5D6E-409C-BE32-E72D297353CC}">
              <c16:uniqueId val="{00000001-195E-4030-BEB7-51AC65EFD252}"/>
            </c:ext>
          </c:extLst>
        </c:ser>
        <c:dLbls>
          <c:showLegendKey val="0"/>
          <c:showVal val="0"/>
          <c:showCatName val="0"/>
          <c:showSerName val="0"/>
          <c:showPercent val="0"/>
          <c:showBubbleSize val="0"/>
        </c:dLbls>
        <c:gapWidth val="219"/>
        <c:overlap val="-27"/>
        <c:axId val="239426464"/>
        <c:axId val="239434624"/>
      </c:barChart>
      <c:catAx>
        <c:axId val="23942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434624"/>
        <c:crosses val="autoZero"/>
        <c:auto val="1"/>
        <c:lblAlgn val="ctr"/>
        <c:lblOffset val="100"/>
        <c:noMultiLvlLbl val="0"/>
      </c:catAx>
      <c:valAx>
        <c:axId val="23943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42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Book1(1).xlsx]DEBT EQUITY RATIO!PivotTable5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'DEBT EQUITY RATIO'!$B$3</c:f>
              <c:strCache>
                <c:ptCount val="1"/>
                <c:pt idx="0">
                  <c:v>Total</c:v>
                </c:pt>
              </c:strCache>
            </c:strRef>
          </c:tx>
          <c:spPr>
            <a:solidFill>
              <a:schemeClr val="accent1"/>
            </a:solidFill>
            <a:ln>
              <a:noFill/>
            </a:ln>
            <a:effectLst/>
          </c:spPr>
          <c:invertIfNegative val="0"/>
          <c:cat>
            <c:strRef>
              <c:f>'DEBT EQUITY RATIO'!$A$4:$A$9</c:f>
              <c:strCache>
                <c:ptCount val="5"/>
                <c:pt idx="0">
                  <c:v>Mar-20</c:v>
                </c:pt>
                <c:pt idx="1">
                  <c:v>Mar-21</c:v>
                </c:pt>
                <c:pt idx="2">
                  <c:v>Mar-22</c:v>
                </c:pt>
                <c:pt idx="3">
                  <c:v>Mar-23</c:v>
                </c:pt>
                <c:pt idx="4">
                  <c:v>Mar-24</c:v>
                </c:pt>
              </c:strCache>
            </c:strRef>
          </c:cat>
          <c:val>
            <c:numRef>
              <c:f>'DEBT EQUITY RATIO'!$B$4:$B$9</c:f>
              <c:numCache>
                <c:formatCode>General</c:formatCode>
                <c:ptCount val="5"/>
                <c:pt idx="0">
                  <c:v>0.21043372938055138</c:v>
                </c:pt>
                <c:pt idx="1">
                  <c:v>0.40156323460272686</c:v>
                </c:pt>
                <c:pt idx="2">
                  <c:v>0.56347831466930642</c:v>
                </c:pt>
                <c:pt idx="3">
                  <c:v>0.47443725743855109</c:v>
                </c:pt>
                <c:pt idx="4">
                  <c:v>0.30313597784558577</c:v>
                </c:pt>
              </c:numCache>
            </c:numRef>
          </c:val>
          <c:extLst>
            <c:ext xmlns:c16="http://schemas.microsoft.com/office/drawing/2014/chart" uri="{C3380CC4-5D6E-409C-BE32-E72D297353CC}">
              <c16:uniqueId val="{00000000-E657-44E2-8B6B-2DA333888809}"/>
            </c:ext>
          </c:extLst>
        </c:ser>
        <c:dLbls>
          <c:showLegendKey val="0"/>
          <c:showVal val="0"/>
          <c:showCatName val="0"/>
          <c:showSerName val="0"/>
          <c:showPercent val="0"/>
          <c:showBubbleSize val="0"/>
        </c:dLbls>
        <c:gapWidth val="182"/>
        <c:axId val="238375616"/>
        <c:axId val="238363616"/>
      </c:barChart>
      <c:catAx>
        <c:axId val="238375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363616"/>
        <c:crosses val="autoZero"/>
        <c:auto val="1"/>
        <c:lblAlgn val="ctr"/>
        <c:lblOffset val="100"/>
        <c:noMultiLvlLbl val="0"/>
      </c:catAx>
      <c:valAx>
        <c:axId val="238363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37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Book1(1).xlsx]SHORT TERM SOLVENCY!PivotTable6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'SHORT TERM SOLVENCY'!$B$3</c:f>
              <c:strCache>
                <c:ptCount val="1"/>
                <c:pt idx="0">
                  <c:v>Sum of CURRENT RATIO</c:v>
                </c:pt>
              </c:strCache>
            </c:strRef>
          </c:tx>
          <c:spPr>
            <a:solidFill>
              <a:schemeClr val="accent1"/>
            </a:solidFill>
            <a:ln>
              <a:noFill/>
            </a:ln>
            <a:effectLst/>
          </c:spPr>
          <c:invertIfNegative val="0"/>
          <c:cat>
            <c:strRef>
              <c:f>'SHORT TERM SOLVENCY'!$A$4:$A$9</c:f>
              <c:strCache>
                <c:ptCount val="5"/>
                <c:pt idx="0">
                  <c:v>Mar-20</c:v>
                </c:pt>
                <c:pt idx="1">
                  <c:v>Mar-21</c:v>
                </c:pt>
                <c:pt idx="2">
                  <c:v>Mar-22</c:v>
                </c:pt>
                <c:pt idx="3">
                  <c:v>Mar-23</c:v>
                </c:pt>
                <c:pt idx="4">
                  <c:v>Mar-24</c:v>
                </c:pt>
              </c:strCache>
            </c:strRef>
          </c:cat>
          <c:val>
            <c:numRef>
              <c:f>'SHORT TERM SOLVENCY'!$B$4:$B$9</c:f>
              <c:numCache>
                <c:formatCode>General</c:formatCode>
                <c:ptCount val="5"/>
                <c:pt idx="0">
                  <c:v>1.3752733424103643</c:v>
                </c:pt>
                <c:pt idx="1">
                  <c:v>1.5642121076970024</c:v>
                </c:pt>
                <c:pt idx="2">
                  <c:v>1.6732422053579592</c:v>
                </c:pt>
                <c:pt idx="3">
                  <c:v>1.6588571169619795</c:v>
                </c:pt>
                <c:pt idx="4">
                  <c:v>1.4449989814626196</c:v>
                </c:pt>
              </c:numCache>
            </c:numRef>
          </c:val>
          <c:extLst>
            <c:ext xmlns:c16="http://schemas.microsoft.com/office/drawing/2014/chart" uri="{C3380CC4-5D6E-409C-BE32-E72D297353CC}">
              <c16:uniqueId val="{00000000-5FE8-4E9C-A249-24B33F87632A}"/>
            </c:ext>
          </c:extLst>
        </c:ser>
        <c:ser>
          <c:idx val="1"/>
          <c:order val="1"/>
          <c:tx>
            <c:strRef>
              <c:f>'SHORT TERM SOLVENCY'!$C$3</c:f>
              <c:strCache>
                <c:ptCount val="1"/>
                <c:pt idx="0">
                  <c:v>Sum of QUICK RATIO</c:v>
                </c:pt>
              </c:strCache>
            </c:strRef>
          </c:tx>
          <c:spPr>
            <a:solidFill>
              <a:schemeClr val="accent2"/>
            </a:solidFill>
            <a:ln>
              <a:noFill/>
            </a:ln>
            <a:effectLst/>
          </c:spPr>
          <c:invertIfNegative val="0"/>
          <c:cat>
            <c:strRef>
              <c:f>'SHORT TERM SOLVENCY'!$A$4:$A$9</c:f>
              <c:strCache>
                <c:ptCount val="5"/>
                <c:pt idx="0">
                  <c:v>Mar-20</c:v>
                </c:pt>
                <c:pt idx="1">
                  <c:v>Mar-21</c:v>
                </c:pt>
                <c:pt idx="2">
                  <c:v>Mar-22</c:v>
                </c:pt>
                <c:pt idx="3">
                  <c:v>Mar-23</c:v>
                </c:pt>
                <c:pt idx="4">
                  <c:v>Mar-24</c:v>
                </c:pt>
              </c:strCache>
            </c:strRef>
          </c:cat>
          <c:val>
            <c:numRef>
              <c:f>'SHORT TERM SOLVENCY'!$C$4:$C$9</c:f>
              <c:numCache>
                <c:formatCode>General</c:formatCode>
                <c:ptCount val="5"/>
                <c:pt idx="0">
                  <c:v>0.49447126294508392</c:v>
                </c:pt>
                <c:pt idx="1">
                  <c:v>0.57604281589634043</c:v>
                </c:pt>
                <c:pt idx="2">
                  <c:v>0.61280515680716829</c:v>
                </c:pt>
                <c:pt idx="3">
                  <c:v>0.47793084696605781</c:v>
                </c:pt>
                <c:pt idx="4">
                  <c:v>0.46959665919739252</c:v>
                </c:pt>
              </c:numCache>
            </c:numRef>
          </c:val>
          <c:extLst>
            <c:ext xmlns:c16="http://schemas.microsoft.com/office/drawing/2014/chart" uri="{C3380CC4-5D6E-409C-BE32-E72D297353CC}">
              <c16:uniqueId val="{00000001-5FE8-4E9C-A249-24B33F87632A}"/>
            </c:ext>
          </c:extLst>
        </c:ser>
        <c:dLbls>
          <c:showLegendKey val="0"/>
          <c:showVal val="0"/>
          <c:showCatName val="0"/>
          <c:showSerName val="0"/>
          <c:showPercent val="0"/>
          <c:showBubbleSize val="0"/>
        </c:dLbls>
        <c:gapWidth val="182"/>
        <c:axId val="1293204864"/>
        <c:axId val="1293206784"/>
      </c:barChart>
      <c:catAx>
        <c:axId val="129320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206784"/>
        <c:crosses val="autoZero"/>
        <c:auto val="1"/>
        <c:lblAlgn val="ctr"/>
        <c:lblOffset val="100"/>
        <c:noMultiLvlLbl val="0"/>
      </c:catAx>
      <c:valAx>
        <c:axId val="1293206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20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Book1(1).xlsx]DEBT AND RESERVE GROWTH!PivotTable7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'DEBT AND RESERVE GROWTH'!$B$3</c:f>
              <c:strCache>
                <c:ptCount val="1"/>
                <c:pt idx="0">
                  <c:v>Sum of DEBT GROWTH</c:v>
                </c:pt>
              </c:strCache>
            </c:strRef>
          </c:tx>
          <c:spPr>
            <a:solidFill>
              <a:schemeClr val="accent1"/>
            </a:solidFill>
            <a:ln>
              <a:noFill/>
            </a:ln>
            <a:effectLst/>
          </c:spPr>
          <c:invertIfNegative val="0"/>
          <c:cat>
            <c:strRef>
              <c:f>'DEBT AND RESERVE GROWTH'!$A$4:$A$9</c:f>
              <c:strCache>
                <c:ptCount val="5"/>
                <c:pt idx="0">
                  <c:v>Mar-20</c:v>
                </c:pt>
                <c:pt idx="1">
                  <c:v>Mar-21</c:v>
                </c:pt>
                <c:pt idx="2">
                  <c:v>Mar-22</c:v>
                </c:pt>
                <c:pt idx="3">
                  <c:v>Mar-23</c:v>
                </c:pt>
                <c:pt idx="4">
                  <c:v>Mar-24</c:v>
                </c:pt>
              </c:strCache>
            </c:strRef>
          </c:cat>
          <c:val>
            <c:numRef>
              <c:f>'DEBT AND RESERVE GROWTH'!$B$4:$B$9</c:f>
              <c:numCache>
                <c:formatCode>General</c:formatCode>
                <c:ptCount val="5"/>
                <c:pt idx="1">
                  <c:v>0.87282444840345352</c:v>
                </c:pt>
                <c:pt idx="2">
                  <c:v>0.33286989609249229</c:v>
                </c:pt>
                <c:pt idx="3">
                  <c:v>6.6977765577820314E-3</c:v>
                </c:pt>
                <c:pt idx="4">
                  <c:v>-0.35529257784806678</c:v>
                </c:pt>
              </c:numCache>
            </c:numRef>
          </c:val>
          <c:extLst>
            <c:ext xmlns:c16="http://schemas.microsoft.com/office/drawing/2014/chart" uri="{C3380CC4-5D6E-409C-BE32-E72D297353CC}">
              <c16:uniqueId val="{00000000-F16D-4CED-B79A-5C1CEF4E2A36}"/>
            </c:ext>
          </c:extLst>
        </c:ser>
        <c:ser>
          <c:idx val="1"/>
          <c:order val="1"/>
          <c:tx>
            <c:strRef>
              <c:f>'DEBT AND RESERVE GROWTH'!$C$3</c:f>
              <c:strCache>
                <c:ptCount val="1"/>
                <c:pt idx="0">
                  <c:v>Sum of RESERVE GROWTH</c:v>
                </c:pt>
              </c:strCache>
            </c:strRef>
          </c:tx>
          <c:spPr>
            <a:solidFill>
              <a:schemeClr val="accent2"/>
            </a:solidFill>
            <a:ln>
              <a:noFill/>
            </a:ln>
            <a:effectLst/>
          </c:spPr>
          <c:invertIfNegative val="0"/>
          <c:cat>
            <c:strRef>
              <c:f>'DEBT AND RESERVE GROWTH'!$A$4:$A$9</c:f>
              <c:strCache>
                <c:ptCount val="5"/>
                <c:pt idx="0">
                  <c:v>Mar-20</c:v>
                </c:pt>
                <c:pt idx="1">
                  <c:v>Mar-21</c:v>
                </c:pt>
                <c:pt idx="2">
                  <c:v>Mar-22</c:v>
                </c:pt>
                <c:pt idx="3">
                  <c:v>Mar-23</c:v>
                </c:pt>
                <c:pt idx="4">
                  <c:v>Mar-24</c:v>
                </c:pt>
              </c:strCache>
            </c:strRef>
          </c:cat>
          <c:val>
            <c:numRef>
              <c:f>'DEBT AND RESERVE GROWTH'!$C$4:$C$9</c:f>
              <c:numCache>
                <c:formatCode>General</c:formatCode>
                <c:ptCount val="5"/>
                <c:pt idx="1">
                  <c:v>-2.2566953610712592E-2</c:v>
                </c:pt>
                <c:pt idx="2">
                  <c:v>-5.1527476223968582E-2</c:v>
                </c:pt>
                <c:pt idx="3">
                  <c:v>0.20389476399277773</c:v>
                </c:pt>
                <c:pt idx="4">
                  <c:v>1.1730048205677468E-2</c:v>
                </c:pt>
              </c:numCache>
            </c:numRef>
          </c:val>
          <c:extLst>
            <c:ext xmlns:c16="http://schemas.microsoft.com/office/drawing/2014/chart" uri="{C3380CC4-5D6E-409C-BE32-E72D297353CC}">
              <c16:uniqueId val="{00000001-F16D-4CED-B79A-5C1CEF4E2A36}"/>
            </c:ext>
          </c:extLst>
        </c:ser>
        <c:dLbls>
          <c:showLegendKey val="0"/>
          <c:showVal val="0"/>
          <c:showCatName val="0"/>
          <c:showSerName val="0"/>
          <c:showPercent val="0"/>
          <c:showBubbleSize val="0"/>
        </c:dLbls>
        <c:gapWidth val="219"/>
        <c:overlap val="-27"/>
        <c:axId val="238370336"/>
        <c:axId val="239425984"/>
      </c:barChart>
      <c:catAx>
        <c:axId val="2383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425984"/>
        <c:crosses val="autoZero"/>
        <c:auto val="1"/>
        <c:lblAlgn val="ctr"/>
        <c:lblOffset val="100"/>
        <c:noMultiLvlLbl val="0"/>
      </c:catAx>
      <c:valAx>
        <c:axId val="23942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37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Book1(1).xlsx]DAYS REC. AND DAYS PAYS.!PivotTable8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'DAYS REC. AND DAYS PAYS.'!$B$3</c:f>
              <c:strCache>
                <c:ptCount val="1"/>
                <c:pt idx="0">
                  <c:v>Sum of DAYS RECEIVABLE</c:v>
                </c:pt>
              </c:strCache>
            </c:strRef>
          </c:tx>
          <c:spPr>
            <a:solidFill>
              <a:schemeClr val="accent1"/>
            </a:solidFill>
            <a:ln>
              <a:noFill/>
            </a:ln>
            <a:effectLst/>
          </c:spPr>
          <c:invertIfNegative val="0"/>
          <c:cat>
            <c:strRef>
              <c:f>'DAYS REC. AND DAYS PAYS.'!$A$4:$A$9</c:f>
              <c:strCache>
                <c:ptCount val="5"/>
                <c:pt idx="0">
                  <c:v>Mar-20</c:v>
                </c:pt>
                <c:pt idx="1">
                  <c:v>Mar-21</c:v>
                </c:pt>
                <c:pt idx="2">
                  <c:v>Mar-22</c:v>
                </c:pt>
                <c:pt idx="3">
                  <c:v>Mar-23</c:v>
                </c:pt>
                <c:pt idx="4">
                  <c:v>Mar-24</c:v>
                </c:pt>
              </c:strCache>
            </c:strRef>
          </c:cat>
          <c:val>
            <c:numRef>
              <c:f>'DAYS REC. AND DAYS PAYS.'!$B$4:$B$9</c:f>
              <c:numCache>
                <c:formatCode>General</c:formatCode>
                <c:ptCount val="5"/>
                <c:pt idx="0">
                  <c:v>65.729445271725766</c:v>
                </c:pt>
                <c:pt idx="1">
                  <c:v>94.607209132317365</c:v>
                </c:pt>
                <c:pt idx="2">
                  <c:v>69.724212034383953</c:v>
                </c:pt>
                <c:pt idx="3">
                  <c:v>58.298685245533207</c:v>
                </c:pt>
                <c:pt idx="4">
                  <c:v>66.604074493260626</c:v>
                </c:pt>
              </c:numCache>
            </c:numRef>
          </c:val>
          <c:extLst>
            <c:ext xmlns:c16="http://schemas.microsoft.com/office/drawing/2014/chart" uri="{C3380CC4-5D6E-409C-BE32-E72D297353CC}">
              <c16:uniqueId val="{00000000-B90F-4EE5-8CEF-77A76D22C4FB}"/>
            </c:ext>
          </c:extLst>
        </c:ser>
        <c:ser>
          <c:idx val="1"/>
          <c:order val="1"/>
          <c:tx>
            <c:strRef>
              <c:f>'DAYS REC. AND DAYS PAYS.'!$C$3</c:f>
              <c:strCache>
                <c:ptCount val="1"/>
                <c:pt idx="0">
                  <c:v>Sum of DAYS PAYABLE</c:v>
                </c:pt>
              </c:strCache>
            </c:strRef>
          </c:tx>
          <c:spPr>
            <a:solidFill>
              <a:schemeClr val="accent2"/>
            </a:solidFill>
            <a:ln>
              <a:noFill/>
            </a:ln>
            <a:effectLst/>
          </c:spPr>
          <c:invertIfNegative val="0"/>
          <c:cat>
            <c:strRef>
              <c:f>'DAYS REC. AND DAYS PAYS.'!$A$4:$A$9</c:f>
              <c:strCache>
                <c:ptCount val="5"/>
                <c:pt idx="0">
                  <c:v>Mar-20</c:v>
                </c:pt>
                <c:pt idx="1">
                  <c:v>Mar-21</c:v>
                </c:pt>
                <c:pt idx="2">
                  <c:v>Mar-22</c:v>
                </c:pt>
                <c:pt idx="3">
                  <c:v>Mar-23</c:v>
                </c:pt>
                <c:pt idx="4">
                  <c:v>Mar-24</c:v>
                </c:pt>
              </c:strCache>
            </c:strRef>
          </c:cat>
          <c:val>
            <c:numRef>
              <c:f>'DAYS REC. AND DAYS PAYS.'!$C$4:$C$9</c:f>
              <c:numCache>
                <c:formatCode>General</c:formatCode>
                <c:ptCount val="5"/>
                <c:pt idx="0">
                  <c:v>0.2307508369201339</c:v>
                </c:pt>
                <c:pt idx="1">
                  <c:v>0.31314027093972663</c:v>
                </c:pt>
                <c:pt idx="2">
                  <c:v>0.37890121227753415</c:v>
                </c:pt>
                <c:pt idx="3">
                  <c:v>0.2438671665773969</c:v>
                </c:pt>
                <c:pt idx="4">
                  <c:v>0.41198581184816557</c:v>
                </c:pt>
              </c:numCache>
            </c:numRef>
          </c:val>
          <c:extLst>
            <c:ext xmlns:c16="http://schemas.microsoft.com/office/drawing/2014/chart" uri="{C3380CC4-5D6E-409C-BE32-E72D297353CC}">
              <c16:uniqueId val="{00000001-B90F-4EE5-8CEF-77A76D22C4FB}"/>
            </c:ext>
          </c:extLst>
        </c:ser>
        <c:dLbls>
          <c:showLegendKey val="0"/>
          <c:showVal val="0"/>
          <c:showCatName val="0"/>
          <c:showSerName val="0"/>
          <c:showPercent val="0"/>
          <c:showBubbleSize val="0"/>
        </c:dLbls>
        <c:gapWidth val="219"/>
        <c:overlap val="-27"/>
        <c:axId val="16123856"/>
        <c:axId val="16120496"/>
      </c:barChart>
      <c:catAx>
        <c:axId val="1612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0496"/>
        <c:crosses val="autoZero"/>
        <c:auto val="1"/>
        <c:lblAlgn val="ctr"/>
        <c:lblOffset val="100"/>
        <c:noMultiLvlLbl val="0"/>
      </c:catAx>
      <c:valAx>
        <c:axId val="1612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Book1(1).xlsx]MARGINS!PivotTable2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MARGINS!$B$3</c:f>
              <c:strCache>
                <c:ptCount val="1"/>
                <c:pt idx="0">
                  <c:v>Sum of GPM</c:v>
                </c:pt>
              </c:strCache>
            </c:strRef>
          </c:tx>
          <c:spPr>
            <a:solidFill>
              <a:schemeClr val="accent1"/>
            </a:solidFill>
            <a:ln>
              <a:noFill/>
            </a:ln>
            <a:effectLst/>
          </c:spPr>
          <c:invertIfNegative val="0"/>
          <c:cat>
            <c:strRef>
              <c:f>MARGINS!$A$4:$A$9</c:f>
              <c:strCache>
                <c:ptCount val="5"/>
                <c:pt idx="0">
                  <c:v>Mar-20</c:v>
                </c:pt>
                <c:pt idx="1">
                  <c:v>Mar-21</c:v>
                </c:pt>
                <c:pt idx="2">
                  <c:v>Mar-22</c:v>
                </c:pt>
                <c:pt idx="3">
                  <c:v>Mar-23</c:v>
                </c:pt>
                <c:pt idx="4">
                  <c:v>Mar-24</c:v>
                </c:pt>
              </c:strCache>
            </c:strRef>
          </c:cat>
          <c:val>
            <c:numRef>
              <c:f>MARGINS!$B$4:$B$9</c:f>
              <c:numCache>
                <c:formatCode>General</c:formatCode>
                <c:ptCount val="5"/>
                <c:pt idx="0">
                  <c:v>0.25180355361505885</c:v>
                </c:pt>
                <c:pt idx="1">
                  <c:v>0.23826126075465334</c:v>
                </c:pt>
                <c:pt idx="2">
                  <c:v>0.25176098376313283</c:v>
                </c:pt>
                <c:pt idx="3">
                  <c:v>0.27149117878413298</c:v>
                </c:pt>
                <c:pt idx="4">
                  <c:v>0.45585965634324527</c:v>
                </c:pt>
              </c:numCache>
            </c:numRef>
          </c:val>
          <c:extLst>
            <c:ext xmlns:c16="http://schemas.microsoft.com/office/drawing/2014/chart" uri="{C3380CC4-5D6E-409C-BE32-E72D297353CC}">
              <c16:uniqueId val="{00000000-D624-4432-B588-D9E74B51C861}"/>
            </c:ext>
          </c:extLst>
        </c:ser>
        <c:ser>
          <c:idx val="1"/>
          <c:order val="1"/>
          <c:tx>
            <c:strRef>
              <c:f>MARGINS!$C$3</c:f>
              <c:strCache>
                <c:ptCount val="1"/>
                <c:pt idx="0">
                  <c:v>Sum of EBITDAM</c:v>
                </c:pt>
              </c:strCache>
            </c:strRef>
          </c:tx>
          <c:spPr>
            <a:solidFill>
              <a:schemeClr val="accent2"/>
            </a:solidFill>
            <a:ln>
              <a:noFill/>
            </a:ln>
            <a:effectLst/>
          </c:spPr>
          <c:invertIfNegative val="0"/>
          <c:cat>
            <c:strRef>
              <c:f>MARGINS!$A$4:$A$9</c:f>
              <c:strCache>
                <c:ptCount val="5"/>
                <c:pt idx="0">
                  <c:v>Mar-20</c:v>
                </c:pt>
                <c:pt idx="1">
                  <c:v>Mar-21</c:v>
                </c:pt>
                <c:pt idx="2">
                  <c:v>Mar-22</c:v>
                </c:pt>
                <c:pt idx="3">
                  <c:v>Mar-23</c:v>
                </c:pt>
                <c:pt idx="4">
                  <c:v>Mar-24</c:v>
                </c:pt>
              </c:strCache>
            </c:strRef>
          </c:cat>
          <c:val>
            <c:numRef>
              <c:f>MARGINS!$C$4:$C$9</c:f>
              <c:numCache>
                <c:formatCode>General</c:formatCode>
                <c:ptCount val="5"/>
                <c:pt idx="0">
                  <c:v>8.622359727623656E-2</c:v>
                </c:pt>
                <c:pt idx="1">
                  <c:v>6.0394759039532162E-2</c:v>
                </c:pt>
                <c:pt idx="2">
                  <c:v>5.2933978032473815E-2</c:v>
                </c:pt>
                <c:pt idx="3">
                  <c:v>9.8525427326416129E-2</c:v>
                </c:pt>
                <c:pt idx="4">
                  <c:v>0.10187519292108246</c:v>
                </c:pt>
              </c:numCache>
            </c:numRef>
          </c:val>
          <c:extLst>
            <c:ext xmlns:c16="http://schemas.microsoft.com/office/drawing/2014/chart" uri="{C3380CC4-5D6E-409C-BE32-E72D297353CC}">
              <c16:uniqueId val="{00000001-D624-4432-B588-D9E74B51C861}"/>
            </c:ext>
          </c:extLst>
        </c:ser>
        <c:dLbls>
          <c:showLegendKey val="0"/>
          <c:showVal val="0"/>
          <c:showCatName val="0"/>
          <c:showSerName val="0"/>
          <c:showPercent val="0"/>
          <c:showBubbleSize val="0"/>
        </c:dLbls>
        <c:gapWidth val="219"/>
        <c:overlap val="-27"/>
        <c:axId val="238370816"/>
        <c:axId val="238371296"/>
      </c:barChart>
      <c:lineChart>
        <c:grouping val="standard"/>
        <c:varyColors val="0"/>
        <c:ser>
          <c:idx val="2"/>
          <c:order val="2"/>
          <c:tx>
            <c:strRef>
              <c:f>MARGINS!$D$3</c:f>
              <c:strCache>
                <c:ptCount val="1"/>
                <c:pt idx="0">
                  <c:v>Sum of NPM</c:v>
                </c:pt>
              </c:strCache>
            </c:strRef>
          </c:tx>
          <c:spPr>
            <a:ln w="28575" cap="rnd">
              <a:solidFill>
                <a:schemeClr val="accent3"/>
              </a:solidFill>
              <a:round/>
            </a:ln>
            <a:effectLst/>
          </c:spPr>
          <c:marker>
            <c:symbol val="none"/>
          </c:marker>
          <c:cat>
            <c:strRef>
              <c:f>MARGINS!$A$4:$A$9</c:f>
              <c:strCache>
                <c:ptCount val="5"/>
                <c:pt idx="0">
                  <c:v>Mar-20</c:v>
                </c:pt>
                <c:pt idx="1">
                  <c:v>Mar-21</c:v>
                </c:pt>
                <c:pt idx="2">
                  <c:v>Mar-22</c:v>
                </c:pt>
                <c:pt idx="3">
                  <c:v>Mar-23</c:v>
                </c:pt>
                <c:pt idx="4">
                  <c:v>Mar-24</c:v>
                </c:pt>
              </c:strCache>
            </c:strRef>
          </c:cat>
          <c:val>
            <c:numRef>
              <c:f>MARGINS!$D$4:$D$9</c:f>
              <c:numCache>
                <c:formatCode>General</c:formatCode>
                <c:ptCount val="5"/>
                <c:pt idx="0">
                  <c:v>2.9478523616070878E-2</c:v>
                </c:pt>
                <c:pt idx="1">
                  <c:v>-4.2175111061125512E-3</c:v>
                </c:pt>
                <c:pt idx="2">
                  <c:v>-2.5489493791785972E-2</c:v>
                </c:pt>
                <c:pt idx="3">
                  <c:v>1.3796806133023603E-2</c:v>
                </c:pt>
                <c:pt idx="4">
                  <c:v>6.1734746373084091E-3</c:v>
                </c:pt>
              </c:numCache>
            </c:numRef>
          </c:val>
          <c:smooth val="0"/>
          <c:extLst>
            <c:ext xmlns:c16="http://schemas.microsoft.com/office/drawing/2014/chart" uri="{C3380CC4-5D6E-409C-BE32-E72D297353CC}">
              <c16:uniqueId val="{00000002-D624-4432-B588-D9E74B51C861}"/>
            </c:ext>
          </c:extLst>
        </c:ser>
        <c:dLbls>
          <c:showLegendKey val="0"/>
          <c:showVal val="0"/>
          <c:showCatName val="0"/>
          <c:showSerName val="0"/>
          <c:showPercent val="0"/>
          <c:showBubbleSize val="0"/>
        </c:dLbls>
        <c:marker val="1"/>
        <c:smooth val="0"/>
        <c:axId val="238370816"/>
        <c:axId val="238371296"/>
      </c:lineChart>
      <c:catAx>
        <c:axId val="23837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371296"/>
        <c:crosses val="autoZero"/>
        <c:auto val="1"/>
        <c:lblAlgn val="ctr"/>
        <c:lblOffset val="100"/>
        <c:noMultiLvlLbl val="0"/>
      </c:catAx>
      <c:valAx>
        <c:axId val="23837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37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Book1(1).xlsx]ROA AND ROE!PivotTable3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'ROA AND ROE'!$B$3</c:f>
              <c:strCache>
                <c:ptCount val="1"/>
                <c:pt idx="0">
                  <c:v>Sum of ROA</c:v>
                </c:pt>
              </c:strCache>
            </c:strRef>
          </c:tx>
          <c:spPr>
            <a:solidFill>
              <a:schemeClr val="accent1"/>
            </a:solidFill>
            <a:ln>
              <a:noFill/>
            </a:ln>
            <a:effectLst/>
          </c:spPr>
          <c:cat>
            <c:strRef>
              <c:f>'ROA AND ROE'!$A$4:$A$9</c:f>
              <c:strCache>
                <c:ptCount val="5"/>
                <c:pt idx="0">
                  <c:v>Mar-20</c:v>
                </c:pt>
                <c:pt idx="1">
                  <c:v>Mar-21</c:v>
                </c:pt>
                <c:pt idx="2">
                  <c:v>Mar-22</c:v>
                </c:pt>
                <c:pt idx="3">
                  <c:v>Mar-23</c:v>
                </c:pt>
                <c:pt idx="4">
                  <c:v>Mar-24</c:v>
                </c:pt>
              </c:strCache>
            </c:strRef>
          </c:cat>
          <c:val>
            <c:numRef>
              <c:f>'ROA AND ROE'!$B$4:$B$9</c:f>
              <c:numCache>
                <c:formatCode>General</c:formatCode>
                <c:ptCount val="5"/>
                <c:pt idx="0">
                  <c:v>6.5519033245989358E-2</c:v>
                </c:pt>
                <c:pt idx="1">
                  <c:v>0.13605758582502769</c:v>
                </c:pt>
                <c:pt idx="2">
                  <c:v>0.17511242151705414</c:v>
                </c:pt>
                <c:pt idx="3">
                  <c:v>0.16405617333939046</c:v>
                </c:pt>
                <c:pt idx="4">
                  <c:v>9.2856036234723729E-2</c:v>
                </c:pt>
              </c:numCache>
            </c:numRef>
          </c:val>
          <c:extLst>
            <c:ext xmlns:c16="http://schemas.microsoft.com/office/drawing/2014/chart" uri="{C3380CC4-5D6E-409C-BE32-E72D297353CC}">
              <c16:uniqueId val="{00000000-7647-4EBD-9875-A9783A40E17B}"/>
            </c:ext>
          </c:extLst>
        </c:ser>
        <c:ser>
          <c:idx val="1"/>
          <c:order val="1"/>
          <c:tx>
            <c:strRef>
              <c:f>'ROA AND ROE'!$C$3</c:f>
              <c:strCache>
                <c:ptCount val="1"/>
                <c:pt idx="0">
                  <c:v>Sum of ROE</c:v>
                </c:pt>
              </c:strCache>
            </c:strRef>
          </c:tx>
          <c:spPr>
            <a:solidFill>
              <a:schemeClr val="accent2"/>
            </a:solidFill>
            <a:ln>
              <a:noFill/>
            </a:ln>
            <a:effectLst/>
          </c:spPr>
          <c:cat>
            <c:strRef>
              <c:f>'ROA AND ROE'!$A$4:$A$9</c:f>
              <c:strCache>
                <c:ptCount val="5"/>
                <c:pt idx="0">
                  <c:v>Mar-20</c:v>
                </c:pt>
                <c:pt idx="1">
                  <c:v>Mar-21</c:v>
                </c:pt>
                <c:pt idx="2">
                  <c:v>Mar-22</c:v>
                </c:pt>
                <c:pt idx="3">
                  <c:v>Mar-23</c:v>
                </c:pt>
                <c:pt idx="4">
                  <c:v>Mar-24</c:v>
                </c:pt>
              </c:strCache>
            </c:strRef>
          </c:cat>
          <c:val>
            <c:numRef>
              <c:f>'ROA AND ROE'!$C$4:$C$9</c:f>
              <c:numCache>
                <c:formatCode>General</c:formatCode>
                <c:ptCount val="5"/>
                <c:pt idx="0">
                  <c:v>0.21043372938055138</c:v>
                </c:pt>
                <c:pt idx="1">
                  <c:v>0.40156323460272686</c:v>
                </c:pt>
                <c:pt idx="2">
                  <c:v>0.56347831466930642</c:v>
                </c:pt>
                <c:pt idx="3">
                  <c:v>0.47443725743855109</c:v>
                </c:pt>
                <c:pt idx="4">
                  <c:v>0.30313597784558577</c:v>
                </c:pt>
              </c:numCache>
            </c:numRef>
          </c:val>
          <c:extLst>
            <c:ext xmlns:c16="http://schemas.microsoft.com/office/drawing/2014/chart" uri="{C3380CC4-5D6E-409C-BE32-E72D297353CC}">
              <c16:uniqueId val="{00000001-7647-4EBD-9875-A9783A40E17B}"/>
            </c:ext>
          </c:extLst>
        </c:ser>
        <c:dLbls>
          <c:showLegendKey val="0"/>
          <c:showVal val="0"/>
          <c:showCatName val="0"/>
          <c:showSerName val="0"/>
          <c:showPercent val="0"/>
          <c:showBubbleSize val="0"/>
        </c:dLbls>
        <c:axId val="239431744"/>
        <c:axId val="239420224"/>
      </c:areaChart>
      <c:catAx>
        <c:axId val="239431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420224"/>
        <c:crosses val="autoZero"/>
        <c:auto val="1"/>
        <c:lblAlgn val="ctr"/>
        <c:lblOffset val="100"/>
        <c:noMultiLvlLbl val="0"/>
      </c:catAx>
      <c:valAx>
        <c:axId val="23942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4317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Book1(1).xlsx]TURNOVER RATIO!PivotTable4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'TURNOVER RATIO'!$B$3</c:f>
              <c:strCache>
                <c:ptCount val="1"/>
                <c:pt idx="0">
                  <c:v>Sum of DEBTORS TURNOVER RATIO</c:v>
                </c:pt>
              </c:strCache>
            </c:strRef>
          </c:tx>
          <c:spPr>
            <a:solidFill>
              <a:schemeClr val="accent1"/>
            </a:solidFill>
            <a:ln>
              <a:noFill/>
            </a:ln>
            <a:effectLst/>
          </c:spPr>
          <c:invertIfNegative val="0"/>
          <c:cat>
            <c:strRef>
              <c:f>'TURNOVER RATIO'!$A$4:$A$9</c:f>
              <c:strCache>
                <c:ptCount val="5"/>
                <c:pt idx="0">
                  <c:v>Mar-20</c:v>
                </c:pt>
                <c:pt idx="1">
                  <c:v>Mar-21</c:v>
                </c:pt>
                <c:pt idx="2">
                  <c:v>Mar-22</c:v>
                </c:pt>
                <c:pt idx="3">
                  <c:v>Mar-23</c:v>
                </c:pt>
                <c:pt idx="4">
                  <c:v>Mar-24</c:v>
                </c:pt>
              </c:strCache>
            </c:strRef>
          </c:cat>
          <c:val>
            <c:numRef>
              <c:f>'TURNOVER RATIO'!$B$4:$B$9</c:f>
              <c:numCache>
                <c:formatCode>General</c:formatCode>
                <c:ptCount val="5"/>
                <c:pt idx="0">
                  <c:v>9.6603056457360031E-2</c:v>
                </c:pt>
                <c:pt idx="1">
                  <c:v>8.7018544935805991E-2</c:v>
                </c:pt>
                <c:pt idx="2">
                  <c:v>9.4082293111419329E-2</c:v>
                </c:pt>
                <c:pt idx="3">
                  <c:v>9.4140323824209726E-2</c:v>
                </c:pt>
                <c:pt idx="4">
                  <c:v>8.4880083420229416E-2</c:v>
                </c:pt>
              </c:numCache>
            </c:numRef>
          </c:val>
          <c:extLst>
            <c:ext xmlns:c16="http://schemas.microsoft.com/office/drawing/2014/chart" uri="{C3380CC4-5D6E-409C-BE32-E72D297353CC}">
              <c16:uniqueId val="{00000000-B9C0-40F8-88E7-07DA8B6B2A30}"/>
            </c:ext>
          </c:extLst>
        </c:ser>
        <c:ser>
          <c:idx val="1"/>
          <c:order val="1"/>
          <c:tx>
            <c:strRef>
              <c:f>'TURNOVER RATIO'!$C$3</c:f>
              <c:strCache>
                <c:ptCount val="1"/>
                <c:pt idx="0">
                  <c:v>Sum of CREDITORS TURNOVER RATIO</c:v>
                </c:pt>
              </c:strCache>
            </c:strRef>
          </c:tx>
          <c:spPr>
            <a:solidFill>
              <a:schemeClr val="accent2"/>
            </a:solidFill>
            <a:ln>
              <a:noFill/>
            </a:ln>
            <a:effectLst/>
          </c:spPr>
          <c:invertIfNegative val="0"/>
          <c:cat>
            <c:strRef>
              <c:f>'TURNOVER RATIO'!$A$4:$A$9</c:f>
              <c:strCache>
                <c:ptCount val="5"/>
                <c:pt idx="0">
                  <c:v>Mar-20</c:v>
                </c:pt>
                <c:pt idx="1">
                  <c:v>Mar-21</c:v>
                </c:pt>
                <c:pt idx="2">
                  <c:v>Mar-22</c:v>
                </c:pt>
                <c:pt idx="3">
                  <c:v>Mar-23</c:v>
                </c:pt>
                <c:pt idx="4">
                  <c:v>Mar-24</c:v>
                </c:pt>
              </c:strCache>
            </c:strRef>
          </c:cat>
          <c:val>
            <c:numRef>
              <c:f>'TURNOVER RATIO'!$C$4:$C$9</c:f>
              <c:numCache>
                <c:formatCode>General</c:formatCode>
                <c:ptCount val="5"/>
                <c:pt idx="0">
                  <c:v>4.3336787564766839</c:v>
                </c:pt>
                <c:pt idx="1">
                  <c:v>3.1934570312499999</c:v>
                </c:pt>
                <c:pt idx="2">
                  <c:v>2.6392103471749491</c:v>
                </c:pt>
                <c:pt idx="3">
                  <c:v>4.1005930155941135</c:v>
                </c:pt>
                <c:pt idx="4">
                  <c:v>2.4272680544847085</c:v>
                </c:pt>
              </c:numCache>
            </c:numRef>
          </c:val>
          <c:extLst>
            <c:ext xmlns:c16="http://schemas.microsoft.com/office/drawing/2014/chart" uri="{C3380CC4-5D6E-409C-BE32-E72D297353CC}">
              <c16:uniqueId val="{00000001-B9C0-40F8-88E7-07DA8B6B2A30}"/>
            </c:ext>
          </c:extLst>
        </c:ser>
        <c:dLbls>
          <c:showLegendKey val="0"/>
          <c:showVal val="0"/>
          <c:showCatName val="0"/>
          <c:showSerName val="0"/>
          <c:showPercent val="0"/>
          <c:showBubbleSize val="0"/>
        </c:dLbls>
        <c:gapWidth val="219"/>
        <c:overlap val="-27"/>
        <c:axId val="239426464"/>
        <c:axId val="239434624"/>
      </c:barChart>
      <c:catAx>
        <c:axId val="23942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434624"/>
        <c:crosses val="autoZero"/>
        <c:auto val="1"/>
        <c:lblAlgn val="ctr"/>
        <c:lblOffset val="100"/>
        <c:noMultiLvlLbl val="0"/>
      </c:catAx>
      <c:valAx>
        <c:axId val="23943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42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Book1(1).xlsx]DEBT EQUITY RATIO!PivotTable5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'DEBT EQUITY RATIO'!$B$3</c:f>
              <c:strCache>
                <c:ptCount val="1"/>
                <c:pt idx="0">
                  <c:v>Total</c:v>
                </c:pt>
              </c:strCache>
            </c:strRef>
          </c:tx>
          <c:spPr>
            <a:solidFill>
              <a:schemeClr val="accent1"/>
            </a:solidFill>
            <a:ln>
              <a:noFill/>
            </a:ln>
            <a:effectLst/>
          </c:spPr>
          <c:invertIfNegative val="0"/>
          <c:cat>
            <c:strRef>
              <c:f>'DEBT EQUITY RATIO'!$A$4:$A$9</c:f>
              <c:strCache>
                <c:ptCount val="5"/>
                <c:pt idx="0">
                  <c:v>Mar-20</c:v>
                </c:pt>
                <c:pt idx="1">
                  <c:v>Mar-21</c:v>
                </c:pt>
                <c:pt idx="2">
                  <c:v>Mar-22</c:v>
                </c:pt>
                <c:pt idx="3">
                  <c:v>Mar-23</c:v>
                </c:pt>
                <c:pt idx="4">
                  <c:v>Mar-24</c:v>
                </c:pt>
              </c:strCache>
            </c:strRef>
          </c:cat>
          <c:val>
            <c:numRef>
              <c:f>'DEBT EQUITY RATIO'!$B$4:$B$9</c:f>
              <c:numCache>
                <c:formatCode>General</c:formatCode>
                <c:ptCount val="5"/>
                <c:pt idx="0">
                  <c:v>0.21043372938055138</c:v>
                </c:pt>
                <c:pt idx="1">
                  <c:v>0.40156323460272686</c:v>
                </c:pt>
                <c:pt idx="2">
                  <c:v>0.56347831466930642</c:v>
                </c:pt>
                <c:pt idx="3">
                  <c:v>0.47443725743855109</c:v>
                </c:pt>
                <c:pt idx="4">
                  <c:v>0.30313597784558577</c:v>
                </c:pt>
              </c:numCache>
            </c:numRef>
          </c:val>
          <c:extLst>
            <c:ext xmlns:c16="http://schemas.microsoft.com/office/drawing/2014/chart" uri="{C3380CC4-5D6E-409C-BE32-E72D297353CC}">
              <c16:uniqueId val="{00000000-443A-4C71-9DF3-8006817B11B8}"/>
            </c:ext>
          </c:extLst>
        </c:ser>
        <c:dLbls>
          <c:showLegendKey val="0"/>
          <c:showVal val="0"/>
          <c:showCatName val="0"/>
          <c:showSerName val="0"/>
          <c:showPercent val="0"/>
          <c:showBubbleSize val="0"/>
        </c:dLbls>
        <c:gapWidth val="182"/>
        <c:axId val="238375616"/>
        <c:axId val="238363616"/>
      </c:barChart>
      <c:catAx>
        <c:axId val="238375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363616"/>
        <c:crosses val="autoZero"/>
        <c:auto val="1"/>
        <c:lblAlgn val="ctr"/>
        <c:lblOffset val="100"/>
        <c:noMultiLvlLbl val="0"/>
      </c:catAx>
      <c:valAx>
        <c:axId val="238363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375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Book1(1).xlsx]SHORT TERM SOLVENCY!PivotTable6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'SHORT TERM SOLVENCY'!$B$3</c:f>
              <c:strCache>
                <c:ptCount val="1"/>
                <c:pt idx="0">
                  <c:v>Sum of CURRENT RATIO</c:v>
                </c:pt>
              </c:strCache>
            </c:strRef>
          </c:tx>
          <c:spPr>
            <a:solidFill>
              <a:schemeClr val="accent1"/>
            </a:solidFill>
            <a:ln>
              <a:noFill/>
            </a:ln>
            <a:effectLst/>
          </c:spPr>
          <c:invertIfNegative val="0"/>
          <c:cat>
            <c:strRef>
              <c:f>'SHORT TERM SOLVENCY'!$A$4:$A$9</c:f>
              <c:strCache>
                <c:ptCount val="5"/>
                <c:pt idx="0">
                  <c:v>Mar-20</c:v>
                </c:pt>
                <c:pt idx="1">
                  <c:v>Mar-21</c:v>
                </c:pt>
                <c:pt idx="2">
                  <c:v>Mar-22</c:v>
                </c:pt>
                <c:pt idx="3">
                  <c:v>Mar-23</c:v>
                </c:pt>
                <c:pt idx="4">
                  <c:v>Mar-24</c:v>
                </c:pt>
              </c:strCache>
            </c:strRef>
          </c:cat>
          <c:val>
            <c:numRef>
              <c:f>'SHORT TERM SOLVENCY'!$B$4:$B$9</c:f>
              <c:numCache>
                <c:formatCode>General</c:formatCode>
                <c:ptCount val="5"/>
                <c:pt idx="0">
                  <c:v>1.3752733424103643</c:v>
                </c:pt>
                <c:pt idx="1">
                  <c:v>1.5642121076970024</c:v>
                </c:pt>
                <c:pt idx="2">
                  <c:v>1.6732422053579592</c:v>
                </c:pt>
                <c:pt idx="3">
                  <c:v>1.6588571169619795</c:v>
                </c:pt>
                <c:pt idx="4">
                  <c:v>1.4449989814626196</c:v>
                </c:pt>
              </c:numCache>
            </c:numRef>
          </c:val>
          <c:extLst>
            <c:ext xmlns:c16="http://schemas.microsoft.com/office/drawing/2014/chart" uri="{C3380CC4-5D6E-409C-BE32-E72D297353CC}">
              <c16:uniqueId val="{00000000-52AD-4613-B0AF-CFB246DEB405}"/>
            </c:ext>
          </c:extLst>
        </c:ser>
        <c:ser>
          <c:idx val="1"/>
          <c:order val="1"/>
          <c:tx>
            <c:strRef>
              <c:f>'SHORT TERM SOLVENCY'!$C$3</c:f>
              <c:strCache>
                <c:ptCount val="1"/>
                <c:pt idx="0">
                  <c:v>Sum of QUICK RATIO</c:v>
                </c:pt>
              </c:strCache>
            </c:strRef>
          </c:tx>
          <c:spPr>
            <a:solidFill>
              <a:schemeClr val="accent2"/>
            </a:solidFill>
            <a:ln>
              <a:noFill/>
            </a:ln>
            <a:effectLst/>
          </c:spPr>
          <c:invertIfNegative val="0"/>
          <c:cat>
            <c:strRef>
              <c:f>'SHORT TERM SOLVENCY'!$A$4:$A$9</c:f>
              <c:strCache>
                <c:ptCount val="5"/>
                <c:pt idx="0">
                  <c:v>Mar-20</c:v>
                </c:pt>
                <c:pt idx="1">
                  <c:v>Mar-21</c:v>
                </c:pt>
                <c:pt idx="2">
                  <c:v>Mar-22</c:v>
                </c:pt>
                <c:pt idx="3">
                  <c:v>Mar-23</c:v>
                </c:pt>
                <c:pt idx="4">
                  <c:v>Mar-24</c:v>
                </c:pt>
              </c:strCache>
            </c:strRef>
          </c:cat>
          <c:val>
            <c:numRef>
              <c:f>'SHORT TERM SOLVENCY'!$C$4:$C$9</c:f>
              <c:numCache>
                <c:formatCode>General</c:formatCode>
                <c:ptCount val="5"/>
                <c:pt idx="0">
                  <c:v>0.49447126294508392</c:v>
                </c:pt>
                <c:pt idx="1">
                  <c:v>0.57604281589634043</c:v>
                </c:pt>
                <c:pt idx="2">
                  <c:v>0.61280515680716829</c:v>
                </c:pt>
                <c:pt idx="3">
                  <c:v>0.47793084696605781</c:v>
                </c:pt>
                <c:pt idx="4">
                  <c:v>0.46959665919739252</c:v>
                </c:pt>
              </c:numCache>
            </c:numRef>
          </c:val>
          <c:extLst>
            <c:ext xmlns:c16="http://schemas.microsoft.com/office/drawing/2014/chart" uri="{C3380CC4-5D6E-409C-BE32-E72D297353CC}">
              <c16:uniqueId val="{00000001-52AD-4613-B0AF-CFB246DEB405}"/>
            </c:ext>
          </c:extLst>
        </c:ser>
        <c:dLbls>
          <c:showLegendKey val="0"/>
          <c:showVal val="0"/>
          <c:showCatName val="0"/>
          <c:showSerName val="0"/>
          <c:showPercent val="0"/>
          <c:showBubbleSize val="0"/>
        </c:dLbls>
        <c:gapWidth val="182"/>
        <c:axId val="1293204864"/>
        <c:axId val="1293206784"/>
      </c:barChart>
      <c:catAx>
        <c:axId val="1293204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206784"/>
        <c:crosses val="autoZero"/>
        <c:auto val="1"/>
        <c:lblAlgn val="ctr"/>
        <c:lblOffset val="100"/>
        <c:noMultiLvlLbl val="0"/>
      </c:catAx>
      <c:valAx>
        <c:axId val="1293206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20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Book1(1).xlsx]DEBT AND RESERVE GROWTH!PivotTable7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'DEBT AND RESERVE GROWTH'!$B$3</c:f>
              <c:strCache>
                <c:ptCount val="1"/>
                <c:pt idx="0">
                  <c:v>Sum of DEBT GROWTH</c:v>
                </c:pt>
              </c:strCache>
            </c:strRef>
          </c:tx>
          <c:spPr>
            <a:solidFill>
              <a:schemeClr val="accent1"/>
            </a:solidFill>
            <a:ln>
              <a:noFill/>
            </a:ln>
            <a:effectLst/>
          </c:spPr>
          <c:invertIfNegative val="0"/>
          <c:cat>
            <c:strRef>
              <c:f>'DEBT AND RESERVE GROWTH'!$A$4:$A$9</c:f>
              <c:strCache>
                <c:ptCount val="5"/>
                <c:pt idx="0">
                  <c:v>Mar-20</c:v>
                </c:pt>
                <c:pt idx="1">
                  <c:v>Mar-21</c:v>
                </c:pt>
                <c:pt idx="2">
                  <c:v>Mar-22</c:v>
                </c:pt>
                <c:pt idx="3">
                  <c:v>Mar-23</c:v>
                </c:pt>
                <c:pt idx="4">
                  <c:v>Mar-24</c:v>
                </c:pt>
              </c:strCache>
            </c:strRef>
          </c:cat>
          <c:val>
            <c:numRef>
              <c:f>'DEBT AND RESERVE GROWTH'!$B$4:$B$9</c:f>
              <c:numCache>
                <c:formatCode>General</c:formatCode>
                <c:ptCount val="5"/>
                <c:pt idx="1">
                  <c:v>0.87282444840345352</c:v>
                </c:pt>
                <c:pt idx="2">
                  <c:v>0.33286989609249229</c:v>
                </c:pt>
                <c:pt idx="3">
                  <c:v>6.6977765577820314E-3</c:v>
                </c:pt>
                <c:pt idx="4">
                  <c:v>-0.35529257784806678</c:v>
                </c:pt>
              </c:numCache>
            </c:numRef>
          </c:val>
          <c:extLst>
            <c:ext xmlns:c16="http://schemas.microsoft.com/office/drawing/2014/chart" uri="{C3380CC4-5D6E-409C-BE32-E72D297353CC}">
              <c16:uniqueId val="{00000000-A901-4C5E-B11C-BC53568DD860}"/>
            </c:ext>
          </c:extLst>
        </c:ser>
        <c:ser>
          <c:idx val="1"/>
          <c:order val="1"/>
          <c:tx>
            <c:strRef>
              <c:f>'DEBT AND RESERVE GROWTH'!$C$3</c:f>
              <c:strCache>
                <c:ptCount val="1"/>
                <c:pt idx="0">
                  <c:v>Sum of RESERVE GROWTH</c:v>
                </c:pt>
              </c:strCache>
            </c:strRef>
          </c:tx>
          <c:spPr>
            <a:solidFill>
              <a:schemeClr val="accent2"/>
            </a:solidFill>
            <a:ln>
              <a:noFill/>
            </a:ln>
            <a:effectLst/>
          </c:spPr>
          <c:invertIfNegative val="0"/>
          <c:cat>
            <c:strRef>
              <c:f>'DEBT AND RESERVE GROWTH'!$A$4:$A$9</c:f>
              <c:strCache>
                <c:ptCount val="5"/>
                <c:pt idx="0">
                  <c:v>Mar-20</c:v>
                </c:pt>
                <c:pt idx="1">
                  <c:v>Mar-21</c:v>
                </c:pt>
                <c:pt idx="2">
                  <c:v>Mar-22</c:v>
                </c:pt>
                <c:pt idx="3">
                  <c:v>Mar-23</c:v>
                </c:pt>
                <c:pt idx="4">
                  <c:v>Mar-24</c:v>
                </c:pt>
              </c:strCache>
            </c:strRef>
          </c:cat>
          <c:val>
            <c:numRef>
              <c:f>'DEBT AND RESERVE GROWTH'!$C$4:$C$9</c:f>
              <c:numCache>
                <c:formatCode>General</c:formatCode>
                <c:ptCount val="5"/>
                <c:pt idx="1">
                  <c:v>-2.2566953610712592E-2</c:v>
                </c:pt>
                <c:pt idx="2">
                  <c:v>-5.1527476223968582E-2</c:v>
                </c:pt>
                <c:pt idx="3">
                  <c:v>0.20389476399277773</c:v>
                </c:pt>
                <c:pt idx="4">
                  <c:v>1.1730048205677468E-2</c:v>
                </c:pt>
              </c:numCache>
            </c:numRef>
          </c:val>
          <c:extLst>
            <c:ext xmlns:c16="http://schemas.microsoft.com/office/drawing/2014/chart" uri="{C3380CC4-5D6E-409C-BE32-E72D297353CC}">
              <c16:uniqueId val="{00000001-A901-4C5E-B11C-BC53568DD860}"/>
            </c:ext>
          </c:extLst>
        </c:ser>
        <c:dLbls>
          <c:showLegendKey val="0"/>
          <c:showVal val="0"/>
          <c:showCatName val="0"/>
          <c:showSerName val="0"/>
          <c:showPercent val="0"/>
          <c:showBubbleSize val="0"/>
        </c:dLbls>
        <c:gapWidth val="219"/>
        <c:overlap val="-27"/>
        <c:axId val="238370336"/>
        <c:axId val="239425984"/>
      </c:barChart>
      <c:catAx>
        <c:axId val="23837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425984"/>
        <c:crosses val="autoZero"/>
        <c:auto val="1"/>
        <c:lblAlgn val="ctr"/>
        <c:lblOffset val="100"/>
        <c:noMultiLvlLbl val="0"/>
      </c:catAx>
      <c:valAx>
        <c:axId val="23942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37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Book1(1).xlsx]DAYS REC. AND DAYS PAYS.!PivotTable8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'DAYS REC. AND DAYS PAYS.'!$B$3</c:f>
              <c:strCache>
                <c:ptCount val="1"/>
                <c:pt idx="0">
                  <c:v>Sum of DAYS RECEIVABLE</c:v>
                </c:pt>
              </c:strCache>
            </c:strRef>
          </c:tx>
          <c:spPr>
            <a:solidFill>
              <a:schemeClr val="accent1"/>
            </a:solidFill>
            <a:ln>
              <a:noFill/>
            </a:ln>
            <a:effectLst/>
          </c:spPr>
          <c:invertIfNegative val="0"/>
          <c:cat>
            <c:strRef>
              <c:f>'DAYS REC. AND DAYS PAYS.'!$A$4:$A$9</c:f>
              <c:strCache>
                <c:ptCount val="5"/>
                <c:pt idx="0">
                  <c:v>Mar-20</c:v>
                </c:pt>
                <c:pt idx="1">
                  <c:v>Mar-21</c:v>
                </c:pt>
                <c:pt idx="2">
                  <c:v>Mar-22</c:v>
                </c:pt>
                <c:pt idx="3">
                  <c:v>Mar-23</c:v>
                </c:pt>
                <c:pt idx="4">
                  <c:v>Mar-24</c:v>
                </c:pt>
              </c:strCache>
            </c:strRef>
          </c:cat>
          <c:val>
            <c:numRef>
              <c:f>'DAYS REC. AND DAYS PAYS.'!$B$4:$B$9</c:f>
              <c:numCache>
                <c:formatCode>General</c:formatCode>
                <c:ptCount val="5"/>
                <c:pt idx="0">
                  <c:v>65.729445271725766</c:v>
                </c:pt>
                <c:pt idx="1">
                  <c:v>94.607209132317365</c:v>
                </c:pt>
                <c:pt idx="2">
                  <c:v>69.724212034383953</c:v>
                </c:pt>
                <c:pt idx="3">
                  <c:v>58.298685245533207</c:v>
                </c:pt>
                <c:pt idx="4">
                  <c:v>66.604074493260626</c:v>
                </c:pt>
              </c:numCache>
            </c:numRef>
          </c:val>
          <c:extLst>
            <c:ext xmlns:c16="http://schemas.microsoft.com/office/drawing/2014/chart" uri="{C3380CC4-5D6E-409C-BE32-E72D297353CC}">
              <c16:uniqueId val="{00000000-2A44-40F2-A1EC-82B7F2B8474B}"/>
            </c:ext>
          </c:extLst>
        </c:ser>
        <c:ser>
          <c:idx val="1"/>
          <c:order val="1"/>
          <c:tx>
            <c:strRef>
              <c:f>'DAYS REC. AND DAYS PAYS.'!$C$3</c:f>
              <c:strCache>
                <c:ptCount val="1"/>
                <c:pt idx="0">
                  <c:v>Sum of DAYS PAYABLE</c:v>
                </c:pt>
              </c:strCache>
            </c:strRef>
          </c:tx>
          <c:spPr>
            <a:solidFill>
              <a:schemeClr val="accent2"/>
            </a:solidFill>
            <a:ln>
              <a:noFill/>
            </a:ln>
            <a:effectLst/>
          </c:spPr>
          <c:invertIfNegative val="0"/>
          <c:cat>
            <c:strRef>
              <c:f>'DAYS REC. AND DAYS PAYS.'!$A$4:$A$9</c:f>
              <c:strCache>
                <c:ptCount val="5"/>
                <c:pt idx="0">
                  <c:v>Mar-20</c:v>
                </c:pt>
                <c:pt idx="1">
                  <c:v>Mar-21</c:v>
                </c:pt>
                <c:pt idx="2">
                  <c:v>Mar-22</c:v>
                </c:pt>
                <c:pt idx="3">
                  <c:v>Mar-23</c:v>
                </c:pt>
                <c:pt idx="4">
                  <c:v>Mar-24</c:v>
                </c:pt>
              </c:strCache>
            </c:strRef>
          </c:cat>
          <c:val>
            <c:numRef>
              <c:f>'DAYS REC. AND DAYS PAYS.'!$C$4:$C$9</c:f>
              <c:numCache>
                <c:formatCode>General</c:formatCode>
                <c:ptCount val="5"/>
                <c:pt idx="0">
                  <c:v>0.2307508369201339</c:v>
                </c:pt>
                <c:pt idx="1">
                  <c:v>0.31314027093972663</c:v>
                </c:pt>
                <c:pt idx="2">
                  <c:v>0.37890121227753415</c:v>
                </c:pt>
                <c:pt idx="3">
                  <c:v>0.2438671665773969</c:v>
                </c:pt>
                <c:pt idx="4">
                  <c:v>0.41198581184816557</c:v>
                </c:pt>
              </c:numCache>
            </c:numRef>
          </c:val>
          <c:extLst>
            <c:ext xmlns:c16="http://schemas.microsoft.com/office/drawing/2014/chart" uri="{C3380CC4-5D6E-409C-BE32-E72D297353CC}">
              <c16:uniqueId val="{00000001-2A44-40F2-A1EC-82B7F2B8474B}"/>
            </c:ext>
          </c:extLst>
        </c:ser>
        <c:dLbls>
          <c:showLegendKey val="0"/>
          <c:showVal val="0"/>
          <c:showCatName val="0"/>
          <c:showSerName val="0"/>
          <c:showPercent val="0"/>
          <c:showBubbleSize val="0"/>
        </c:dLbls>
        <c:gapWidth val="219"/>
        <c:overlap val="-27"/>
        <c:axId val="16123856"/>
        <c:axId val="16120496"/>
      </c:barChart>
      <c:catAx>
        <c:axId val="1612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0496"/>
        <c:crosses val="autoZero"/>
        <c:auto val="1"/>
        <c:lblAlgn val="ctr"/>
        <c:lblOffset val="100"/>
        <c:noMultiLvlLbl val="0"/>
      </c:catAx>
      <c:valAx>
        <c:axId val="1612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Book1(1).xlsx]SALES EBITDA GR!PivotTable1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EBITDA GR'!$B$3</c:f>
              <c:strCache>
                <c:ptCount val="1"/>
                <c:pt idx="0">
                  <c:v>Sum of SALES GROWTH</c:v>
                </c:pt>
              </c:strCache>
            </c:strRef>
          </c:tx>
          <c:spPr>
            <a:solidFill>
              <a:schemeClr val="accent1"/>
            </a:solidFill>
            <a:ln>
              <a:noFill/>
            </a:ln>
            <a:effectLst/>
          </c:spPr>
          <c:invertIfNegative val="0"/>
          <c:cat>
            <c:strRef>
              <c:f>'SALES EBITDA GR'!$A$4:$A$9</c:f>
              <c:strCache>
                <c:ptCount val="5"/>
                <c:pt idx="0">
                  <c:v>Mar-20</c:v>
                </c:pt>
                <c:pt idx="1">
                  <c:v>Mar-21</c:v>
                </c:pt>
                <c:pt idx="2">
                  <c:v>Mar-22</c:v>
                </c:pt>
                <c:pt idx="3">
                  <c:v>Mar-23</c:v>
                </c:pt>
                <c:pt idx="4">
                  <c:v>Mar-24</c:v>
                </c:pt>
              </c:strCache>
            </c:strRef>
          </c:cat>
          <c:val>
            <c:numRef>
              <c:f>'SALES EBITDA GR'!$B$4:$B$9</c:f>
              <c:numCache>
                <c:formatCode>General</c:formatCode>
                <c:ptCount val="5"/>
                <c:pt idx="1">
                  <c:v>-0.2390869987512142</c:v>
                </c:pt>
                <c:pt idx="2">
                  <c:v>0.26462918725724394</c:v>
                </c:pt>
                <c:pt idx="3">
                  <c:v>0.15153350348228578</c:v>
                </c:pt>
                <c:pt idx="4">
                  <c:v>-2.63961933383422E-2</c:v>
                </c:pt>
              </c:numCache>
            </c:numRef>
          </c:val>
          <c:extLst>
            <c:ext xmlns:c16="http://schemas.microsoft.com/office/drawing/2014/chart" uri="{C3380CC4-5D6E-409C-BE32-E72D297353CC}">
              <c16:uniqueId val="{00000000-8C04-4BAF-AE27-020A4AE5B32C}"/>
            </c:ext>
          </c:extLst>
        </c:ser>
        <c:dLbls>
          <c:showLegendKey val="0"/>
          <c:showVal val="0"/>
          <c:showCatName val="0"/>
          <c:showSerName val="0"/>
          <c:showPercent val="0"/>
          <c:showBubbleSize val="0"/>
        </c:dLbls>
        <c:gapWidth val="219"/>
        <c:overlap val="-27"/>
        <c:axId val="16117616"/>
        <c:axId val="16122896"/>
      </c:barChart>
      <c:lineChart>
        <c:grouping val="standard"/>
        <c:varyColors val="0"/>
        <c:ser>
          <c:idx val="1"/>
          <c:order val="1"/>
          <c:tx>
            <c:strRef>
              <c:f>'SALES EBITDA GR'!$C$3</c:f>
              <c:strCache>
                <c:ptCount val="1"/>
                <c:pt idx="0">
                  <c:v>Sum of EBITDA GR</c:v>
                </c:pt>
              </c:strCache>
            </c:strRef>
          </c:tx>
          <c:spPr>
            <a:ln w="28575" cap="rnd">
              <a:solidFill>
                <a:schemeClr val="accent2"/>
              </a:solidFill>
              <a:round/>
            </a:ln>
            <a:effectLst/>
          </c:spPr>
          <c:marker>
            <c:symbol val="none"/>
          </c:marker>
          <c:cat>
            <c:strRef>
              <c:f>'SALES EBITDA GR'!$A$4:$A$9</c:f>
              <c:strCache>
                <c:ptCount val="5"/>
                <c:pt idx="0">
                  <c:v>Mar-20</c:v>
                </c:pt>
                <c:pt idx="1">
                  <c:v>Mar-21</c:v>
                </c:pt>
                <c:pt idx="2">
                  <c:v>Mar-22</c:v>
                </c:pt>
                <c:pt idx="3">
                  <c:v>Mar-23</c:v>
                </c:pt>
                <c:pt idx="4">
                  <c:v>Mar-24</c:v>
                </c:pt>
              </c:strCache>
            </c:strRef>
          </c:cat>
          <c:val>
            <c:numRef>
              <c:f>'SALES EBITDA GR'!$C$4:$C$9</c:f>
              <c:numCache>
                <c:formatCode>General</c:formatCode>
                <c:ptCount val="5"/>
                <c:pt idx="1">
                  <c:v>-0.45975855130784749</c:v>
                </c:pt>
                <c:pt idx="2">
                  <c:v>0.1008690254500324</c:v>
                </c:pt>
                <c:pt idx="3">
                  <c:v>1.2246969269805419</c:v>
                </c:pt>
                <c:pt idx="4">
                  <c:v>3.8017995184400633E-3</c:v>
                </c:pt>
              </c:numCache>
            </c:numRef>
          </c:val>
          <c:smooth val="0"/>
          <c:extLst>
            <c:ext xmlns:c16="http://schemas.microsoft.com/office/drawing/2014/chart" uri="{C3380CC4-5D6E-409C-BE32-E72D297353CC}">
              <c16:uniqueId val="{00000001-8C04-4BAF-AE27-020A4AE5B32C}"/>
            </c:ext>
          </c:extLst>
        </c:ser>
        <c:dLbls>
          <c:showLegendKey val="0"/>
          <c:showVal val="0"/>
          <c:showCatName val="0"/>
          <c:showSerName val="0"/>
          <c:showPercent val="0"/>
          <c:showBubbleSize val="0"/>
        </c:dLbls>
        <c:marker val="1"/>
        <c:smooth val="0"/>
        <c:axId val="16117616"/>
        <c:axId val="16122896"/>
      </c:lineChart>
      <c:catAx>
        <c:axId val="1611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896"/>
        <c:crosses val="autoZero"/>
        <c:auto val="1"/>
        <c:lblAlgn val="ctr"/>
        <c:lblOffset val="100"/>
        <c:noMultiLvlLbl val="0"/>
      </c:catAx>
      <c:valAx>
        <c:axId val="16122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0</xdr:col>
      <xdr:colOff>76200</xdr:colOff>
      <xdr:row>3</xdr:row>
      <xdr:rowOff>76200</xdr:rowOff>
    </xdr:to>
    <xdr:pic>
      <xdr:nvPicPr>
        <xdr:cNvPr id="2" name="Picture 1">
          <a:extLst>
            <a:ext uri="{FF2B5EF4-FFF2-40B4-BE49-F238E27FC236}">
              <a16:creationId xmlns:a16="http://schemas.microsoft.com/office/drawing/2014/main" id="{90D8161B-20A1-454C-B5B0-FB58D1A22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7160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76200</xdr:colOff>
      <xdr:row>3</xdr:row>
      <xdr:rowOff>76200</xdr:rowOff>
    </xdr:to>
    <xdr:pic>
      <xdr:nvPicPr>
        <xdr:cNvPr id="3" name="Picture 2">
          <a:extLst>
            <a:ext uri="{FF2B5EF4-FFF2-40B4-BE49-F238E27FC236}">
              <a16:creationId xmlns:a16="http://schemas.microsoft.com/office/drawing/2014/main" id="{7499C2AA-7189-456C-A847-5213C2C2A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3736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241300</xdr:colOff>
      <xdr:row>3</xdr:row>
      <xdr:rowOff>47625</xdr:rowOff>
    </xdr:from>
    <xdr:to>
      <xdr:col>10</xdr:col>
      <xdr:colOff>546100</xdr:colOff>
      <xdr:row>18</xdr:row>
      <xdr:rowOff>28575</xdr:rowOff>
    </xdr:to>
    <xdr:graphicFrame macro="">
      <xdr:nvGraphicFramePr>
        <xdr:cNvPr id="2" name="Chart 1">
          <a:extLst>
            <a:ext uri="{FF2B5EF4-FFF2-40B4-BE49-F238E27FC236}">
              <a16:creationId xmlns:a16="http://schemas.microsoft.com/office/drawing/2014/main" id="{DD9BBBE5-F9FD-82E2-F199-04CB96210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1066800</xdr:colOff>
      <xdr:row>7</xdr:row>
      <xdr:rowOff>38100</xdr:rowOff>
    </xdr:from>
    <xdr:to>
      <xdr:col>2</xdr:col>
      <xdr:colOff>1346200</xdr:colOff>
      <xdr:row>20</xdr:row>
      <xdr:rowOff>168275</xdr:rowOff>
    </xdr:to>
    <mc:AlternateContent xmlns:mc="http://schemas.openxmlformats.org/markup-compatibility/2006">
      <mc:Choice xmlns:a14="http://schemas.microsoft.com/office/drawing/2010/main" Requires="a14">
        <xdr:graphicFrame macro="">
          <xdr:nvGraphicFramePr>
            <xdr:cNvPr id="3" name="years">
              <a:extLst>
                <a:ext uri="{FF2B5EF4-FFF2-40B4-BE49-F238E27FC236}">
                  <a16:creationId xmlns:a16="http://schemas.microsoft.com/office/drawing/2014/main" id="{731765EB-392B-D3FC-5EDC-B1CDB277016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930400" y="1327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558800</xdr:colOff>
      <xdr:row>10</xdr:row>
      <xdr:rowOff>120650</xdr:rowOff>
    </xdr:to>
    <xdr:graphicFrame macro="">
      <xdr:nvGraphicFramePr>
        <xdr:cNvPr id="2" name="Chart 1">
          <a:extLst>
            <a:ext uri="{FF2B5EF4-FFF2-40B4-BE49-F238E27FC236}">
              <a16:creationId xmlns:a16="http://schemas.microsoft.com/office/drawing/2014/main" id="{F3ACF2C1-DA9F-46E9-A5C6-636F18183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0</xdr:row>
      <xdr:rowOff>0</xdr:rowOff>
    </xdr:from>
    <xdr:to>
      <xdr:col>10</xdr:col>
      <xdr:colOff>203200</xdr:colOff>
      <xdr:row>10</xdr:row>
      <xdr:rowOff>120650</xdr:rowOff>
    </xdr:to>
    <xdr:graphicFrame macro="">
      <xdr:nvGraphicFramePr>
        <xdr:cNvPr id="3" name="Chart 2">
          <a:extLst>
            <a:ext uri="{FF2B5EF4-FFF2-40B4-BE49-F238E27FC236}">
              <a16:creationId xmlns:a16="http://schemas.microsoft.com/office/drawing/2014/main" id="{3F04CD58-4848-443A-A953-43A5D08471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260350</xdr:colOff>
      <xdr:row>0</xdr:row>
      <xdr:rowOff>0</xdr:rowOff>
    </xdr:from>
    <xdr:to>
      <xdr:col>16</xdr:col>
      <xdr:colOff>95250</xdr:colOff>
      <xdr:row>10</xdr:row>
      <xdr:rowOff>101600</xdr:rowOff>
    </xdr:to>
    <xdr:graphicFrame macro="">
      <xdr:nvGraphicFramePr>
        <xdr:cNvPr id="4" name="Chart 3">
          <a:extLst>
            <a:ext uri="{FF2B5EF4-FFF2-40B4-BE49-F238E27FC236}">
              <a16:creationId xmlns:a16="http://schemas.microsoft.com/office/drawing/2014/main" id="{2DEB87CD-7303-4D5C-8897-8FD0AF6FB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11</xdr:row>
      <xdr:rowOff>0</xdr:rowOff>
    </xdr:from>
    <xdr:to>
      <xdr:col>4</xdr:col>
      <xdr:colOff>552450</xdr:colOff>
      <xdr:row>25</xdr:row>
      <xdr:rowOff>165100</xdr:rowOff>
    </xdr:to>
    <xdr:graphicFrame macro="">
      <xdr:nvGraphicFramePr>
        <xdr:cNvPr id="5" name="Chart 4">
          <a:extLst>
            <a:ext uri="{FF2B5EF4-FFF2-40B4-BE49-F238E27FC236}">
              <a16:creationId xmlns:a16="http://schemas.microsoft.com/office/drawing/2014/main" id="{E37B9DD9-1833-42BC-A6E9-E3C47DAF3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11</xdr:row>
      <xdr:rowOff>0</xdr:rowOff>
    </xdr:from>
    <xdr:to>
      <xdr:col>10</xdr:col>
      <xdr:colOff>215900</xdr:colOff>
      <xdr:row>25</xdr:row>
      <xdr:rowOff>165100</xdr:rowOff>
    </xdr:to>
    <xdr:graphicFrame macro="">
      <xdr:nvGraphicFramePr>
        <xdr:cNvPr id="6" name="Chart 5">
          <a:extLst>
            <a:ext uri="{FF2B5EF4-FFF2-40B4-BE49-F238E27FC236}">
              <a16:creationId xmlns:a16="http://schemas.microsoft.com/office/drawing/2014/main" id="{F7E2D30B-9B57-4059-A6B5-8E00A156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152400</xdr:colOff>
      <xdr:row>11</xdr:row>
      <xdr:rowOff>0</xdr:rowOff>
    </xdr:from>
    <xdr:to>
      <xdr:col>16</xdr:col>
      <xdr:colOff>95250</xdr:colOff>
      <xdr:row>25</xdr:row>
      <xdr:rowOff>165100</xdr:rowOff>
    </xdr:to>
    <xdr:graphicFrame macro="">
      <xdr:nvGraphicFramePr>
        <xdr:cNvPr id="7" name="Chart 6">
          <a:extLst>
            <a:ext uri="{FF2B5EF4-FFF2-40B4-BE49-F238E27FC236}">
              <a16:creationId xmlns:a16="http://schemas.microsoft.com/office/drawing/2014/main" id="{0BD8B88E-7826-45C6-9EFA-D67125522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26</xdr:row>
      <xdr:rowOff>0</xdr:rowOff>
    </xdr:from>
    <xdr:to>
      <xdr:col>6</xdr:col>
      <xdr:colOff>419100</xdr:colOff>
      <xdr:row>40</xdr:row>
      <xdr:rowOff>165100</xdr:rowOff>
    </xdr:to>
    <xdr:graphicFrame macro="">
      <xdr:nvGraphicFramePr>
        <xdr:cNvPr id="8" name="Chart 7">
          <a:extLst>
            <a:ext uri="{FF2B5EF4-FFF2-40B4-BE49-F238E27FC236}">
              <a16:creationId xmlns:a16="http://schemas.microsoft.com/office/drawing/2014/main" id="{ADBEBB1B-BD21-44C8-8B14-8CC4779F3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469900</xdr:colOff>
      <xdr:row>26</xdr:row>
      <xdr:rowOff>0</xdr:rowOff>
    </xdr:from>
    <xdr:to>
      <xdr:col>16</xdr:col>
      <xdr:colOff>44450</xdr:colOff>
      <xdr:row>40</xdr:row>
      <xdr:rowOff>165100</xdr:rowOff>
    </xdr:to>
    <xdr:graphicFrame macro="">
      <xdr:nvGraphicFramePr>
        <xdr:cNvPr id="9" name="Chart 8">
          <a:extLst>
            <a:ext uri="{FF2B5EF4-FFF2-40B4-BE49-F238E27FC236}">
              <a16:creationId xmlns:a16="http://schemas.microsoft.com/office/drawing/2014/main" id="{70715236-FB16-4BE6-8A0C-336D9A2FD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16</xdr:col>
      <xdr:colOff>158750</xdr:colOff>
      <xdr:row>1</xdr:row>
      <xdr:rowOff>0</xdr:rowOff>
    </xdr:from>
    <xdr:to>
      <xdr:col>19</xdr:col>
      <xdr:colOff>0</xdr:colOff>
      <xdr:row>22</xdr:row>
      <xdr:rowOff>95250</xdr:rowOff>
    </xdr:to>
    <mc:AlternateContent xmlns:mc="http://schemas.openxmlformats.org/markup-compatibility/2006">
      <mc:Choice xmlns:a14="http://schemas.microsoft.com/office/drawing/2010/main" Requires="a14">
        <xdr:graphicFrame macro="">
          <xdr:nvGraphicFramePr>
            <xdr:cNvPr id="10" name="years 1">
              <a:extLst>
                <a:ext uri="{FF2B5EF4-FFF2-40B4-BE49-F238E27FC236}">
                  <a16:creationId xmlns:a16="http://schemas.microsoft.com/office/drawing/2014/main" id="{E229A967-2FCF-4BFF-B6FC-CB30F4F3DC18}"/>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9912350" y="184150"/>
              <a:ext cx="1670050" cy="3962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76200</xdr:colOff>
      <xdr:row>1</xdr:row>
      <xdr:rowOff>76200</xdr:rowOff>
    </xdr:to>
    <xdr:pic>
      <xdr:nvPicPr>
        <xdr:cNvPr id="2" name="Picture 1">
          <a:extLst>
            <a:ext uri="{FF2B5EF4-FFF2-40B4-BE49-F238E27FC236}">
              <a16:creationId xmlns:a16="http://schemas.microsoft.com/office/drawing/2014/main" id="{E5EA262E-70B8-4A6C-BB85-665D531A46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288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76200</xdr:colOff>
      <xdr:row>3</xdr:row>
      <xdr:rowOff>76200</xdr:rowOff>
    </xdr:to>
    <xdr:pic>
      <xdr:nvPicPr>
        <xdr:cNvPr id="3" name="Picture 2">
          <a:extLst>
            <a:ext uri="{FF2B5EF4-FFF2-40B4-BE49-F238E27FC236}">
              <a16:creationId xmlns:a16="http://schemas.microsoft.com/office/drawing/2014/main" id="{771414CA-3DE2-4019-B08C-9DD85E39D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4864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76200</xdr:colOff>
      <xdr:row>15</xdr:row>
      <xdr:rowOff>76200</xdr:rowOff>
    </xdr:to>
    <xdr:pic>
      <xdr:nvPicPr>
        <xdr:cNvPr id="4" name="Picture 3">
          <a:extLst>
            <a:ext uri="{FF2B5EF4-FFF2-40B4-BE49-F238E27FC236}">
              <a16:creationId xmlns:a16="http://schemas.microsoft.com/office/drawing/2014/main" id="{35A6BD92-3440-4672-AE08-4580E069AE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10896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76200</xdr:colOff>
      <xdr:row>16</xdr:row>
      <xdr:rowOff>76200</xdr:rowOff>
    </xdr:to>
    <xdr:pic>
      <xdr:nvPicPr>
        <xdr:cNvPr id="5" name="Picture 4">
          <a:extLst>
            <a:ext uri="{FF2B5EF4-FFF2-40B4-BE49-F238E27FC236}">
              <a16:creationId xmlns:a16="http://schemas.microsoft.com/office/drawing/2014/main" id="{5006F8BE-D084-43A6-B8FF-E529129FA9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7472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xdr:row>
      <xdr:rowOff>0</xdr:rowOff>
    </xdr:from>
    <xdr:to>
      <xdr:col>0</xdr:col>
      <xdr:colOff>76200</xdr:colOff>
      <xdr:row>33</xdr:row>
      <xdr:rowOff>76200</xdr:rowOff>
    </xdr:to>
    <xdr:pic>
      <xdr:nvPicPr>
        <xdr:cNvPr id="6" name="Picture 5">
          <a:extLst>
            <a:ext uri="{FF2B5EF4-FFF2-40B4-BE49-F238E27FC236}">
              <a16:creationId xmlns:a16="http://schemas.microsoft.com/office/drawing/2014/main" id="{8AF15FB1-6E12-4A02-8A5E-B9BC83ED9A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741920"/>
          <a:ext cx="76200" cy="7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209550</xdr:colOff>
      <xdr:row>2</xdr:row>
      <xdr:rowOff>9525</xdr:rowOff>
    </xdr:from>
    <xdr:to>
      <xdr:col>10</xdr:col>
      <xdr:colOff>514350</xdr:colOff>
      <xdr:row>16</xdr:row>
      <xdr:rowOff>174625</xdr:rowOff>
    </xdr:to>
    <xdr:graphicFrame macro="">
      <xdr:nvGraphicFramePr>
        <xdr:cNvPr id="2" name="Chart 1">
          <a:extLst>
            <a:ext uri="{FF2B5EF4-FFF2-40B4-BE49-F238E27FC236}">
              <a16:creationId xmlns:a16="http://schemas.microsoft.com/office/drawing/2014/main" id="{3173219E-E99B-3F3E-50EC-F06EF397E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158750</xdr:colOff>
      <xdr:row>0</xdr:row>
      <xdr:rowOff>34925</xdr:rowOff>
    </xdr:from>
    <xdr:to>
      <xdr:col>11</xdr:col>
      <xdr:colOff>463550</xdr:colOff>
      <xdr:row>15</xdr:row>
      <xdr:rowOff>15875</xdr:rowOff>
    </xdr:to>
    <xdr:graphicFrame macro="">
      <xdr:nvGraphicFramePr>
        <xdr:cNvPr id="2" name="Chart 1">
          <a:extLst>
            <a:ext uri="{FF2B5EF4-FFF2-40B4-BE49-F238E27FC236}">
              <a16:creationId xmlns:a16="http://schemas.microsoft.com/office/drawing/2014/main" id="{34981507-32D2-B82F-332B-13F6EBA86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95250</xdr:colOff>
      <xdr:row>1</xdr:row>
      <xdr:rowOff>47625</xdr:rowOff>
    </xdr:from>
    <xdr:to>
      <xdr:col>11</xdr:col>
      <xdr:colOff>400050</xdr:colOff>
      <xdr:row>16</xdr:row>
      <xdr:rowOff>28575</xdr:rowOff>
    </xdr:to>
    <xdr:graphicFrame macro="">
      <xdr:nvGraphicFramePr>
        <xdr:cNvPr id="2" name="Chart 1">
          <a:extLst>
            <a:ext uri="{FF2B5EF4-FFF2-40B4-BE49-F238E27FC236}">
              <a16:creationId xmlns:a16="http://schemas.microsoft.com/office/drawing/2014/main" id="{AFC1895B-CAB1-9D9B-E2FF-2FD63B46DE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1054100</xdr:colOff>
      <xdr:row>4</xdr:row>
      <xdr:rowOff>98425</xdr:rowOff>
    </xdr:from>
    <xdr:to>
      <xdr:col>5</xdr:col>
      <xdr:colOff>12700</xdr:colOff>
      <xdr:row>19</xdr:row>
      <xdr:rowOff>79375</xdr:rowOff>
    </xdr:to>
    <xdr:graphicFrame macro="">
      <xdr:nvGraphicFramePr>
        <xdr:cNvPr id="2" name="Chart 1">
          <a:extLst>
            <a:ext uri="{FF2B5EF4-FFF2-40B4-BE49-F238E27FC236}">
              <a16:creationId xmlns:a16="http://schemas.microsoft.com/office/drawing/2014/main" id="{498A20A4-D5DC-0D91-76DE-B6AE408557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1054100</xdr:colOff>
      <xdr:row>4</xdr:row>
      <xdr:rowOff>98425</xdr:rowOff>
    </xdr:from>
    <xdr:to>
      <xdr:col>8</xdr:col>
      <xdr:colOff>279400</xdr:colOff>
      <xdr:row>19</xdr:row>
      <xdr:rowOff>79375</xdr:rowOff>
    </xdr:to>
    <xdr:graphicFrame macro="">
      <xdr:nvGraphicFramePr>
        <xdr:cNvPr id="2" name="Chart 1">
          <a:extLst>
            <a:ext uri="{FF2B5EF4-FFF2-40B4-BE49-F238E27FC236}">
              <a16:creationId xmlns:a16="http://schemas.microsoft.com/office/drawing/2014/main" id="{EAE83F19-72CA-C431-1C40-60E491D84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1054100</xdr:colOff>
      <xdr:row>4</xdr:row>
      <xdr:rowOff>98425</xdr:rowOff>
    </xdr:from>
    <xdr:to>
      <xdr:col>7</xdr:col>
      <xdr:colOff>463550</xdr:colOff>
      <xdr:row>19</xdr:row>
      <xdr:rowOff>79375</xdr:rowOff>
    </xdr:to>
    <xdr:graphicFrame macro="">
      <xdr:nvGraphicFramePr>
        <xdr:cNvPr id="2" name="Chart 1">
          <a:extLst>
            <a:ext uri="{FF2B5EF4-FFF2-40B4-BE49-F238E27FC236}">
              <a16:creationId xmlns:a16="http://schemas.microsoft.com/office/drawing/2014/main" id="{0BB2BB28-61AA-B35C-DEA6-5D3378EDE6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1054100</xdr:colOff>
      <xdr:row>4</xdr:row>
      <xdr:rowOff>98425</xdr:rowOff>
    </xdr:from>
    <xdr:to>
      <xdr:col>7</xdr:col>
      <xdr:colOff>196850</xdr:colOff>
      <xdr:row>19</xdr:row>
      <xdr:rowOff>79375</xdr:rowOff>
    </xdr:to>
    <xdr:graphicFrame macro="">
      <xdr:nvGraphicFramePr>
        <xdr:cNvPr id="2" name="Chart 1">
          <a:extLst>
            <a:ext uri="{FF2B5EF4-FFF2-40B4-BE49-F238E27FC236}">
              <a16:creationId xmlns:a16="http://schemas.microsoft.com/office/drawing/2014/main" id="{AFEF3E5C-148C-AFFC-366E-FC8ADD6D3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KARSH ANAND" refreshedDate="45559.750613078701" createdVersion="8" refreshedVersion="8" minRefreshableVersion="3" recordCount="5" xr:uid="{0CC11E77-D924-48F5-9CAC-5B98220CBD86}">
  <cacheSource type="worksheet">
    <worksheetSource ref="A1:Q6" sheet="DATA "/>
  </cacheSource>
  <cacheFields count="20">
    <cacheField name="years" numFmtId="17">
      <sharedItems containsSemiMixedTypes="0" containsNonDate="0" containsDate="1" containsString="0" minDate="2020-03-01T00:00:00" maxDate="2024-03-02T00:00:00" count="5">
        <d v="2020-03-01T00:00:00"/>
        <d v="2021-03-01T00:00:00"/>
        <d v="2022-03-01T00:00:00"/>
        <d v="2023-03-01T00:00:00"/>
        <d v="2024-03-01T00:00:00"/>
      </sharedItems>
      <fieldGroup par="19"/>
    </cacheField>
    <cacheField name="SALES GROWTH" numFmtId="0">
      <sharedItems containsString="0" containsBlank="1" containsNumber="1" minValue="-0.2390869987512142" maxValue="0.26462918725724394"/>
    </cacheField>
    <cacheField name="EBITDA GR" numFmtId="0">
      <sharedItems containsString="0" containsBlank="1" containsNumber="1" minValue="-0.45975855130784749" maxValue="1.2246969269805419"/>
    </cacheField>
    <cacheField name="GPM" numFmtId="0">
      <sharedItems containsSemiMixedTypes="0" containsString="0" containsNumber="1" minValue="0.23826126075465334" maxValue="0.45585965634324527"/>
    </cacheField>
    <cacheField name="EBITDAM" numFmtId="0">
      <sharedItems containsSemiMixedTypes="0" containsString="0" containsNumber="1" minValue="5.2933978032473815E-2" maxValue="0.10187519292108246"/>
    </cacheField>
    <cacheField name="NPM" numFmtId="0">
      <sharedItems containsSemiMixedTypes="0" containsString="0" containsNumber="1" minValue="-2.5489493791785972E-2" maxValue="2.9478523616070878E-2"/>
    </cacheField>
    <cacheField name="ROA" numFmtId="0">
      <sharedItems containsSemiMixedTypes="0" containsString="0" containsNumber="1" minValue="6.5519033245989358E-2" maxValue="0.17511242151705414"/>
    </cacheField>
    <cacheField name="ROE" numFmtId="0">
      <sharedItems containsSemiMixedTypes="0" containsString="0" containsNumber="1" minValue="0.21043372938055138" maxValue="0.56347831466930642"/>
    </cacheField>
    <cacheField name="DEBTORS TURNOVER RATIO" numFmtId="0">
      <sharedItems containsSemiMixedTypes="0" containsString="0" containsNumber="1" minValue="8.4880083420229416E-2" maxValue="9.6603056457360031E-2"/>
    </cacheField>
    <cacheField name="CREDITORS TURNOVER RATIO" numFmtId="0">
      <sharedItems containsSemiMixedTypes="0" containsString="0" containsNumber="1" minValue="2.4272680544847085" maxValue="4.3336787564766839"/>
    </cacheField>
    <cacheField name="DEBT-EQUITY RATIO" numFmtId="0">
      <sharedItems containsSemiMixedTypes="0" containsString="0" containsNumber="1" minValue="0.21043372938055138" maxValue="0.56347831466930642"/>
    </cacheField>
    <cacheField name="CURRENT RATIO" numFmtId="0">
      <sharedItems containsSemiMixedTypes="0" containsString="0" containsNumber="1" minValue="1.3752733424103643" maxValue="1.6732422053579592"/>
    </cacheField>
    <cacheField name="QUICK RATIO" numFmtId="0">
      <sharedItems containsSemiMixedTypes="0" containsString="0" containsNumber="1" minValue="0.46959665919739252" maxValue="0.61280515680716829"/>
    </cacheField>
    <cacheField name="DEBT GROWTH" numFmtId="0">
      <sharedItems containsString="0" containsBlank="1" containsNumber="1" minValue="-0.35529257784806678" maxValue="0.87282444840345352"/>
    </cacheField>
    <cacheField name="RESERVE GROWTH" numFmtId="0">
      <sharedItems containsString="0" containsBlank="1" containsNumber="1" minValue="-5.1527476223968582E-2" maxValue="0.20389476399277773"/>
    </cacheField>
    <cacheField name="DAYS RECEIVABLE" numFmtId="0">
      <sharedItems containsSemiMixedTypes="0" containsString="0" containsNumber="1" minValue="58.298685245533207" maxValue="94.607209132317365"/>
    </cacheField>
    <cacheField name="DAYS PAYABLE" numFmtId="0">
      <sharedItems containsSemiMixedTypes="0" containsString="0" containsNumber="1" minValue="0.2307508369201339" maxValue="0.41198581184816557"/>
    </cacheField>
    <cacheField name="Months (years)" numFmtId="0" databaseField="0">
      <fieldGroup base="0">
        <rangePr groupBy="months" startDate="2020-03-01T00:00:00" endDate="2024-03-02T00:00:00"/>
        <groupItems count="14">
          <s v="&lt;3/1/2020"/>
          <s v="Jan"/>
          <s v="Feb"/>
          <s v="Mar"/>
          <s v="Apr"/>
          <s v="May"/>
          <s v="Jun"/>
          <s v="Jul"/>
          <s v="Aug"/>
          <s v="Sep"/>
          <s v="Oct"/>
          <s v="Nov"/>
          <s v="Dec"/>
          <s v="&gt;3/2/2024"/>
        </groupItems>
      </fieldGroup>
    </cacheField>
    <cacheField name="Quarters (years)" numFmtId="0" databaseField="0">
      <fieldGroup base="0">
        <rangePr groupBy="quarters" startDate="2020-03-01T00:00:00" endDate="2024-03-02T00:00:00"/>
        <groupItems count="6">
          <s v="&lt;3/1/2020"/>
          <s v="Qtr1"/>
          <s v="Qtr2"/>
          <s v="Qtr3"/>
          <s v="Qtr4"/>
          <s v="&gt;3/2/2024"/>
        </groupItems>
      </fieldGroup>
    </cacheField>
    <cacheField name="Years (years)" numFmtId="0" databaseField="0">
      <fieldGroup base="0">
        <rangePr groupBy="years" startDate="2020-03-01T00:00:00" endDate="2024-03-02T00:00:00"/>
        <groupItems count="7">
          <s v="&lt;3/1/2020"/>
          <s v="2020"/>
          <s v="2021"/>
          <s v="2022"/>
          <s v="2023"/>
          <s v="2024"/>
          <s v="&gt;3/2/2024"/>
        </groupItems>
      </fieldGroup>
    </cacheField>
  </cacheFields>
  <extLst>
    <ext xmlns:x14="http://schemas.microsoft.com/office/spreadsheetml/2009/9/main" uri="{725AE2AE-9491-48be-B2B4-4EB974FC3084}">
      <x14:pivotCacheDefinition pivotCacheId="548612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m/>
    <m/>
    <n v="0.25180355361505885"/>
    <n v="8.622359727623656E-2"/>
    <n v="2.9478523616070878E-2"/>
    <n v="6.5519033245989358E-2"/>
    <n v="0.21043372938055138"/>
    <n v="9.6603056457360031E-2"/>
    <n v="4.3336787564766839"/>
    <n v="0.21043372938055138"/>
    <n v="1.3752733424103643"/>
    <n v="0.49447126294508392"/>
    <m/>
    <m/>
    <n v="65.729445271725766"/>
    <n v="0.2307508369201339"/>
  </r>
  <r>
    <x v="1"/>
    <n v="-0.2390869987512142"/>
    <n v="-0.45975855130784749"/>
    <n v="0.23826126075465334"/>
    <n v="6.0394759039532162E-2"/>
    <n v="-4.2175111061125512E-3"/>
    <n v="0.13605758582502769"/>
    <n v="0.40156323460272686"/>
    <n v="8.7018544935805991E-2"/>
    <n v="3.1934570312499999"/>
    <n v="0.40156323460272686"/>
    <n v="1.5642121076970024"/>
    <n v="0.57604281589634043"/>
    <n v="0.87282444840345352"/>
    <n v="-2.2566953610712592E-2"/>
    <n v="94.607209132317365"/>
    <n v="0.31314027093972663"/>
  </r>
  <r>
    <x v="2"/>
    <n v="0.26462918725724394"/>
    <n v="0.1008690254500324"/>
    <n v="0.25176098376313283"/>
    <n v="5.2933978032473815E-2"/>
    <n v="-2.5489493791785972E-2"/>
    <n v="0.17511242151705414"/>
    <n v="0.56347831466930642"/>
    <n v="9.4082293111419329E-2"/>
    <n v="2.6392103471749491"/>
    <n v="0.56347831466930642"/>
    <n v="1.6732422053579592"/>
    <n v="0.61280515680716829"/>
    <n v="0.33286989609249229"/>
    <n v="-5.1527476223968582E-2"/>
    <n v="69.724212034383953"/>
    <n v="0.37890121227753415"/>
  </r>
  <r>
    <x v="3"/>
    <n v="0.15153350348228578"/>
    <n v="1.2246969269805419"/>
    <n v="0.27149117878413298"/>
    <n v="9.8525427326416129E-2"/>
    <n v="1.3796806133023603E-2"/>
    <n v="0.16405617333939046"/>
    <n v="0.47443725743855109"/>
    <n v="9.4140323824209726E-2"/>
    <n v="4.1005930155941135"/>
    <n v="0.47443725743855109"/>
    <n v="1.6588571169619795"/>
    <n v="0.47793084696605781"/>
    <n v="6.6977765577820314E-3"/>
    <n v="0.20389476399277773"/>
    <n v="58.298685245533207"/>
    <n v="0.2438671665773969"/>
  </r>
  <r>
    <x v="4"/>
    <n v="-2.63961933383422E-2"/>
    <n v="3.8017995184400633E-3"/>
    <n v="0.45585965634324527"/>
    <n v="0.10187519292108246"/>
    <n v="6.1734746373084091E-3"/>
    <n v="9.2856036234723729E-2"/>
    <n v="0.30313597784558577"/>
    <n v="8.4880083420229416E-2"/>
    <n v="2.4272680544847085"/>
    <n v="0.30313597784558577"/>
    <n v="1.4449989814626196"/>
    <n v="0.46959665919739252"/>
    <n v="-0.35529257784806678"/>
    <n v="1.1730048205677468E-2"/>
    <n v="66.604074493260626"/>
    <n v="0.411985811848165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91CB25-9B0F-4E61-81D9-877B25CF2E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9" firstHeaderRow="0" firstDataRow="1" firstDataCol="1"/>
  <pivotFields count="20">
    <pivotField axis="axisRow" numFmtId="17" showAll="0">
      <items count="6">
        <item x="0"/>
        <item x="1"/>
        <item x="2"/>
        <item x="3"/>
        <item x="4"/>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0"/>
  </rowFields>
  <rowItems count="6">
    <i>
      <x/>
    </i>
    <i>
      <x v="1"/>
    </i>
    <i>
      <x v="2"/>
    </i>
    <i>
      <x v="3"/>
    </i>
    <i>
      <x v="4"/>
    </i>
    <i t="grand">
      <x/>
    </i>
  </rowItems>
  <colFields count="1">
    <field x="-2"/>
  </colFields>
  <colItems count="2">
    <i>
      <x/>
    </i>
    <i i="1">
      <x v="1"/>
    </i>
  </colItems>
  <dataFields count="2">
    <dataField name="Sum of SALES GROWTH" fld="1" baseField="0" baseItem="0"/>
    <dataField name="Sum of EBITDA GR"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BEA18D-AE7F-4CDD-AE36-835A2C3CB92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9" firstHeaderRow="0" firstDataRow="1" firstDataCol="1"/>
  <pivotFields count="20">
    <pivotField axis="axisRow" numFmtId="17" showAll="0">
      <items count="6">
        <item x="0"/>
        <item x="1"/>
        <item x="2"/>
        <item x="3"/>
        <item x="4"/>
        <item t="default"/>
      </items>
    </pivotField>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7">
        <item sd="0" x="0"/>
        <item sd="0" x="1"/>
        <item sd="0" x="2"/>
        <item sd="0" x="3"/>
        <item sd="0" x="4"/>
        <item sd="0" x="5"/>
        <item sd="0" x="6"/>
      </items>
    </pivotField>
  </pivotFields>
  <rowFields count="1">
    <field x="0"/>
  </rowFields>
  <rowItems count="6">
    <i>
      <x/>
    </i>
    <i>
      <x v="1"/>
    </i>
    <i>
      <x v="2"/>
    </i>
    <i>
      <x v="3"/>
    </i>
    <i>
      <x v="4"/>
    </i>
    <i t="grand">
      <x/>
    </i>
  </rowItems>
  <colFields count="1">
    <field x="-2"/>
  </colFields>
  <colItems count="3">
    <i>
      <x/>
    </i>
    <i i="1">
      <x v="1"/>
    </i>
    <i i="2">
      <x v="2"/>
    </i>
  </colItems>
  <dataFields count="3">
    <dataField name="Sum of GPM" fld="3" baseField="0" baseItem="0"/>
    <dataField name="Sum of EBITDAM" fld="4" baseField="0" baseItem="0"/>
    <dataField name="Sum of NPM"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173A5F-AFFD-4B04-8A46-CE7736F42C9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9" firstHeaderRow="0" firstDataRow="1" firstDataCol="1"/>
  <pivotFields count="20">
    <pivotField axis="axisRow" numFmtId="17" showAll="0">
      <items count="6">
        <item x="0"/>
        <item x="1"/>
        <item x="2"/>
        <item x="3"/>
        <item x="4"/>
        <item t="default"/>
      </items>
    </pivotField>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7">
        <item sd="0" x="0"/>
        <item sd="0" x="1"/>
        <item sd="0" x="2"/>
        <item sd="0" x="3"/>
        <item sd="0" x="4"/>
        <item sd="0" x="5"/>
        <item sd="0" x="6"/>
      </items>
    </pivotField>
  </pivotFields>
  <rowFields count="1">
    <field x="0"/>
  </rowFields>
  <rowItems count="6">
    <i>
      <x/>
    </i>
    <i>
      <x v="1"/>
    </i>
    <i>
      <x v="2"/>
    </i>
    <i>
      <x v="3"/>
    </i>
    <i>
      <x v="4"/>
    </i>
    <i t="grand">
      <x/>
    </i>
  </rowItems>
  <colFields count="1">
    <field x="-2"/>
  </colFields>
  <colItems count="2">
    <i>
      <x/>
    </i>
    <i i="1">
      <x v="1"/>
    </i>
  </colItems>
  <dataFields count="2">
    <dataField name="Sum of ROA" fld="6" baseField="0" baseItem="0"/>
    <dataField name="Sum of ROE"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16614E-8C08-4BF3-B046-FA97398902E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9" firstHeaderRow="0" firstDataRow="1" firstDataCol="1"/>
  <pivotFields count="20">
    <pivotField axis="axisRow" numFmtId="17" showAll="0">
      <items count="6">
        <item x="0"/>
        <item x="1"/>
        <item x="2"/>
        <item x="3"/>
        <item x="4"/>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7">
        <item sd="0" x="0"/>
        <item sd="0" x="1"/>
        <item sd="0" x="2"/>
        <item sd="0" x="3"/>
        <item sd="0" x="4"/>
        <item sd="0" x="5"/>
        <item sd="0" x="6"/>
      </items>
    </pivotField>
  </pivotFields>
  <rowFields count="1">
    <field x="0"/>
  </rowFields>
  <rowItems count="6">
    <i>
      <x/>
    </i>
    <i>
      <x v="1"/>
    </i>
    <i>
      <x v="2"/>
    </i>
    <i>
      <x v="3"/>
    </i>
    <i>
      <x v="4"/>
    </i>
    <i t="grand">
      <x/>
    </i>
  </rowItems>
  <colFields count="1">
    <field x="-2"/>
  </colFields>
  <colItems count="2">
    <i>
      <x/>
    </i>
    <i i="1">
      <x v="1"/>
    </i>
  </colItems>
  <dataFields count="2">
    <dataField name="Sum of DEBTORS TURNOVER RATIO" fld="8" baseField="0" baseItem="0"/>
    <dataField name="Sum of CREDITORS TURNOVER RATIO" fld="9"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F333B4-FA75-4E24-9913-42BBB663892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20">
    <pivotField axis="axisRow" numFmtId="17"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7">
        <item sd="0" x="0"/>
        <item sd="0" x="1"/>
        <item sd="0" x="2"/>
        <item sd="0" x="3"/>
        <item sd="0" x="4"/>
        <item sd="0" x="5"/>
        <item sd="0" x="6"/>
      </items>
    </pivotField>
  </pivotFields>
  <rowFields count="1">
    <field x="0"/>
  </rowFields>
  <rowItems count="6">
    <i>
      <x/>
    </i>
    <i>
      <x v="1"/>
    </i>
    <i>
      <x v="2"/>
    </i>
    <i>
      <x v="3"/>
    </i>
    <i>
      <x v="4"/>
    </i>
    <i t="grand">
      <x/>
    </i>
  </rowItems>
  <colItems count="1">
    <i/>
  </colItems>
  <dataFields count="1">
    <dataField name="Sum of DEBT-EQUITY RATIO"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BF44884-5980-4DEE-A5F3-2B582E0BE7D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9" firstHeaderRow="0" firstDataRow="1" firstDataCol="1"/>
  <pivotFields count="20">
    <pivotField axis="axisRow" numFmtId="17"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7">
        <item sd="0" x="0"/>
        <item sd="0" x="1"/>
        <item sd="0" x="2"/>
        <item sd="0" x="3"/>
        <item sd="0" x="4"/>
        <item sd="0" x="5"/>
        <item sd="0" x="6"/>
      </items>
    </pivotField>
  </pivotFields>
  <rowFields count="1">
    <field x="0"/>
  </rowFields>
  <rowItems count="6">
    <i>
      <x/>
    </i>
    <i>
      <x v="1"/>
    </i>
    <i>
      <x v="2"/>
    </i>
    <i>
      <x v="3"/>
    </i>
    <i>
      <x v="4"/>
    </i>
    <i t="grand">
      <x/>
    </i>
  </rowItems>
  <colFields count="1">
    <field x="-2"/>
  </colFields>
  <colItems count="2">
    <i>
      <x/>
    </i>
    <i i="1">
      <x v="1"/>
    </i>
  </colItems>
  <dataFields count="2">
    <dataField name="Sum of CURRENT RATIO" fld="11" baseField="0" baseItem="0"/>
    <dataField name="Sum of QUICK RATIO" fld="1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E21CEB-4DDA-43B6-8EB2-F70A3B01E47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9" firstHeaderRow="0" firstDataRow="1" firstDataCol="1"/>
  <pivotFields count="20">
    <pivotField axis="axisRow" numFmtId="17"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7">
        <item sd="0" x="0"/>
        <item sd="0" x="1"/>
        <item sd="0" x="2"/>
        <item sd="0" x="3"/>
        <item sd="0" x="4"/>
        <item sd="0" x="5"/>
        <item sd="0" x="6"/>
      </items>
    </pivotField>
  </pivotFields>
  <rowFields count="1">
    <field x="0"/>
  </rowFields>
  <rowItems count="6">
    <i>
      <x/>
    </i>
    <i>
      <x v="1"/>
    </i>
    <i>
      <x v="2"/>
    </i>
    <i>
      <x v="3"/>
    </i>
    <i>
      <x v="4"/>
    </i>
    <i t="grand">
      <x/>
    </i>
  </rowItems>
  <colFields count="1">
    <field x="-2"/>
  </colFields>
  <colItems count="2">
    <i>
      <x/>
    </i>
    <i i="1">
      <x v="1"/>
    </i>
  </colItems>
  <dataFields count="2">
    <dataField name="Sum of DEBT GROWTH" fld="13" baseField="0" baseItem="0"/>
    <dataField name="Sum of RESERVE GROWTH" fld="1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06ACCF-7F0C-4AC5-AFFC-8FA831134DE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9" firstHeaderRow="0" firstDataRow="1" firstDataCol="1"/>
  <pivotFields count="20">
    <pivotField axis="axisRow" numFmtId="17"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7">
        <item sd="0" x="0"/>
        <item sd="0" x="1"/>
        <item sd="0" x="2"/>
        <item sd="0" x="3"/>
        <item sd="0" x="4"/>
        <item sd="0" x="5"/>
        <item sd="0" x="6"/>
      </items>
    </pivotField>
  </pivotFields>
  <rowFields count="1">
    <field x="0"/>
  </rowFields>
  <rowItems count="6">
    <i>
      <x/>
    </i>
    <i>
      <x v="1"/>
    </i>
    <i>
      <x v="2"/>
    </i>
    <i>
      <x v="3"/>
    </i>
    <i>
      <x v="4"/>
    </i>
    <i t="grand">
      <x/>
    </i>
  </rowItems>
  <colFields count="1">
    <field x="-2"/>
  </colFields>
  <colItems count="2">
    <i>
      <x/>
    </i>
    <i i="1">
      <x v="1"/>
    </i>
  </colItems>
  <dataFields count="2">
    <dataField name="Sum of DAYS RECEIVABLE" fld="15" baseField="0" baseItem="0"/>
    <dataField name="Sum of DAYS PAYABLE" fld="1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9E907C8-60DD-4041-A186-90032404670C}" sourceName="years">
  <pivotTables>
    <pivotTable tabId="13" name="PivotTable8"/>
    <pivotTable tabId="12" name="PivotTable7"/>
    <pivotTable tabId="10" name="PivotTable5"/>
    <pivotTable tabId="7" name="PivotTable2"/>
    <pivotTable tabId="8" name="PivotTable3"/>
    <pivotTable tabId="6" name="PivotTable1"/>
    <pivotTable tabId="11" name="PivotTable6"/>
    <pivotTable tabId="9" name="PivotTable4"/>
  </pivotTables>
  <data>
    <tabular pivotCacheId="548612522">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690C6A16-A139-47FA-BB4D-3C3D8869ABDF}" cache="Slicer_years" caption="year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6948D039-33D7-486F-8517-C0195C638841}"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javascript:void(0);"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0148B-F070-44D2-AE1E-65E85FEFFAC6}">
  <dimension ref="A1:O41"/>
  <sheetViews>
    <sheetView workbookViewId="0">
      <selection activeCell="I26" sqref="I26"/>
    </sheetView>
  </sheetViews>
  <sheetFormatPr defaultRowHeight="14.5" x14ac:dyDescent="0.35"/>
  <cols>
    <col min="1" max="1" width="37" customWidth="1"/>
    <col min="2" max="2" width="15.1796875" bestFit="1" customWidth="1"/>
    <col min="3" max="3" width="5.81640625" bestFit="1" customWidth="1"/>
    <col min="4" max="4" width="9.1796875" customWidth="1"/>
    <col min="5" max="5" width="9.08984375" customWidth="1"/>
    <col min="6" max="6" width="5.81640625" bestFit="1" customWidth="1"/>
    <col min="10" max="10" width="21.08984375" bestFit="1" customWidth="1"/>
    <col min="14" max="14" width="11.81640625" customWidth="1"/>
  </cols>
  <sheetData>
    <row r="1" spans="1:15" ht="23.4" customHeight="1" x14ac:dyDescent="0.35">
      <c r="A1" s="2" t="s">
        <v>0</v>
      </c>
      <c r="B1" s="3" t="s">
        <v>1</v>
      </c>
      <c r="J1" s="1" t="s">
        <v>50</v>
      </c>
      <c r="K1" s="18">
        <v>43891</v>
      </c>
      <c r="L1" s="18">
        <v>44256</v>
      </c>
      <c r="M1" s="18">
        <v>44621</v>
      </c>
      <c r="N1" s="18">
        <v>44986</v>
      </c>
      <c r="O1" s="16" t="s">
        <v>4</v>
      </c>
    </row>
    <row r="2" spans="1:15" ht="20.399999999999999" customHeight="1" x14ac:dyDescent="0.35">
      <c r="A2" s="4" t="s">
        <v>2</v>
      </c>
      <c r="B2" s="5" t="s">
        <v>3</v>
      </c>
      <c r="J2" s="15"/>
    </row>
    <row r="3" spans="1:15" x14ac:dyDescent="0.35">
      <c r="A3" s="6"/>
      <c r="G3" s="1"/>
      <c r="H3" s="1"/>
      <c r="J3" s="1" t="s">
        <v>51</v>
      </c>
      <c r="K3" s="16">
        <v>691.69</v>
      </c>
      <c r="L3" s="16">
        <v>533.49</v>
      </c>
      <c r="M3" s="16">
        <v>670.08</v>
      </c>
      <c r="N3" s="16">
        <v>800.91</v>
      </c>
      <c r="O3" s="16">
        <v>777.52</v>
      </c>
    </row>
    <row r="4" spans="1:15" x14ac:dyDescent="0.35">
      <c r="A4" s="12" t="s">
        <v>5</v>
      </c>
      <c r="B4" s="8">
        <v>43891</v>
      </c>
      <c r="C4" s="8">
        <v>44256</v>
      </c>
      <c r="D4" s="8">
        <v>44621</v>
      </c>
      <c r="E4" s="8">
        <v>44986</v>
      </c>
      <c r="F4" s="7" t="s">
        <v>4</v>
      </c>
      <c r="G4" s="14"/>
      <c r="H4" s="14"/>
      <c r="J4" s="15" t="s">
        <v>52</v>
      </c>
      <c r="K4">
        <v>29.009999999999991</v>
      </c>
      <c r="L4">
        <v>14.899999999999977</v>
      </c>
      <c r="M4">
        <v>23.42999999999995</v>
      </c>
      <c r="N4">
        <v>-2.3099999999999454</v>
      </c>
      <c r="O4">
        <v>0</v>
      </c>
    </row>
    <row r="5" spans="1:15" x14ac:dyDescent="0.35">
      <c r="G5" s="1"/>
      <c r="H5" s="1"/>
      <c r="J5" s="1" t="s">
        <v>53</v>
      </c>
      <c r="K5" s="16">
        <v>720.7</v>
      </c>
      <c r="L5" s="16">
        <v>548.39</v>
      </c>
      <c r="M5" s="16">
        <v>693.51</v>
      </c>
      <c r="N5" s="16">
        <v>798.6</v>
      </c>
      <c r="O5" s="16">
        <v>777.52</v>
      </c>
    </row>
    <row r="6" spans="1:15" x14ac:dyDescent="0.35">
      <c r="A6" s="6" t="s">
        <v>6</v>
      </c>
      <c r="B6" s="25">
        <v>691.69</v>
      </c>
      <c r="C6" s="25">
        <v>533.49</v>
      </c>
      <c r="D6" s="25">
        <v>670.08</v>
      </c>
      <c r="E6" s="25">
        <v>800.91</v>
      </c>
      <c r="F6" s="25">
        <v>777.52</v>
      </c>
      <c r="G6" s="1"/>
      <c r="H6" s="1"/>
      <c r="J6" s="1" t="s">
        <v>54</v>
      </c>
      <c r="K6">
        <v>546.53</v>
      </c>
      <c r="L6">
        <v>421.28</v>
      </c>
      <c r="M6">
        <v>524.80999999999995</v>
      </c>
      <c r="N6">
        <v>581.16000000000008</v>
      </c>
      <c r="O6">
        <v>423.07999999999993</v>
      </c>
    </row>
    <row r="7" spans="1:15" x14ac:dyDescent="0.35">
      <c r="A7" s="9" t="s">
        <v>7</v>
      </c>
      <c r="B7" s="26">
        <f>B8-B6</f>
        <v>29.009999999999991</v>
      </c>
      <c r="C7" s="26">
        <f t="shared" ref="C7:F7" si="0">C8-C6</f>
        <v>14.899999999999977</v>
      </c>
      <c r="D7" s="26">
        <f t="shared" si="0"/>
        <v>23.42999999999995</v>
      </c>
      <c r="E7" s="26">
        <f t="shared" si="0"/>
        <v>-2.3099999999999454</v>
      </c>
      <c r="F7" s="26">
        <f t="shared" si="0"/>
        <v>0</v>
      </c>
      <c r="G7" s="1"/>
      <c r="H7" s="1"/>
      <c r="J7" s="1" t="s">
        <v>55</v>
      </c>
      <c r="K7">
        <f>K5-K6</f>
        <v>174.17000000000007</v>
      </c>
      <c r="L7">
        <f>L5-L6</f>
        <v>127.11000000000001</v>
      </c>
      <c r="M7">
        <f>M5-M6</f>
        <v>168.70000000000005</v>
      </c>
      <c r="N7">
        <f>N5-N6</f>
        <v>217.43999999999994</v>
      </c>
      <c r="O7">
        <f>O5-O6</f>
        <v>354.44000000000005</v>
      </c>
    </row>
    <row r="8" spans="1:15" x14ac:dyDescent="0.35">
      <c r="A8" s="6" t="s">
        <v>8</v>
      </c>
      <c r="B8" s="25">
        <v>720.7</v>
      </c>
      <c r="C8" s="25">
        <v>548.39</v>
      </c>
      <c r="D8" s="25">
        <v>693.51</v>
      </c>
      <c r="E8" s="25">
        <v>798.6</v>
      </c>
      <c r="F8" s="25">
        <v>777.52</v>
      </c>
      <c r="G8" s="1"/>
      <c r="H8" s="1"/>
      <c r="J8" s="1" t="s">
        <v>56</v>
      </c>
      <c r="K8" s="16">
        <v>114.53</v>
      </c>
      <c r="L8" s="16">
        <v>94.89</v>
      </c>
      <c r="M8" s="16">
        <v>133.22999999999999</v>
      </c>
      <c r="N8" s="16">
        <v>138.53</v>
      </c>
      <c r="O8" s="16">
        <v>275.23</v>
      </c>
    </row>
    <row r="9" spans="1:15" x14ac:dyDescent="0.35">
      <c r="B9" s="27"/>
      <c r="C9" s="27"/>
      <c r="D9" s="27"/>
      <c r="E9" s="27"/>
      <c r="F9" s="27"/>
      <c r="G9" s="1"/>
      <c r="H9" s="1"/>
      <c r="J9" s="1" t="s">
        <v>57</v>
      </c>
      <c r="K9">
        <f>K7-K8</f>
        <v>59.640000000000072</v>
      </c>
      <c r="L9">
        <f t="shared" ref="L9:O9" si="1">L7-L8</f>
        <v>32.220000000000013</v>
      </c>
      <c r="M9">
        <f t="shared" si="1"/>
        <v>35.470000000000056</v>
      </c>
      <c r="N9">
        <f t="shared" si="1"/>
        <v>78.90999999999994</v>
      </c>
      <c r="O9">
        <f t="shared" si="1"/>
        <v>79.210000000000036</v>
      </c>
    </row>
    <row r="10" spans="1:15" x14ac:dyDescent="0.35">
      <c r="A10" s="9" t="s">
        <v>9</v>
      </c>
      <c r="B10" s="32">
        <v>4.3600000000000003</v>
      </c>
      <c r="C10" s="32">
        <v>4.95</v>
      </c>
      <c r="D10" s="32">
        <v>32.17</v>
      </c>
      <c r="E10" s="32">
        <v>3.36</v>
      </c>
      <c r="F10" s="32">
        <v>6.92</v>
      </c>
      <c r="G10" s="1"/>
      <c r="H10" s="1"/>
      <c r="J10" s="1" t="s">
        <v>58</v>
      </c>
      <c r="K10" s="16">
        <v>9.98</v>
      </c>
      <c r="L10" s="16">
        <v>10.33</v>
      </c>
      <c r="M10" s="16">
        <v>23.81</v>
      </c>
      <c r="N10" s="16">
        <v>25.23</v>
      </c>
      <c r="O10" s="16">
        <v>25.53</v>
      </c>
    </row>
    <row r="11" spans="1:15" x14ac:dyDescent="0.35">
      <c r="A11" s="4" t="s">
        <v>10</v>
      </c>
      <c r="B11" s="28">
        <v>725.05</v>
      </c>
      <c r="C11" s="28">
        <v>553.34</v>
      </c>
      <c r="D11" s="28">
        <v>725.68</v>
      </c>
      <c r="E11" s="28">
        <v>801.96</v>
      </c>
      <c r="F11" s="28">
        <v>784.44</v>
      </c>
      <c r="G11" s="1"/>
      <c r="H11" s="1"/>
      <c r="J11" s="1" t="s">
        <v>59</v>
      </c>
      <c r="K11">
        <f>K9-K10</f>
        <v>49.660000000000068</v>
      </c>
      <c r="L11">
        <f t="shared" ref="L11:O11" si="2">L9-L10</f>
        <v>21.890000000000015</v>
      </c>
      <c r="M11">
        <f t="shared" si="2"/>
        <v>11.660000000000057</v>
      </c>
      <c r="N11">
        <f t="shared" si="2"/>
        <v>53.679999999999936</v>
      </c>
      <c r="O11">
        <f t="shared" si="2"/>
        <v>53.680000000000035</v>
      </c>
    </row>
    <row r="12" spans="1:15" x14ac:dyDescent="0.35">
      <c r="A12" s="12" t="s">
        <v>11</v>
      </c>
      <c r="B12" s="25"/>
      <c r="C12" s="25"/>
      <c r="D12" s="25"/>
      <c r="E12" s="25"/>
      <c r="F12" s="29"/>
      <c r="G12" s="1"/>
      <c r="H12" s="1"/>
      <c r="J12" s="1" t="s">
        <v>60</v>
      </c>
      <c r="K12" s="16">
        <v>24.91</v>
      </c>
      <c r="L12" s="16">
        <v>23.86</v>
      </c>
      <c r="M12" s="16">
        <v>23.28</v>
      </c>
      <c r="N12" s="16">
        <v>36.700000000000003</v>
      </c>
      <c r="O12" s="16">
        <v>42.14</v>
      </c>
    </row>
    <row r="13" spans="1:15" x14ac:dyDescent="0.35">
      <c r="A13" s="9" t="s">
        <v>12</v>
      </c>
      <c r="B13" s="26">
        <v>324.27</v>
      </c>
      <c r="C13" s="26">
        <v>213.53</v>
      </c>
      <c r="D13" s="26">
        <v>320.02</v>
      </c>
      <c r="E13" s="26">
        <v>349.22</v>
      </c>
      <c r="F13" s="26">
        <v>369.7</v>
      </c>
      <c r="G13" s="1"/>
      <c r="H13" s="1"/>
      <c r="J13" s="1" t="s">
        <v>61</v>
      </c>
      <c r="K13">
        <f>K11-K12</f>
        <v>24.750000000000068</v>
      </c>
      <c r="L13">
        <f t="shared" ref="L13:O13" si="3">L11-L12</f>
        <v>-1.9699999999999847</v>
      </c>
      <c r="M13">
        <f t="shared" si="3"/>
        <v>-11.619999999999944</v>
      </c>
      <c r="N13">
        <f t="shared" si="3"/>
        <v>16.979999999999933</v>
      </c>
      <c r="O13">
        <f t="shared" si="3"/>
        <v>11.540000000000035</v>
      </c>
    </row>
    <row r="14" spans="1:15" x14ac:dyDescent="0.35">
      <c r="A14" s="9" t="s">
        <v>13</v>
      </c>
      <c r="B14" s="26">
        <v>105.32</v>
      </c>
      <c r="C14" s="26">
        <v>117</v>
      </c>
      <c r="D14" s="26">
        <v>120.24</v>
      </c>
      <c r="E14" s="26">
        <v>88.8</v>
      </c>
      <c r="F14" s="26">
        <v>81.849999999999994</v>
      </c>
      <c r="G14" s="1"/>
      <c r="H14" s="1"/>
      <c r="J14" s="1" t="s">
        <v>62</v>
      </c>
      <c r="K14" s="16">
        <v>4.3600000000000003</v>
      </c>
      <c r="L14" s="16">
        <v>0.28000000000000003</v>
      </c>
      <c r="M14" s="16">
        <v>5.46</v>
      </c>
      <c r="N14" s="16">
        <v>5.93</v>
      </c>
      <c r="O14" s="16">
        <v>6.74</v>
      </c>
    </row>
    <row r="15" spans="1:15" x14ac:dyDescent="0.35">
      <c r="A15" s="9" t="s">
        <v>14</v>
      </c>
      <c r="B15" s="26">
        <v>123.82</v>
      </c>
      <c r="C15" s="26">
        <v>89.86</v>
      </c>
      <c r="D15" s="26">
        <v>102.09</v>
      </c>
      <c r="E15" s="26">
        <v>130.97</v>
      </c>
      <c r="F15" s="26">
        <v>0</v>
      </c>
      <c r="G15" s="1"/>
      <c r="H15" s="1"/>
      <c r="J15" s="1" t="s">
        <v>63</v>
      </c>
      <c r="K15">
        <f>K13-K14</f>
        <v>20.390000000000068</v>
      </c>
      <c r="L15">
        <f t="shared" ref="L15:O15" si="4">L13-L14</f>
        <v>-2.2499999999999849</v>
      </c>
      <c r="M15">
        <f t="shared" si="4"/>
        <v>-17.079999999999945</v>
      </c>
      <c r="N15">
        <f t="shared" si="4"/>
        <v>11.049999999999933</v>
      </c>
      <c r="O15">
        <f t="shared" si="4"/>
        <v>4.8000000000000345</v>
      </c>
    </row>
    <row r="16" spans="1:15" x14ac:dyDescent="0.35">
      <c r="A16" s="9" t="s">
        <v>15</v>
      </c>
      <c r="B16" s="26">
        <v>-6.88</v>
      </c>
      <c r="C16" s="26">
        <v>0.89</v>
      </c>
      <c r="D16" s="26">
        <v>-17.54</v>
      </c>
      <c r="E16" s="26">
        <v>12.17</v>
      </c>
      <c r="F16" s="26">
        <v>-28.47</v>
      </c>
      <c r="G16" s="1"/>
      <c r="H16" s="1"/>
      <c r="J16" s="17" t="s">
        <v>35</v>
      </c>
      <c r="K16" s="16">
        <v>18</v>
      </c>
      <c r="L16" s="16">
        <v>-5</v>
      </c>
      <c r="M16" s="16">
        <v>-13</v>
      </c>
      <c r="N16" s="16">
        <v>51</v>
      </c>
      <c r="O16" s="16">
        <v>0</v>
      </c>
    </row>
    <row r="17" spans="1:15" x14ac:dyDescent="0.35">
      <c r="A17" s="9" t="s">
        <v>54</v>
      </c>
      <c r="B17" s="31">
        <f>B13+B14+B16+B15</f>
        <v>546.53</v>
      </c>
      <c r="C17" s="31">
        <f t="shared" ref="C17:F17" si="5">C13+C14+C16+C15</f>
        <v>421.28</v>
      </c>
      <c r="D17" s="31">
        <f t="shared" si="5"/>
        <v>524.80999999999995</v>
      </c>
      <c r="E17" s="31">
        <f t="shared" si="5"/>
        <v>581.16000000000008</v>
      </c>
      <c r="F17" s="31">
        <f t="shared" si="5"/>
        <v>423.07999999999993</v>
      </c>
      <c r="G17" s="1"/>
      <c r="H17" s="1"/>
      <c r="J17" s="17" t="s">
        <v>36</v>
      </c>
      <c r="K17" s="16">
        <v>18</v>
      </c>
      <c r="L17" s="16">
        <v>-5</v>
      </c>
      <c r="M17" s="16">
        <v>-13</v>
      </c>
      <c r="N17" s="16">
        <v>51</v>
      </c>
      <c r="O17" s="16">
        <v>0</v>
      </c>
    </row>
    <row r="18" spans="1:15" x14ac:dyDescent="0.35">
      <c r="A18" s="9" t="s">
        <v>16</v>
      </c>
      <c r="B18" s="26">
        <v>47.78</v>
      </c>
      <c r="C18" s="26">
        <v>46.07</v>
      </c>
      <c r="D18" s="26">
        <v>51.65</v>
      </c>
      <c r="E18" s="26">
        <v>59.18</v>
      </c>
      <c r="F18" s="26">
        <v>62.15</v>
      </c>
      <c r="G18" s="1"/>
      <c r="H18" s="1"/>
    </row>
    <row r="19" spans="1:15" x14ac:dyDescent="0.35">
      <c r="A19" s="9" t="s">
        <v>17</v>
      </c>
      <c r="B19" s="26">
        <v>24.91</v>
      </c>
      <c r="C19" s="26">
        <v>23.86</v>
      </c>
      <c r="D19" s="26">
        <v>23.28</v>
      </c>
      <c r="E19" s="26">
        <v>36.700000000000003</v>
      </c>
      <c r="F19" s="26">
        <v>42.14</v>
      </c>
      <c r="G19" s="1"/>
      <c r="H19" s="1"/>
    </row>
    <row r="20" spans="1:15" x14ac:dyDescent="0.35">
      <c r="A20" s="9" t="s">
        <v>18</v>
      </c>
      <c r="B20" s="26">
        <v>9.98</v>
      </c>
      <c r="C20" s="26">
        <v>10.33</v>
      </c>
      <c r="D20" s="26">
        <v>23.81</v>
      </c>
      <c r="E20" s="26">
        <v>25.23</v>
      </c>
      <c r="F20" s="26">
        <v>25.53</v>
      </c>
      <c r="G20" s="1"/>
      <c r="H20" s="1"/>
    </row>
    <row r="21" spans="1:15" x14ac:dyDescent="0.35">
      <c r="A21" s="9" t="s">
        <v>19</v>
      </c>
      <c r="B21" s="26">
        <v>66.75</v>
      </c>
      <c r="C21" s="26">
        <v>48.82</v>
      </c>
      <c r="D21" s="26">
        <v>81.58</v>
      </c>
      <c r="E21" s="26">
        <v>79.349999999999994</v>
      </c>
      <c r="F21" s="26">
        <v>213.08</v>
      </c>
      <c r="G21" s="1"/>
      <c r="H21" s="1"/>
    </row>
    <row r="22" spans="1:15" x14ac:dyDescent="0.35">
      <c r="A22" s="9" t="s">
        <v>56</v>
      </c>
      <c r="B22" s="27">
        <f>B18+B21</f>
        <v>114.53</v>
      </c>
      <c r="C22" s="27">
        <f t="shared" ref="C22:F22" si="6">C18+C21</f>
        <v>94.89</v>
      </c>
      <c r="D22" s="27">
        <f t="shared" si="6"/>
        <v>133.22999999999999</v>
      </c>
      <c r="E22" s="27">
        <f t="shared" si="6"/>
        <v>138.53</v>
      </c>
      <c r="F22" s="27">
        <f t="shared" si="6"/>
        <v>275.23</v>
      </c>
      <c r="G22" s="1"/>
      <c r="H22" s="1"/>
    </row>
    <row r="23" spans="1:15" x14ac:dyDescent="0.35">
      <c r="A23" s="4" t="s">
        <v>20</v>
      </c>
      <c r="B23" s="28">
        <v>695.95</v>
      </c>
      <c r="C23" s="28">
        <v>550.36</v>
      </c>
      <c r="D23" s="28">
        <v>705.12</v>
      </c>
      <c r="E23" s="28">
        <v>781.61</v>
      </c>
      <c r="F23" s="28">
        <v>765.97</v>
      </c>
      <c r="G23" s="1"/>
      <c r="H23" s="1"/>
    </row>
    <row r="24" spans="1:15" ht="19.25" customHeight="1" x14ac:dyDescent="0.35">
      <c r="A24" s="4" t="s">
        <v>21</v>
      </c>
      <c r="B24" s="28">
        <v>29.1</v>
      </c>
      <c r="C24" s="28">
        <v>2.98</v>
      </c>
      <c r="D24" s="28">
        <v>20.57</v>
      </c>
      <c r="E24" s="28">
        <v>20.350000000000001</v>
      </c>
      <c r="F24" s="28">
        <v>18.47</v>
      </c>
      <c r="G24" s="1"/>
      <c r="H24" s="1"/>
    </row>
    <row r="25" spans="1:15" x14ac:dyDescent="0.35">
      <c r="A25" s="6" t="s">
        <v>22</v>
      </c>
      <c r="B25" s="25">
        <v>29.1</v>
      </c>
      <c r="C25" s="25">
        <v>2.98</v>
      </c>
      <c r="D25" s="25">
        <v>20.57</v>
      </c>
      <c r="E25" s="25">
        <v>20.350000000000001</v>
      </c>
      <c r="F25" s="25">
        <v>18.47</v>
      </c>
      <c r="G25" s="1"/>
      <c r="H25" s="1"/>
    </row>
    <row r="26" spans="1:15" x14ac:dyDescent="0.35">
      <c r="A26" s="12" t="s">
        <v>23</v>
      </c>
      <c r="B26" s="25"/>
      <c r="C26" s="25"/>
      <c r="D26" s="25"/>
      <c r="E26" s="25"/>
      <c r="F26" s="29"/>
      <c r="G26" s="1"/>
      <c r="H26" s="1"/>
    </row>
    <row r="27" spans="1:15" x14ac:dyDescent="0.35">
      <c r="A27" s="9" t="s">
        <v>24</v>
      </c>
      <c r="B27" s="26">
        <v>8.66</v>
      </c>
      <c r="C27" s="26">
        <v>0.34</v>
      </c>
      <c r="D27" s="26">
        <v>3.69</v>
      </c>
      <c r="E27" s="26">
        <v>6.25</v>
      </c>
      <c r="F27" s="26">
        <v>6.74</v>
      </c>
      <c r="G27" s="1"/>
      <c r="H27" s="1"/>
    </row>
    <row r="28" spans="1:15" x14ac:dyDescent="0.35">
      <c r="A28" s="9" t="s">
        <v>25</v>
      </c>
      <c r="B28" s="26">
        <v>-4.3</v>
      </c>
      <c r="C28" s="26">
        <v>-0.05</v>
      </c>
      <c r="D28" s="26">
        <v>1.77</v>
      </c>
      <c r="E28" s="26">
        <v>-0.32</v>
      </c>
      <c r="F28" s="26">
        <v>0</v>
      </c>
      <c r="G28" s="1"/>
      <c r="H28" s="1"/>
    </row>
    <row r="29" spans="1:15" x14ac:dyDescent="0.35">
      <c r="A29" s="6" t="s">
        <v>26</v>
      </c>
      <c r="B29" s="25">
        <v>4.3600000000000003</v>
      </c>
      <c r="C29" s="25">
        <v>0.28000000000000003</v>
      </c>
      <c r="D29" s="25">
        <v>5.46</v>
      </c>
      <c r="E29" s="25">
        <v>5.93</v>
      </c>
      <c r="F29" s="25">
        <v>6.74</v>
      </c>
      <c r="G29" s="1"/>
      <c r="H29" s="1"/>
    </row>
    <row r="30" spans="1:15" x14ac:dyDescent="0.35">
      <c r="A30" s="6" t="s">
        <v>27</v>
      </c>
      <c r="B30" s="25">
        <v>24.74</v>
      </c>
      <c r="C30" s="25">
        <v>2.7</v>
      </c>
      <c r="D30" s="25">
        <v>15.11</v>
      </c>
      <c r="E30" s="25">
        <v>14.42</v>
      </c>
      <c r="F30" s="25">
        <v>11.73</v>
      </c>
      <c r="G30" s="1"/>
      <c r="H30" s="1"/>
    </row>
    <row r="31" spans="1:15" x14ac:dyDescent="0.35">
      <c r="A31" s="6" t="s">
        <v>28</v>
      </c>
      <c r="B31" s="25">
        <v>24.74</v>
      </c>
      <c r="C31" s="25">
        <v>2.7</v>
      </c>
      <c r="D31" s="25">
        <v>15.11</v>
      </c>
      <c r="E31" s="25">
        <v>14.42</v>
      </c>
      <c r="F31" s="25">
        <v>11.73</v>
      </c>
      <c r="G31" s="1"/>
      <c r="H31" s="1"/>
    </row>
    <row r="32" spans="1:15" x14ac:dyDescent="0.35">
      <c r="A32" s="4" t="s">
        <v>29</v>
      </c>
      <c r="B32" s="28">
        <v>24.74</v>
      </c>
      <c r="C32" s="28">
        <v>2.7</v>
      </c>
      <c r="D32" s="28">
        <v>15.11</v>
      </c>
      <c r="E32" s="28">
        <v>14.42</v>
      </c>
      <c r="F32" s="28">
        <v>11.73</v>
      </c>
      <c r="G32" s="1"/>
      <c r="H32" s="1"/>
    </row>
    <row r="33" spans="1:8" x14ac:dyDescent="0.35">
      <c r="A33" s="9" t="s">
        <v>30</v>
      </c>
      <c r="B33" s="26">
        <v>0.02</v>
      </c>
      <c r="C33" s="26">
        <v>0.03</v>
      </c>
      <c r="D33" s="26">
        <v>0.03</v>
      </c>
      <c r="E33" s="26">
        <v>0.04</v>
      </c>
      <c r="F33" s="26">
        <v>0.03</v>
      </c>
      <c r="G33" s="1"/>
      <c r="H33" s="1"/>
    </row>
    <row r="34" spans="1:8" ht="19.25" customHeight="1" x14ac:dyDescent="0.35">
      <c r="A34" s="9" t="s">
        <v>31</v>
      </c>
      <c r="B34" s="26">
        <v>-3.49</v>
      </c>
      <c r="C34" s="26">
        <v>-8.8699999999999992</v>
      </c>
      <c r="D34" s="26">
        <v>-31.67</v>
      </c>
      <c r="E34" s="26">
        <v>48.16</v>
      </c>
      <c r="F34" s="26">
        <v>-11.53</v>
      </c>
      <c r="G34" s="1"/>
      <c r="H34" s="1"/>
    </row>
    <row r="35" spans="1:8" ht="14.4" customHeight="1" x14ac:dyDescent="0.35">
      <c r="A35" s="6" t="s">
        <v>32</v>
      </c>
      <c r="B35" s="25">
        <v>21.27</v>
      </c>
      <c r="C35" s="25">
        <v>-6.15</v>
      </c>
      <c r="D35" s="25">
        <v>-16.53</v>
      </c>
      <c r="E35" s="25">
        <v>62.61</v>
      </c>
      <c r="F35" s="25">
        <v>0.22</v>
      </c>
      <c r="G35" s="1"/>
      <c r="H35" s="1"/>
    </row>
    <row r="36" spans="1:8" x14ac:dyDescent="0.35">
      <c r="A36" s="12" t="s">
        <v>33</v>
      </c>
      <c r="B36" s="25"/>
      <c r="C36" s="25"/>
      <c r="D36" s="25"/>
      <c r="E36" s="25"/>
      <c r="F36" s="29"/>
      <c r="G36" s="1"/>
      <c r="H36" s="1"/>
    </row>
    <row r="37" spans="1:8" x14ac:dyDescent="0.35">
      <c r="A37" s="12" t="s">
        <v>34</v>
      </c>
      <c r="B37" s="25"/>
      <c r="C37" s="25"/>
      <c r="D37" s="25"/>
      <c r="E37" s="25"/>
      <c r="F37" s="29"/>
      <c r="G37" s="1"/>
      <c r="H37" s="1"/>
    </row>
    <row r="38" spans="1:8" ht="19.25" customHeight="1" x14ac:dyDescent="0.35">
      <c r="A38" s="9" t="s">
        <v>35</v>
      </c>
      <c r="B38" s="26">
        <v>18</v>
      </c>
      <c r="C38" s="26">
        <v>-5</v>
      </c>
      <c r="D38" s="26">
        <v>-13</v>
      </c>
      <c r="E38" s="26">
        <v>51</v>
      </c>
      <c r="F38" s="26">
        <v>0</v>
      </c>
      <c r="G38" s="1"/>
      <c r="H38" s="1"/>
    </row>
    <row r="39" spans="1:8" x14ac:dyDescent="0.35">
      <c r="A39" s="9" t="s">
        <v>36</v>
      </c>
      <c r="B39" s="26">
        <v>18</v>
      </c>
      <c r="C39" s="26">
        <v>-5</v>
      </c>
      <c r="D39" s="26">
        <v>-13</v>
      </c>
      <c r="E39" s="26">
        <v>51</v>
      </c>
      <c r="F39" s="26">
        <v>0</v>
      </c>
      <c r="H39" s="1"/>
    </row>
    <row r="40" spans="1:8" x14ac:dyDescent="0.35">
      <c r="A40" s="12" t="s">
        <v>37</v>
      </c>
      <c r="B40" s="25"/>
      <c r="C40" s="25"/>
      <c r="D40" s="25"/>
      <c r="E40" s="25"/>
      <c r="F40" s="27"/>
    </row>
    <row r="41" spans="1:8" x14ac:dyDescent="0.35">
      <c r="A41" s="9" t="s">
        <v>38</v>
      </c>
      <c r="B41" s="26">
        <v>1.77</v>
      </c>
      <c r="C41" s="26">
        <v>0</v>
      </c>
      <c r="D41" s="26">
        <v>0</v>
      </c>
      <c r="E41" s="26">
        <v>0</v>
      </c>
      <c r="F41" s="30">
        <v>0</v>
      </c>
    </row>
  </sheetData>
  <hyperlinks>
    <hyperlink ref="B1" r:id="rId1" display="javascript:void(0);" xr:uid="{DC648A0F-49AC-4E8B-ADF4-D78073D7470E}"/>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FA74F-D2D7-4C3F-AA57-66F2CD73972F}">
  <dimension ref="A3:C9"/>
  <sheetViews>
    <sheetView workbookViewId="0">
      <selection activeCell="C7" sqref="C7"/>
    </sheetView>
  </sheetViews>
  <sheetFormatPr defaultRowHeight="14.5" x14ac:dyDescent="0.35"/>
  <cols>
    <col min="1" max="1" width="12.36328125" bestFit="1" customWidth="1"/>
    <col min="2" max="2" width="20.7265625" bestFit="1" customWidth="1"/>
    <col min="3" max="3" width="18.26953125" bestFit="1" customWidth="1"/>
  </cols>
  <sheetData>
    <row r="3" spans="1:3" x14ac:dyDescent="0.35">
      <c r="A3" s="37" t="s">
        <v>183</v>
      </c>
      <c r="B3" t="s">
        <v>195</v>
      </c>
      <c r="C3" t="s">
        <v>196</v>
      </c>
    </row>
    <row r="4" spans="1:3" x14ac:dyDescent="0.35">
      <c r="A4" s="38">
        <v>43891</v>
      </c>
      <c r="B4">
        <v>1.3752733424103643</v>
      </c>
      <c r="C4">
        <v>0.49447126294508392</v>
      </c>
    </row>
    <row r="5" spans="1:3" x14ac:dyDescent="0.35">
      <c r="A5" s="38">
        <v>44256</v>
      </c>
      <c r="B5">
        <v>1.5642121076970024</v>
      </c>
      <c r="C5">
        <v>0.57604281589634043</v>
      </c>
    </row>
    <row r="6" spans="1:3" x14ac:dyDescent="0.35">
      <c r="A6" s="38">
        <v>44621</v>
      </c>
      <c r="B6">
        <v>1.6732422053579592</v>
      </c>
      <c r="C6">
        <v>0.61280515680716829</v>
      </c>
    </row>
    <row r="7" spans="1:3" x14ac:dyDescent="0.35">
      <c r="A7" s="38">
        <v>44986</v>
      </c>
      <c r="B7">
        <v>1.6588571169619795</v>
      </c>
      <c r="C7">
        <v>0.47793084696605781</v>
      </c>
    </row>
    <row r="8" spans="1:3" x14ac:dyDescent="0.35">
      <c r="A8" s="38">
        <v>45352</v>
      </c>
      <c r="B8">
        <v>1.4449989814626196</v>
      </c>
      <c r="C8">
        <v>0.46959665919739252</v>
      </c>
    </row>
    <row r="9" spans="1:3" x14ac:dyDescent="0.35">
      <c r="A9" s="38" t="s">
        <v>184</v>
      </c>
      <c r="B9">
        <v>7.7165837538899247</v>
      </c>
      <c r="C9">
        <v>2.6308467418120429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C651B-694E-4C8E-A474-A262012FDF75}">
  <dimension ref="A3:C9"/>
  <sheetViews>
    <sheetView workbookViewId="0">
      <selection activeCell="C6" sqref="C6"/>
    </sheetView>
  </sheetViews>
  <sheetFormatPr defaultRowHeight="14.5" x14ac:dyDescent="0.35"/>
  <cols>
    <col min="1" max="1" width="12.36328125" bestFit="1" customWidth="1"/>
    <col min="2" max="2" width="19.90625" bestFit="1" customWidth="1"/>
    <col min="3" max="3" width="22.90625" bestFit="1" customWidth="1"/>
  </cols>
  <sheetData>
    <row r="3" spans="1:3" x14ac:dyDescent="0.35">
      <c r="A3" s="37" t="s">
        <v>183</v>
      </c>
      <c r="B3" t="s">
        <v>197</v>
      </c>
      <c r="C3" t="s">
        <v>198</v>
      </c>
    </row>
    <row r="4" spans="1:3" x14ac:dyDescent="0.35">
      <c r="A4" s="38">
        <v>43891</v>
      </c>
    </row>
    <row r="5" spans="1:3" x14ac:dyDescent="0.35">
      <c r="A5" s="38">
        <v>44256</v>
      </c>
      <c r="B5">
        <v>0.87282444840345352</v>
      </c>
      <c r="C5">
        <v>-2.2566953610712592E-2</v>
      </c>
    </row>
    <row r="6" spans="1:3" x14ac:dyDescent="0.35">
      <c r="A6" s="38">
        <v>44621</v>
      </c>
      <c r="B6">
        <v>0.33286989609249229</v>
      </c>
      <c r="C6">
        <v>-5.1527476223968582E-2</v>
      </c>
    </row>
    <row r="7" spans="1:3" x14ac:dyDescent="0.35">
      <c r="A7" s="38">
        <v>44986</v>
      </c>
      <c r="B7">
        <v>6.6977765577820314E-3</v>
      </c>
      <c r="C7">
        <v>0.20389476399277773</v>
      </c>
    </row>
    <row r="8" spans="1:3" x14ac:dyDescent="0.35">
      <c r="A8" s="38">
        <v>45352</v>
      </c>
      <c r="B8">
        <v>-0.35529257784806678</v>
      </c>
      <c r="C8">
        <v>1.1730048205677468E-2</v>
      </c>
    </row>
    <row r="9" spans="1:3" x14ac:dyDescent="0.35">
      <c r="A9" s="38" t="s">
        <v>184</v>
      </c>
      <c r="B9">
        <v>0.85709954320566106</v>
      </c>
      <c r="C9">
        <v>0.14153038236377402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CD696-2D8C-4B47-A198-CC4FE4BD329A}">
  <dimension ref="A3:C9"/>
  <sheetViews>
    <sheetView workbookViewId="0">
      <selection activeCell="C6" sqref="C6"/>
    </sheetView>
  </sheetViews>
  <sheetFormatPr defaultRowHeight="14.5" x14ac:dyDescent="0.35"/>
  <cols>
    <col min="1" max="1" width="12.36328125" bestFit="1" customWidth="1"/>
    <col min="2" max="2" width="22.1796875" bestFit="1" customWidth="1"/>
    <col min="3" max="3" width="19.453125" bestFit="1" customWidth="1"/>
  </cols>
  <sheetData>
    <row r="3" spans="1:3" x14ac:dyDescent="0.35">
      <c r="A3" s="37" t="s">
        <v>183</v>
      </c>
      <c r="B3" t="s">
        <v>199</v>
      </c>
      <c r="C3" t="s">
        <v>200</v>
      </c>
    </row>
    <row r="4" spans="1:3" x14ac:dyDescent="0.35">
      <c r="A4" s="38">
        <v>43891</v>
      </c>
      <c r="B4">
        <v>65.729445271725766</v>
      </c>
      <c r="C4">
        <v>0.2307508369201339</v>
      </c>
    </row>
    <row r="5" spans="1:3" x14ac:dyDescent="0.35">
      <c r="A5" s="38">
        <v>44256</v>
      </c>
      <c r="B5">
        <v>94.607209132317365</v>
      </c>
      <c r="C5">
        <v>0.31314027093972663</v>
      </c>
    </row>
    <row r="6" spans="1:3" x14ac:dyDescent="0.35">
      <c r="A6" s="38">
        <v>44621</v>
      </c>
      <c r="B6">
        <v>69.724212034383953</v>
      </c>
      <c r="C6">
        <v>0.37890121227753415</v>
      </c>
    </row>
    <row r="7" spans="1:3" x14ac:dyDescent="0.35">
      <c r="A7" s="38">
        <v>44986</v>
      </c>
      <c r="B7">
        <v>58.298685245533207</v>
      </c>
      <c r="C7">
        <v>0.2438671665773969</v>
      </c>
    </row>
    <row r="8" spans="1:3" x14ac:dyDescent="0.35">
      <c r="A8" s="38">
        <v>45352</v>
      </c>
      <c r="B8">
        <v>66.604074493260626</v>
      </c>
      <c r="C8">
        <v>0.41198581184816557</v>
      </c>
    </row>
    <row r="9" spans="1:3" x14ac:dyDescent="0.35">
      <c r="A9" s="38" t="s">
        <v>184</v>
      </c>
      <c r="B9">
        <v>354.96362617722093</v>
      </c>
      <c r="C9">
        <v>1.5786452985629571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7C197-5E17-430E-A9A5-4A1A6CD02548}">
  <dimension ref="A1"/>
  <sheetViews>
    <sheetView showGridLines="0" showRowColHeaders="0" tabSelected="1" workbookViewId="0">
      <selection activeCell="Q2" sqref="Q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CA706-44E5-4CEF-9140-1A6E51787DDD}">
  <dimension ref="A1:Q6"/>
  <sheetViews>
    <sheetView workbookViewId="0">
      <selection sqref="A1:Q6"/>
    </sheetView>
  </sheetViews>
  <sheetFormatPr defaultRowHeight="14.5" x14ac:dyDescent="0.35"/>
  <cols>
    <col min="2" max="2" width="14" bestFit="1" customWidth="1"/>
    <col min="3" max="3" width="9.81640625" bestFit="1" customWidth="1"/>
    <col min="9" max="9" width="24.36328125" bestFit="1" customWidth="1"/>
    <col min="10" max="10" width="26.08984375" bestFit="1" customWidth="1"/>
    <col min="11" max="11" width="17.81640625" bestFit="1" customWidth="1"/>
    <col min="12" max="12" width="14.36328125" bestFit="1" customWidth="1"/>
    <col min="13" max="13" width="18" bestFit="1" customWidth="1"/>
    <col min="14" max="14" width="13.54296875" bestFit="1" customWidth="1"/>
    <col min="15" max="15" width="16.36328125" bestFit="1" customWidth="1"/>
    <col min="16" max="16" width="15.6328125" bestFit="1" customWidth="1"/>
    <col min="17" max="17" width="13" bestFit="1" customWidth="1"/>
  </cols>
  <sheetData>
    <row r="1" spans="1:17" ht="15.5" x14ac:dyDescent="0.35">
      <c r="A1" s="35" t="s">
        <v>169</v>
      </c>
      <c r="B1" s="24" t="s">
        <v>170</v>
      </c>
      <c r="C1" s="24" t="s">
        <v>171</v>
      </c>
      <c r="D1" s="24" t="s">
        <v>71</v>
      </c>
      <c r="E1" s="24" t="s">
        <v>172</v>
      </c>
      <c r="F1" s="24" t="s">
        <v>72</v>
      </c>
      <c r="G1" s="24" t="s">
        <v>153</v>
      </c>
      <c r="H1" s="24" t="s">
        <v>173</v>
      </c>
      <c r="I1" s="24" t="s">
        <v>174</v>
      </c>
      <c r="J1" s="24" t="s">
        <v>175</v>
      </c>
      <c r="K1" s="24" t="s">
        <v>182</v>
      </c>
      <c r="L1" s="24" t="s">
        <v>176</v>
      </c>
      <c r="M1" s="24" t="s">
        <v>177</v>
      </c>
      <c r="N1" s="24" t="s">
        <v>178</v>
      </c>
      <c r="O1" s="24" t="s">
        <v>179</v>
      </c>
      <c r="P1" s="24" t="s">
        <v>180</v>
      </c>
      <c r="Q1" s="24" t="s">
        <v>181</v>
      </c>
    </row>
    <row r="2" spans="1:17" ht="15.5" x14ac:dyDescent="0.35">
      <c r="A2" s="36">
        <v>43891</v>
      </c>
      <c r="D2">
        <v>0.25180355361505885</v>
      </c>
      <c r="E2">
        <v>8.622359727623656E-2</v>
      </c>
      <c r="F2">
        <v>2.9478523616070878E-2</v>
      </c>
      <c r="G2">
        <v>6.5519033245989358E-2</v>
      </c>
      <c r="H2">
        <v>0.21043372938055138</v>
      </c>
      <c r="I2">
        <v>9.6603056457360031E-2</v>
      </c>
      <c r="J2">
        <v>4.3336787564766839</v>
      </c>
      <c r="K2">
        <v>0.21043372938055138</v>
      </c>
      <c r="L2">
        <v>1.3752733424103643</v>
      </c>
      <c r="M2">
        <v>0.49447126294508392</v>
      </c>
      <c r="P2">
        <v>65.729445271725766</v>
      </c>
      <c r="Q2">
        <v>0.2307508369201339</v>
      </c>
    </row>
    <row r="3" spans="1:17" ht="15.5" x14ac:dyDescent="0.35">
      <c r="A3" s="36">
        <v>44256</v>
      </c>
      <c r="B3">
        <v>-0.2390869987512142</v>
      </c>
      <c r="C3">
        <v>-0.45975855130784749</v>
      </c>
      <c r="D3">
        <v>0.23826126075465334</v>
      </c>
      <c r="E3">
        <v>6.0394759039532162E-2</v>
      </c>
      <c r="F3">
        <v>-4.2175111061125512E-3</v>
      </c>
      <c r="G3">
        <v>0.13605758582502769</v>
      </c>
      <c r="H3">
        <v>0.40156323460272686</v>
      </c>
      <c r="I3">
        <v>8.7018544935805991E-2</v>
      </c>
      <c r="J3">
        <v>3.1934570312499999</v>
      </c>
      <c r="K3">
        <v>0.40156323460272686</v>
      </c>
      <c r="L3">
        <v>1.5642121076970024</v>
      </c>
      <c r="M3">
        <v>0.57604281589634043</v>
      </c>
      <c r="N3" s="21">
        <v>0.87282444840345352</v>
      </c>
      <c r="O3" s="21">
        <v>-2.2566953610712592E-2</v>
      </c>
      <c r="P3">
        <v>94.607209132317365</v>
      </c>
      <c r="Q3">
        <v>0.31314027093972663</v>
      </c>
    </row>
    <row r="4" spans="1:17" ht="15.5" x14ac:dyDescent="0.35">
      <c r="A4" s="36">
        <v>44621</v>
      </c>
      <c r="B4">
        <v>0.26462918725724394</v>
      </c>
      <c r="C4">
        <v>0.1008690254500324</v>
      </c>
      <c r="D4">
        <v>0.25176098376313283</v>
      </c>
      <c r="E4">
        <v>5.2933978032473815E-2</v>
      </c>
      <c r="F4">
        <v>-2.5489493791785972E-2</v>
      </c>
      <c r="G4">
        <v>0.17511242151705414</v>
      </c>
      <c r="H4">
        <v>0.56347831466930642</v>
      </c>
      <c r="I4">
        <v>9.4082293111419329E-2</v>
      </c>
      <c r="J4">
        <v>2.6392103471749491</v>
      </c>
      <c r="K4">
        <v>0.56347831466930642</v>
      </c>
      <c r="L4">
        <v>1.6732422053579592</v>
      </c>
      <c r="M4">
        <v>0.61280515680716829</v>
      </c>
      <c r="N4" s="21">
        <v>0.33286989609249229</v>
      </c>
      <c r="O4" s="21">
        <v>-5.1527476223968582E-2</v>
      </c>
      <c r="P4">
        <v>69.724212034383953</v>
      </c>
      <c r="Q4">
        <v>0.37890121227753415</v>
      </c>
    </row>
    <row r="5" spans="1:17" ht="15.5" x14ac:dyDescent="0.35">
      <c r="A5" s="36">
        <v>44986</v>
      </c>
      <c r="B5">
        <v>0.15153350348228578</v>
      </c>
      <c r="C5">
        <v>1.2246969269805419</v>
      </c>
      <c r="D5">
        <v>0.27149117878413298</v>
      </c>
      <c r="E5">
        <v>9.8525427326416129E-2</v>
      </c>
      <c r="F5">
        <v>1.3796806133023603E-2</v>
      </c>
      <c r="G5">
        <v>0.16405617333939046</v>
      </c>
      <c r="H5">
        <v>0.47443725743855109</v>
      </c>
      <c r="I5">
        <v>9.4140323824209726E-2</v>
      </c>
      <c r="J5">
        <v>4.1005930155941135</v>
      </c>
      <c r="K5">
        <v>0.47443725743855109</v>
      </c>
      <c r="L5">
        <v>1.6588571169619795</v>
      </c>
      <c r="M5">
        <v>0.47793084696605781</v>
      </c>
      <c r="N5" s="21">
        <v>6.6977765577820314E-3</v>
      </c>
      <c r="O5" s="21">
        <v>0.20389476399277773</v>
      </c>
      <c r="P5">
        <v>58.298685245533207</v>
      </c>
      <c r="Q5">
        <v>0.2438671665773969</v>
      </c>
    </row>
    <row r="6" spans="1:17" ht="15.5" x14ac:dyDescent="0.35">
      <c r="A6" s="36">
        <v>45352</v>
      </c>
      <c r="B6">
        <v>-2.63961933383422E-2</v>
      </c>
      <c r="C6">
        <v>3.8017995184400633E-3</v>
      </c>
      <c r="D6">
        <v>0.45585965634324527</v>
      </c>
      <c r="E6">
        <v>0.10187519292108246</v>
      </c>
      <c r="F6">
        <v>6.1734746373084091E-3</v>
      </c>
      <c r="G6">
        <v>9.2856036234723729E-2</v>
      </c>
      <c r="H6">
        <v>0.30313597784558577</v>
      </c>
      <c r="I6">
        <v>8.4880083420229416E-2</v>
      </c>
      <c r="J6">
        <v>2.4272680544847085</v>
      </c>
      <c r="K6">
        <v>0.30313597784558577</v>
      </c>
      <c r="L6">
        <v>1.4449989814626196</v>
      </c>
      <c r="M6">
        <v>0.46959665919739252</v>
      </c>
      <c r="N6" s="21">
        <v>-0.35529257784806678</v>
      </c>
      <c r="O6" s="21">
        <v>1.1730048205677468E-2</v>
      </c>
      <c r="P6">
        <v>66.604074493260626</v>
      </c>
      <c r="Q6">
        <v>0.41198581184816557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4C7FA-2277-4D81-8E52-2501B96CBA59}">
  <dimension ref="A1:I74"/>
  <sheetViews>
    <sheetView topLeftCell="A14" zoomScale="84" zoomScaleNormal="115" workbookViewId="0">
      <selection activeCell="B29" sqref="B29:F29"/>
    </sheetView>
  </sheetViews>
  <sheetFormatPr defaultRowHeight="14.5" x14ac:dyDescent="0.35"/>
  <cols>
    <col min="1" max="1" width="21.08984375" bestFit="1" customWidth="1"/>
  </cols>
  <sheetData>
    <row r="1" spans="1:9" x14ac:dyDescent="0.35">
      <c r="A1" s="1" t="s">
        <v>50</v>
      </c>
      <c r="B1" s="18">
        <v>43891</v>
      </c>
      <c r="C1" s="18">
        <v>44256</v>
      </c>
      <c r="D1" s="18">
        <v>44621</v>
      </c>
      <c r="E1" s="18">
        <v>44986</v>
      </c>
      <c r="F1" s="16" t="s">
        <v>4</v>
      </c>
      <c r="G1" s="23">
        <v>45717</v>
      </c>
      <c r="H1" s="23">
        <v>46082</v>
      </c>
      <c r="I1" s="23">
        <v>46447</v>
      </c>
    </row>
    <row r="2" spans="1:9" x14ac:dyDescent="0.35">
      <c r="A2" s="15"/>
      <c r="G2" s="22"/>
      <c r="H2" s="22"/>
      <c r="I2" s="22"/>
    </row>
    <row r="3" spans="1:9" x14ac:dyDescent="0.35">
      <c r="A3" s="1" t="s">
        <v>51</v>
      </c>
      <c r="B3" s="16">
        <v>691.69</v>
      </c>
      <c r="C3" s="16">
        <v>533.49</v>
      </c>
      <c r="D3" s="16">
        <v>670.08</v>
      </c>
      <c r="E3" s="16">
        <v>800.91</v>
      </c>
      <c r="F3" s="16">
        <v>777.52</v>
      </c>
      <c r="G3" s="22">
        <f>F3*(1+$G$35)</f>
        <v>815.10471980388354</v>
      </c>
      <c r="H3" s="22">
        <f t="shared" ref="H3:I3" si="0">G3*(1+$G$35)</f>
        <v>854.50625610475288</v>
      </c>
      <c r="I3" s="22">
        <f t="shared" si="0"/>
        <v>895.81243241708273</v>
      </c>
    </row>
    <row r="4" spans="1:9" x14ac:dyDescent="0.35">
      <c r="A4" s="19" t="s">
        <v>52</v>
      </c>
      <c r="B4">
        <v>29.009999999999991</v>
      </c>
      <c r="C4">
        <v>14.899999999999977</v>
      </c>
      <c r="D4">
        <v>23.42999999999995</v>
      </c>
      <c r="E4">
        <v>-2.3099999999999454</v>
      </c>
      <c r="F4">
        <v>0</v>
      </c>
      <c r="G4" s="22">
        <f>G3*$G$63</f>
        <v>34.186106379318268</v>
      </c>
      <c r="H4" s="22">
        <f t="shared" ref="H4:I4" si="1">H3*$G$63</f>
        <v>35.838636512887092</v>
      </c>
      <c r="I4" s="22">
        <f t="shared" si="1"/>
        <v>37.571048684265435</v>
      </c>
    </row>
    <row r="5" spans="1:9" x14ac:dyDescent="0.35">
      <c r="A5" s="1" t="s">
        <v>53</v>
      </c>
      <c r="B5" s="16">
        <v>720.7</v>
      </c>
      <c r="C5" s="16">
        <v>548.39</v>
      </c>
      <c r="D5" s="16">
        <v>693.51</v>
      </c>
      <c r="E5" s="16">
        <v>798.6</v>
      </c>
      <c r="F5" s="16">
        <v>777.52</v>
      </c>
      <c r="G5" s="22">
        <f>G3+G4</f>
        <v>849.29082618320183</v>
      </c>
      <c r="H5" s="22">
        <f t="shared" ref="H5:I5" si="2">H3+H4</f>
        <v>890.34489261763997</v>
      </c>
      <c r="I5" s="22">
        <f t="shared" si="2"/>
        <v>933.38348110134814</v>
      </c>
    </row>
    <row r="6" spans="1:9" x14ac:dyDescent="0.35">
      <c r="A6" s="1" t="s">
        <v>54</v>
      </c>
      <c r="B6">
        <v>546.53</v>
      </c>
      <c r="C6">
        <v>421.28</v>
      </c>
      <c r="D6">
        <v>524.80999999999995</v>
      </c>
      <c r="E6">
        <v>581.16000000000008</v>
      </c>
      <c r="F6">
        <v>423.07999999999993</v>
      </c>
      <c r="G6" s="22">
        <f>G3*$G$65</f>
        <v>644.0445611681771</v>
      </c>
      <c r="H6" s="22">
        <f t="shared" ref="H6:I6" si="3">H3*$G$65</f>
        <v>675.17718074416371</v>
      </c>
      <c r="I6" s="22">
        <f t="shared" si="3"/>
        <v>707.81472724617709</v>
      </c>
    </row>
    <row r="7" spans="1:9" x14ac:dyDescent="0.35">
      <c r="A7" s="1" t="s">
        <v>55</v>
      </c>
      <c r="B7">
        <f t="shared" ref="B7:G7" si="4">B5-B6</f>
        <v>174.17000000000007</v>
      </c>
      <c r="C7">
        <f t="shared" si="4"/>
        <v>127.11000000000001</v>
      </c>
      <c r="D7">
        <f t="shared" si="4"/>
        <v>168.70000000000005</v>
      </c>
      <c r="E7">
        <f t="shared" si="4"/>
        <v>217.43999999999994</v>
      </c>
      <c r="F7">
        <f t="shared" si="4"/>
        <v>354.44000000000005</v>
      </c>
      <c r="G7" s="22">
        <f t="shared" si="4"/>
        <v>205.24626501502473</v>
      </c>
      <c r="H7" s="22">
        <f t="shared" ref="H7:I7" si="5">H5-H6</f>
        <v>215.16771187347626</v>
      </c>
      <c r="I7" s="22">
        <f t="shared" si="5"/>
        <v>225.56875385517105</v>
      </c>
    </row>
    <row r="8" spans="1:9" x14ac:dyDescent="0.35">
      <c r="A8" s="1" t="s">
        <v>56</v>
      </c>
      <c r="B8" s="16">
        <v>114.53</v>
      </c>
      <c r="C8" s="16">
        <v>94.89</v>
      </c>
      <c r="D8" s="16">
        <v>133.22999999999999</v>
      </c>
      <c r="E8" s="16">
        <v>138.53</v>
      </c>
      <c r="F8" s="16">
        <v>275.23</v>
      </c>
      <c r="G8" s="22">
        <f>G3*$G$67</f>
        <v>288.5344068726501</v>
      </c>
      <c r="H8" s="22">
        <f t="shared" ref="H8:I8" si="6">H3*$G$67</f>
        <v>302.48193855812218</v>
      </c>
      <c r="I8" s="22">
        <f t="shared" si="6"/>
        <v>317.10368321606353</v>
      </c>
    </row>
    <row r="9" spans="1:9" x14ac:dyDescent="0.35">
      <c r="A9" s="1" t="s">
        <v>57</v>
      </c>
      <c r="B9">
        <f>B7-B8</f>
        <v>59.640000000000072</v>
      </c>
      <c r="C9">
        <f t="shared" ref="C9:F9" si="7">C7-C8</f>
        <v>32.220000000000013</v>
      </c>
      <c r="D9">
        <f t="shared" si="7"/>
        <v>35.470000000000056</v>
      </c>
      <c r="E9">
        <f t="shared" si="7"/>
        <v>78.90999999999994</v>
      </c>
      <c r="F9">
        <f t="shared" si="7"/>
        <v>79.210000000000036</v>
      </c>
      <c r="G9" s="22">
        <f>G7-G8</f>
        <v>-83.288141857625362</v>
      </c>
      <c r="H9" s="22">
        <f t="shared" ref="H9:I9" si="8">H7-H8</f>
        <v>-87.314226684645917</v>
      </c>
      <c r="I9" s="22">
        <f t="shared" si="8"/>
        <v>-91.534929360892477</v>
      </c>
    </row>
    <row r="10" spans="1:9" x14ac:dyDescent="0.35">
      <c r="A10" s="1" t="s">
        <v>58</v>
      </c>
      <c r="B10" s="16">
        <v>9.98</v>
      </c>
      <c r="C10" s="16">
        <v>10.33</v>
      </c>
      <c r="D10" s="16">
        <v>23.81</v>
      </c>
      <c r="E10" s="16">
        <v>25.23</v>
      </c>
      <c r="F10" s="16">
        <v>25.53</v>
      </c>
      <c r="G10" s="22">
        <f>G3*$G$69</f>
        <v>28.963173618867096</v>
      </c>
      <c r="H10" s="22">
        <f t="shared" ref="H10:I10" si="9">H3*$G$69</f>
        <v>30.363231193072711</v>
      </c>
      <c r="I10" s="22">
        <f t="shared" si="9"/>
        <v>31.830966475421942</v>
      </c>
    </row>
    <row r="11" spans="1:9" x14ac:dyDescent="0.35">
      <c r="A11" s="1" t="s">
        <v>59</v>
      </c>
      <c r="B11">
        <f>B9-B10</f>
        <v>49.660000000000068</v>
      </c>
      <c r="C11">
        <f t="shared" ref="C11:F11" si="10">C9-C10</f>
        <v>21.890000000000015</v>
      </c>
      <c r="D11">
        <f t="shared" si="10"/>
        <v>11.660000000000057</v>
      </c>
      <c r="E11">
        <f t="shared" si="10"/>
        <v>53.679999999999936</v>
      </c>
      <c r="F11">
        <f t="shared" si="10"/>
        <v>53.680000000000035</v>
      </c>
      <c r="G11" s="22">
        <f>G9-G10</f>
        <v>-112.25131547649246</v>
      </c>
      <c r="H11" s="22">
        <f t="shared" ref="H11:I11" si="11">H9-H10</f>
        <v>-117.67745787771862</v>
      </c>
      <c r="I11" s="22">
        <f t="shared" si="11"/>
        <v>-123.36589583631442</v>
      </c>
    </row>
    <row r="12" spans="1:9" x14ac:dyDescent="0.35">
      <c r="A12" s="1" t="s">
        <v>60</v>
      </c>
      <c r="B12" s="16">
        <v>24.91</v>
      </c>
      <c r="C12" s="16">
        <v>23.86</v>
      </c>
      <c r="D12" s="16">
        <v>23.28</v>
      </c>
      <c r="E12" s="16">
        <v>36.700000000000003</v>
      </c>
      <c r="F12" s="16">
        <v>42.14</v>
      </c>
      <c r="G12" s="22">
        <f>G3*$G$71</f>
        <v>44.17701524402672</v>
      </c>
      <c r="H12" s="22">
        <f t="shared" ref="H12:I12" si="12">H3*$G$71</f>
        <v>46.312498240886775</v>
      </c>
      <c r="I12" s="22">
        <f t="shared" si="12"/>
        <v>48.551208846146551</v>
      </c>
    </row>
    <row r="13" spans="1:9" x14ac:dyDescent="0.35">
      <c r="A13" s="1" t="s">
        <v>61</v>
      </c>
      <c r="B13">
        <f>B11-B12</f>
        <v>24.750000000000068</v>
      </c>
      <c r="C13">
        <f t="shared" ref="C13:F13" si="13">C11-C12</f>
        <v>-1.9699999999999847</v>
      </c>
      <c r="D13">
        <f t="shared" si="13"/>
        <v>-11.619999999999944</v>
      </c>
      <c r="E13">
        <f t="shared" si="13"/>
        <v>16.979999999999933</v>
      </c>
      <c r="F13">
        <f t="shared" si="13"/>
        <v>11.540000000000035</v>
      </c>
      <c r="G13" s="22">
        <f>G11-G12</f>
        <v>-156.42833072051917</v>
      </c>
      <c r="H13" s="22">
        <f t="shared" ref="H13:I13" si="14">H11-H12</f>
        <v>-163.98995611860539</v>
      </c>
      <c r="I13" s="22">
        <f t="shared" si="14"/>
        <v>-171.91710468246097</v>
      </c>
    </row>
    <row r="14" spans="1:9" x14ac:dyDescent="0.35">
      <c r="A14" s="1" t="s">
        <v>62</v>
      </c>
      <c r="B14" s="16">
        <v>4.3600000000000003</v>
      </c>
      <c r="C14" s="16">
        <v>0.28000000000000003</v>
      </c>
      <c r="D14" s="16">
        <v>5.46</v>
      </c>
      <c r="E14" s="16">
        <v>5.93</v>
      </c>
      <c r="F14" s="16">
        <v>6.74</v>
      </c>
      <c r="G14" s="22">
        <f>G3*$G$73</f>
        <v>7.0658064248870449</v>
      </c>
      <c r="H14" s="22">
        <f t="shared" ref="H14:I14" si="15">H3*$G$73</f>
        <v>7.407362082192142</v>
      </c>
      <c r="I14" s="22">
        <f t="shared" si="15"/>
        <v>7.7654282777177919</v>
      </c>
    </row>
    <row r="15" spans="1:9" x14ac:dyDescent="0.35">
      <c r="A15" s="1" t="s">
        <v>63</v>
      </c>
      <c r="B15">
        <f>B13-B14</f>
        <v>20.390000000000068</v>
      </c>
      <c r="C15">
        <f t="shared" ref="C15:F15" si="16">C13-C14</f>
        <v>-2.2499999999999849</v>
      </c>
      <c r="D15">
        <f t="shared" si="16"/>
        <v>-17.079999999999945</v>
      </c>
      <c r="E15">
        <f t="shared" si="16"/>
        <v>11.049999999999933</v>
      </c>
      <c r="F15">
        <f t="shared" si="16"/>
        <v>4.8000000000000345</v>
      </c>
      <c r="G15" s="22">
        <f>G13-G14</f>
        <v>-163.49413714540623</v>
      </c>
      <c r="H15" s="22">
        <f t="shared" ref="H15:I15" si="17">H13-H14</f>
        <v>-171.39731820079754</v>
      </c>
      <c r="I15" s="22">
        <f t="shared" si="17"/>
        <v>-179.68253296017878</v>
      </c>
    </row>
    <row r="18" spans="1:7" x14ac:dyDescent="0.35">
      <c r="A18" s="1" t="s">
        <v>64</v>
      </c>
      <c r="G18" t="s">
        <v>68</v>
      </c>
    </row>
    <row r="19" spans="1:7" x14ac:dyDescent="0.35">
      <c r="A19" s="1" t="s">
        <v>65</v>
      </c>
      <c r="C19">
        <f t="shared" ref="C19:F20" si="18">C5/B5-1</f>
        <v>-0.2390869987512142</v>
      </c>
      <c r="D19">
        <f t="shared" si="18"/>
        <v>0.26462918725724394</v>
      </c>
      <c r="E19">
        <f t="shared" si="18"/>
        <v>0.15153350348228578</v>
      </c>
      <c r="F19">
        <f t="shared" si="18"/>
        <v>-2.63961933383422E-2</v>
      </c>
      <c r="G19">
        <f>AVERAGE(C19:F19)</f>
        <v>3.766987466249333E-2</v>
      </c>
    </row>
    <row r="20" spans="1:7" x14ac:dyDescent="0.35">
      <c r="A20" s="1" t="s">
        <v>66</v>
      </c>
      <c r="C20">
        <f t="shared" si="18"/>
        <v>-0.22917314694527291</v>
      </c>
      <c r="D20">
        <f t="shared" si="18"/>
        <v>0.24575104443600448</v>
      </c>
      <c r="E20">
        <f t="shared" si="18"/>
        <v>0.107372191840857</v>
      </c>
      <c r="F20">
        <f t="shared" si="18"/>
        <v>-0.27200770872049029</v>
      </c>
      <c r="G20">
        <f t="shared" ref="G20:G22" si="19">AVERAGE(C20:F20)</f>
        <v>-3.7014404847225429E-2</v>
      </c>
    </row>
    <row r="21" spans="1:7" x14ac:dyDescent="0.35">
      <c r="A21" s="1" t="s">
        <v>67</v>
      </c>
      <c r="C21">
        <f>C9/B9-1</f>
        <v>-0.45975855130784749</v>
      </c>
      <c r="D21">
        <f>D9/C9-1</f>
        <v>0.1008690254500324</v>
      </c>
      <c r="E21">
        <f>E9/D9-1</f>
        <v>1.2246969269805419</v>
      </c>
      <c r="F21">
        <f>F9/E9-1</f>
        <v>3.8017995184400633E-3</v>
      </c>
      <c r="G21">
        <f t="shared" si="19"/>
        <v>0.21740230016029172</v>
      </c>
    </row>
    <row r="22" spans="1:7" x14ac:dyDescent="0.35">
      <c r="A22" s="1" t="s">
        <v>69</v>
      </c>
      <c r="C22">
        <f>C15/B15-1</f>
        <v>-1.110348209906816</v>
      </c>
      <c r="D22">
        <f>D15/C15-1</f>
        <v>6.5911111111111378</v>
      </c>
      <c r="E22">
        <f>E15/D15-1</f>
        <v>-1.6469555035128787</v>
      </c>
      <c r="F22">
        <f>F15/E15-1</f>
        <v>-0.565610859728501</v>
      </c>
      <c r="G22">
        <f t="shared" si="19"/>
        <v>0.81704913449073557</v>
      </c>
    </row>
    <row r="25" spans="1:7" x14ac:dyDescent="0.35">
      <c r="A25" s="1" t="s">
        <v>70</v>
      </c>
    </row>
    <row r="26" spans="1:7" x14ac:dyDescent="0.35">
      <c r="A26" s="1" t="s">
        <v>71</v>
      </c>
      <c r="B26">
        <f>B7/B3</f>
        <v>0.25180355361505885</v>
      </c>
      <c r="C26">
        <f t="shared" ref="C26:F26" si="20">C7/C3</f>
        <v>0.23826126075465334</v>
      </c>
      <c r="D26">
        <f t="shared" si="20"/>
        <v>0.25176098376313283</v>
      </c>
      <c r="E26">
        <f t="shared" si="20"/>
        <v>0.27149117878413298</v>
      </c>
      <c r="F26">
        <f t="shared" si="20"/>
        <v>0.45585965634324527</v>
      </c>
      <c r="G26">
        <f>AVERAGE(B26:F26)</f>
        <v>0.2938353266520447</v>
      </c>
    </row>
    <row r="27" spans="1:7" x14ac:dyDescent="0.35">
      <c r="A27" s="1" t="s">
        <v>57</v>
      </c>
      <c r="B27">
        <f>B9/B3</f>
        <v>8.622359727623656E-2</v>
      </c>
      <c r="C27">
        <f t="shared" ref="C27:F27" si="21">C9/C3</f>
        <v>6.0394759039532162E-2</v>
      </c>
      <c r="D27">
        <f t="shared" si="21"/>
        <v>5.2933978032473815E-2</v>
      </c>
      <c r="E27">
        <f t="shared" si="21"/>
        <v>9.8525427326416129E-2</v>
      </c>
      <c r="F27">
        <f t="shared" si="21"/>
        <v>0.10187519292108246</v>
      </c>
      <c r="G27">
        <f t="shared" ref="G27:G29" si="22">AVERAGE(B27:F27)</f>
        <v>7.9990590919148216E-2</v>
      </c>
    </row>
    <row r="28" spans="1:7" x14ac:dyDescent="0.35">
      <c r="A28" s="1" t="s">
        <v>59</v>
      </c>
      <c r="B28">
        <f>B11/B3</f>
        <v>7.1795168355766409E-2</v>
      </c>
      <c r="C28">
        <f t="shared" ref="C28:F28" si="23">C11/C3</f>
        <v>4.1031696939024191E-2</v>
      </c>
      <c r="D28">
        <f t="shared" si="23"/>
        <v>1.7400907354345834E-2</v>
      </c>
      <c r="E28">
        <f t="shared" si="23"/>
        <v>6.7023760472462501E-2</v>
      </c>
      <c r="F28">
        <f t="shared" si="23"/>
        <v>6.9040024693898597E-2</v>
      </c>
      <c r="G28">
        <f t="shared" si="22"/>
        <v>5.32583115630995E-2</v>
      </c>
    </row>
    <row r="29" spans="1:7" x14ac:dyDescent="0.35">
      <c r="A29" s="1" t="s">
        <v>72</v>
      </c>
      <c r="B29">
        <f>B15/B3</f>
        <v>2.9478523616070878E-2</v>
      </c>
      <c r="C29">
        <f t="shared" ref="C29:F29" si="24">C15/C3</f>
        <v>-4.2175111061125512E-3</v>
      </c>
      <c r="D29">
        <f t="shared" si="24"/>
        <v>-2.5489493791785972E-2</v>
      </c>
      <c r="E29">
        <f t="shared" si="24"/>
        <v>1.3796806133023603E-2</v>
      </c>
      <c r="F29">
        <f t="shared" si="24"/>
        <v>6.1734746373084091E-3</v>
      </c>
      <c r="G29">
        <f t="shared" si="22"/>
        <v>3.9483598977008731E-3</v>
      </c>
    </row>
    <row r="31" spans="1:7" x14ac:dyDescent="0.35">
      <c r="A31" s="1" t="s">
        <v>73</v>
      </c>
      <c r="B31">
        <f>B11/B12</f>
        <v>1.9935768767563256</v>
      </c>
      <c r="C31">
        <f t="shared" ref="C31:F31" si="25">C11/C12</f>
        <v>0.91743503772003421</v>
      </c>
      <c r="D31">
        <f t="shared" si="25"/>
        <v>0.50085910652921206</v>
      </c>
      <c r="E31">
        <f t="shared" si="25"/>
        <v>1.4626702997275185</v>
      </c>
      <c r="F31">
        <f t="shared" si="25"/>
        <v>1.2738490745135271</v>
      </c>
      <c r="G31">
        <f>AVERAGE(B31:F31)</f>
        <v>1.2296780790493236</v>
      </c>
    </row>
    <row r="33" spans="1:7" x14ac:dyDescent="0.35">
      <c r="A33" s="1" t="s">
        <v>74</v>
      </c>
    </row>
    <row r="34" spans="1:7" x14ac:dyDescent="0.35">
      <c r="A34" s="1" t="s">
        <v>51</v>
      </c>
      <c r="B34" s="16">
        <v>691.69</v>
      </c>
      <c r="C34" s="16">
        <v>533.49</v>
      </c>
      <c r="D34" s="16">
        <v>670.08</v>
      </c>
      <c r="E34" s="16">
        <v>800.91</v>
      </c>
      <c r="F34" s="16">
        <v>777.52</v>
      </c>
    </row>
    <row r="35" spans="1:7" x14ac:dyDescent="0.35">
      <c r="A35" s="1" t="s">
        <v>76</v>
      </c>
      <c r="C35">
        <f>C34/B34-1</f>
        <v>-0.22871517587358503</v>
      </c>
      <c r="D35">
        <f t="shared" ref="D35:F35" si="26">D34/C34-1</f>
        <v>0.256031040881741</v>
      </c>
      <c r="E35">
        <f t="shared" si="26"/>
        <v>0.1952453438395414</v>
      </c>
      <c r="F35">
        <f t="shared" si="26"/>
        <v>-2.9204280131350568E-2</v>
      </c>
      <c r="G35">
        <f>AVERAGE(C35:F35)</f>
        <v>4.83392321790867E-2</v>
      </c>
    </row>
    <row r="36" spans="1:7" x14ac:dyDescent="0.35">
      <c r="A36" s="19" t="s">
        <v>52</v>
      </c>
      <c r="B36">
        <v>29.009999999999991</v>
      </c>
      <c r="C36">
        <v>14.899999999999977</v>
      </c>
      <c r="D36">
        <v>23.42999999999995</v>
      </c>
      <c r="E36">
        <v>-2.3099999999999454</v>
      </c>
      <c r="F36">
        <v>0</v>
      </c>
    </row>
    <row r="37" spans="1:7" x14ac:dyDescent="0.35">
      <c r="A37" t="s">
        <v>76</v>
      </c>
      <c r="C37">
        <f>C36/B36-1</f>
        <v>-0.48638400551534011</v>
      </c>
      <c r="D37">
        <f t="shared" ref="D37:F37" si="27">D36/C36-1</f>
        <v>0.57248322147650921</v>
      </c>
      <c r="E37">
        <f t="shared" si="27"/>
        <v>-1.0985915492957725</v>
      </c>
      <c r="F37">
        <f t="shared" si="27"/>
        <v>-1</v>
      </c>
    </row>
    <row r="38" spans="1:7" x14ac:dyDescent="0.35">
      <c r="A38" s="1" t="s">
        <v>53</v>
      </c>
      <c r="B38" s="16">
        <v>720.7</v>
      </c>
      <c r="C38" s="16">
        <v>548.39</v>
      </c>
      <c r="D38" s="16">
        <v>693.51</v>
      </c>
      <c r="E38" s="16">
        <v>798.6</v>
      </c>
      <c r="F38" s="16">
        <v>777.52</v>
      </c>
    </row>
    <row r="39" spans="1:7" x14ac:dyDescent="0.35">
      <c r="A39" t="s">
        <v>76</v>
      </c>
      <c r="C39">
        <f>C38/B38-1</f>
        <v>-0.2390869987512142</v>
      </c>
      <c r="D39">
        <f t="shared" ref="D39:F39" si="28">D38/C38-1</f>
        <v>0.26462918725724394</v>
      </c>
      <c r="E39">
        <f t="shared" si="28"/>
        <v>0.15153350348228578</v>
      </c>
      <c r="F39">
        <f t="shared" si="28"/>
        <v>-2.63961933383422E-2</v>
      </c>
    </row>
    <row r="40" spans="1:7" x14ac:dyDescent="0.35">
      <c r="A40" t="s">
        <v>54</v>
      </c>
      <c r="B40">
        <v>546.53</v>
      </c>
      <c r="C40">
        <v>421.28</v>
      </c>
      <c r="D40">
        <v>524.80999999999995</v>
      </c>
      <c r="E40">
        <v>581.16000000000008</v>
      </c>
      <c r="F40">
        <v>423.07999999999993</v>
      </c>
    </row>
    <row r="41" spans="1:7" x14ac:dyDescent="0.35">
      <c r="A41" t="s">
        <v>76</v>
      </c>
      <c r="C41">
        <f>C40/B40-1</f>
        <v>-0.22917314694527291</v>
      </c>
      <c r="D41">
        <f t="shared" ref="D41:F41" si="29">D40/C40-1</f>
        <v>0.24575104443600448</v>
      </c>
      <c r="E41">
        <f t="shared" si="29"/>
        <v>0.107372191840857</v>
      </c>
      <c r="F41">
        <f t="shared" si="29"/>
        <v>-0.27200770872049029</v>
      </c>
    </row>
    <row r="42" spans="1:7" x14ac:dyDescent="0.35">
      <c r="A42" s="1" t="s">
        <v>55</v>
      </c>
      <c r="B42">
        <v>174.17000000000007</v>
      </c>
      <c r="C42">
        <v>127.11000000000001</v>
      </c>
      <c r="D42">
        <v>168.70000000000005</v>
      </c>
      <c r="E42">
        <v>217.43999999999994</v>
      </c>
      <c r="F42">
        <v>354.44000000000005</v>
      </c>
    </row>
    <row r="43" spans="1:7" x14ac:dyDescent="0.35">
      <c r="A43" t="s">
        <v>76</v>
      </c>
      <c r="C43">
        <f>C42/B42-1</f>
        <v>-0.2701957857265892</v>
      </c>
      <c r="D43">
        <f t="shared" ref="D43:F43" si="30">D42/C42-1</f>
        <v>0.32719691605695878</v>
      </c>
      <c r="E43">
        <f t="shared" si="30"/>
        <v>0.28891523414344911</v>
      </c>
      <c r="F43">
        <f t="shared" si="30"/>
        <v>0.63005886681383449</v>
      </c>
    </row>
    <row r="44" spans="1:7" x14ac:dyDescent="0.35">
      <c r="A44" s="1" t="s">
        <v>56</v>
      </c>
      <c r="B44" s="16">
        <v>114.53</v>
      </c>
      <c r="C44" s="16">
        <v>94.89</v>
      </c>
      <c r="D44" s="16">
        <v>133.22999999999999</v>
      </c>
      <c r="E44" s="16">
        <v>138.53</v>
      </c>
      <c r="F44" s="16">
        <v>275.23</v>
      </c>
    </row>
    <row r="45" spans="1:7" x14ac:dyDescent="0.35">
      <c r="A45" t="s">
        <v>76</v>
      </c>
      <c r="C45">
        <f>C44/B44-1</f>
        <v>-0.17148345411682531</v>
      </c>
      <c r="D45">
        <f t="shared" ref="D45:F45" si="31">D44/C44-1</f>
        <v>0.40404679102118224</v>
      </c>
      <c r="E45">
        <f t="shared" si="31"/>
        <v>3.978083014336109E-2</v>
      </c>
      <c r="F45">
        <f t="shared" si="31"/>
        <v>0.98678986501118904</v>
      </c>
    </row>
    <row r="46" spans="1:7" x14ac:dyDescent="0.35">
      <c r="A46" s="1" t="s">
        <v>57</v>
      </c>
      <c r="B46">
        <v>59.640000000000072</v>
      </c>
      <c r="C46">
        <v>32.220000000000013</v>
      </c>
      <c r="D46">
        <v>35.470000000000056</v>
      </c>
      <c r="E46">
        <v>78.90999999999994</v>
      </c>
      <c r="F46">
        <v>79.210000000000036</v>
      </c>
    </row>
    <row r="47" spans="1:7" x14ac:dyDescent="0.35">
      <c r="A47" t="s">
        <v>76</v>
      </c>
      <c r="C47">
        <f>C46/B46-1</f>
        <v>-0.45975855130784749</v>
      </c>
      <c r="D47">
        <f t="shared" ref="D47:F47" si="32">D46/C46-1</f>
        <v>0.1008690254500324</v>
      </c>
      <c r="E47">
        <f t="shared" si="32"/>
        <v>1.2246969269805419</v>
      </c>
      <c r="F47">
        <f t="shared" si="32"/>
        <v>3.8017995184400633E-3</v>
      </c>
    </row>
    <row r="48" spans="1:7" x14ac:dyDescent="0.35">
      <c r="A48" s="1" t="s">
        <v>58</v>
      </c>
      <c r="B48" s="16">
        <v>9.98</v>
      </c>
      <c r="C48" s="16">
        <v>10.33</v>
      </c>
      <c r="D48" s="16">
        <v>23.81</v>
      </c>
      <c r="E48" s="16">
        <v>25.23</v>
      </c>
      <c r="F48" s="16">
        <v>25.53</v>
      </c>
    </row>
    <row r="49" spans="1:7" x14ac:dyDescent="0.35">
      <c r="A49" t="s">
        <v>76</v>
      </c>
      <c r="C49">
        <f>C48/B48-1</f>
        <v>3.5070140280561102E-2</v>
      </c>
      <c r="D49">
        <f t="shared" ref="D49:F49" si="33">D48/C48-1</f>
        <v>1.3049370764762824</v>
      </c>
      <c r="E49">
        <f t="shared" si="33"/>
        <v>5.9638807223855617E-2</v>
      </c>
      <c r="F49">
        <f t="shared" si="33"/>
        <v>1.189060642092743E-2</v>
      </c>
    </row>
    <row r="50" spans="1:7" x14ac:dyDescent="0.35">
      <c r="A50" s="1" t="s">
        <v>59</v>
      </c>
      <c r="B50">
        <v>49.660000000000068</v>
      </c>
      <c r="C50">
        <v>21.890000000000015</v>
      </c>
      <c r="D50">
        <v>11.660000000000057</v>
      </c>
      <c r="E50">
        <v>53.679999999999936</v>
      </c>
      <c r="F50">
        <v>53.680000000000035</v>
      </c>
    </row>
    <row r="51" spans="1:7" x14ac:dyDescent="0.35">
      <c r="A51" t="s">
        <v>76</v>
      </c>
      <c r="C51">
        <f>C50/B50-1</f>
        <v>-0.55920257752718516</v>
      </c>
      <c r="D51">
        <f t="shared" ref="D51:F51" si="34">D50/C50-1</f>
        <v>-0.46733668341708323</v>
      </c>
      <c r="E51">
        <f t="shared" si="34"/>
        <v>3.6037735849056327</v>
      </c>
      <c r="F51">
        <f t="shared" si="34"/>
        <v>1.7763568394002505E-15</v>
      </c>
    </row>
    <row r="52" spans="1:7" x14ac:dyDescent="0.35">
      <c r="A52" s="1" t="s">
        <v>60</v>
      </c>
      <c r="B52" s="16">
        <v>24.91</v>
      </c>
      <c r="C52" s="16">
        <v>23.86</v>
      </c>
      <c r="D52" s="16">
        <v>23.28</v>
      </c>
      <c r="E52" s="16">
        <v>36.700000000000003</v>
      </c>
      <c r="F52" s="16">
        <v>42.14</v>
      </c>
    </row>
    <row r="53" spans="1:7" x14ac:dyDescent="0.35">
      <c r="A53" t="s">
        <v>76</v>
      </c>
      <c r="C53">
        <f>C52/B52-1</f>
        <v>-4.2151746286631875E-2</v>
      </c>
      <c r="D53">
        <f t="shared" ref="D53:F53" si="35">D52/C52-1</f>
        <v>-2.430846605196979E-2</v>
      </c>
      <c r="E53">
        <f t="shared" si="35"/>
        <v>0.57646048109965631</v>
      </c>
      <c r="F53">
        <f t="shared" si="35"/>
        <v>0.14822888283378743</v>
      </c>
    </row>
    <row r="54" spans="1:7" x14ac:dyDescent="0.35">
      <c r="A54" s="1" t="s">
        <v>61</v>
      </c>
      <c r="B54">
        <v>24.750000000000068</v>
      </c>
      <c r="C54">
        <v>-1.9699999999999847</v>
      </c>
      <c r="D54">
        <v>-11.619999999999944</v>
      </c>
      <c r="E54">
        <v>16.979999999999933</v>
      </c>
      <c r="F54">
        <v>11.540000000000035</v>
      </c>
    </row>
    <row r="55" spans="1:7" x14ac:dyDescent="0.35">
      <c r="A55" t="s">
        <v>76</v>
      </c>
      <c r="C55">
        <f>C54/B54-1</f>
        <v>-1.0795959595959588</v>
      </c>
      <c r="D55">
        <f t="shared" ref="D55:F55" si="36">D54/C54-1</f>
        <v>4.898477157360424</v>
      </c>
      <c r="E55">
        <f t="shared" si="36"/>
        <v>-2.4612736660929446</v>
      </c>
      <c r="F55">
        <f t="shared" si="36"/>
        <v>-0.32037691401648527</v>
      </c>
    </row>
    <row r="56" spans="1:7" x14ac:dyDescent="0.35">
      <c r="A56" s="1" t="s">
        <v>62</v>
      </c>
      <c r="B56" s="16">
        <v>4.3600000000000003</v>
      </c>
      <c r="C56" s="16">
        <v>0.28000000000000003</v>
      </c>
      <c r="D56" s="16">
        <v>5.46</v>
      </c>
      <c r="E56" s="16">
        <v>5.93</v>
      </c>
      <c r="F56" s="16">
        <v>6.74</v>
      </c>
    </row>
    <row r="57" spans="1:7" x14ac:dyDescent="0.35">
      <c r="A57" t="s">
        <v>76</v>
      </c>
      <c r="C57">
        <f>C56/B56-1</f>
        <v>-0.93577981651376141</v>
      </c>
      <c r="D57">
        <f t="shared" ref="D57:F57" si="37">D56/C56-1</f>
        <v>18.499999999999996</v>
      </c>
      <c r="E57">
        <f t="shared" si="37"/>
        <v>8.6080586080585997E-2</v>
      </c>
      <c r="F57">
        <f t="shared" si="37"/>
        <v>0.13659359190556497</v>
      </c>
    </row>
    <row r="58" spans="1:7" x14ac:dyDescent="0.35">
      <c r="A58" t="s">
        <v>75</v>
      </c>
      <c r="B58">
        <v>20.390000000000068</v>
      </c>
      <c r="C58">
        <v>-2.2499999999999849</v>
      </c>
      <c r="D58">
        <v>-17.079999999999945</v>
      </c>
      <c r="E58">
        <v>11.049999999999933</v>
      </c>
      <c r="F58">
        <v>4.8000000000000345</v>
      </c>
    </row>
    <row r="59" spans="1:7" x14ac:dyDescent="0.35">
      <c r="A59" t="s">
        <v>76</v>
      </c>
      <c r="C59">
        <f>C58/B58-1</f>
        <v>-1.110348209906816</v>
      </c>
      <c r="D59">
        <f t="shared" ref="D59:F59" si="38">D58/C58-1</f>
        <v>6.5911111111111378</v>
      </c>
      <c r="E59">
        <f t="shared" si="38"/>
        <v>-1.6469555035128787</v>
      </c>
      <c r="F59">
        <f t="shared" si="38"/>
        <v>-0.565610859728501</v>
      </c>
    </row>
    <row r="61" spans="1:7" x14ac:dyDescent="0.35">
      <c r="A61" t="s">
        <v>77</v>
      </c>
      <c r="G61" t="s">
        <v>84</v>
      </c>
    </row>
    <row r="62" spans="1:7" x14ac:dyDescent="0.35">
      <c r="A62" t="s">
        <v>51</v>
      </c>
      <c r="B62" s="20">
        <f>B3/$B$3</f>
        <v>1</v>
      </c>
      <c r="C62" s="20">
        <f>C3/$C$3</f>
        <v>1</v>
      </c>
      <c r="D62" s="20">
        <f>D3/$D$3</f>
        <v>1</v>
      </c>
      <c r="E62" s="20">
        <f>E3/$E$3</f>
        <v>1</v>
      </c>
      <c r="F62" s="20">
        <f>F3/$F$3</f>
        <v>1</v>
      </c>
    </row>
    <row r="63" spans="1:7" x14ac:dyDescent="0.35">
      <c r="A63" t="s">
        <v>78</v>
      </c>
      <c r="B63" s="20">
        <f t="shared" ref="B63:B74" si="39">B4/$B$3</f>
        <v>4.1940753805895688E-2</v>
      </c>
      <c r="C63" s="20">
        <f t="shared" ref="C63:C74" si="40">C4/$C$3</f>
        <v>2.7929295769367705E-2</v>
      </c>
      <c r="D63" s="20">
        <f t="shared" ref="D63:D74" si="41">D4/$D$3</f>
        <v>3.4965974212034311E-2</v>
      </c>
      <c r="E63" s="20">
        <f t="shared" ref="E63:E74" si="42">E4/$E$3</f>
        <v>-2.8842192006591819E-3</v>
      </c>
      <c r="F63" s="20">
        <f t="shared" ref="F63:F74" si="43">F4/$F$3</f>
        <v>0</v>
      </c>
      <c r="G63" s="21">
        <f>MAX(B63:F63)</f>
        <v>4.1940753805895688E-2</v>
      </c>
    </row>
    <row r="64" spans="1:7" x14ac:dyDescent="0.35">
      <c r="A64" t="s">
        <v>79</v>
      </c>
      <c r="B64" s="20">
        <f t="shared" si="39"/>
        <v>1.0419407538058958</v>
      </c>
      <c r="C64" s="20">
        <f t="shared" si="40"/>
        <v>1.0279292957693678</v>
      </c>
      <c r="D64" s="20">
        <f t="shared" si="41"/>
        <v>1.0349659742120343</v>
      </c>
      <c r="E64" s="20">
        <f t="shared" si="42"/>
        <v>0.99711578079934082</v>
      </c>
      <c r="F64" s="20">
        <f t="shared" si="43"/>
        <v>1</v>
      </c>
    </row>
    <row r="65" spans="1:7" x14ac:dyDescent="0.35">
      <c r="A65" t="s">
        <v>80</v>
      </c>
      <c r="B65" s="20">
        <f t="shared" si="39"/>
        <v>0.79013720019083689</v>
      </c>
      <c r="C65" s="20">
        <f t="shared" si="40"/>
        <v>0.78966803501471439</v>
      </c>
      <c r="D65" s="20">
        <f t="shared" si="41"/>
        <v>0.78320499044890146</v>
      </c>
      <c r="E65" s="20">
        <f t="shared" si="42"/>
        <v>0.72562460201520784</v>
      </c>
      <c r="F65" s="20">
        <f t="shared" si="43"/>
        <v>0.54414034365675468</v>
      </c>
      <c r="G65" s="21">
        <f>MAX(B65:F65)</f>
        <v>0.79013720019083689</v>
      </c>
    </row>
    <row r="66" spans="1:7" x14ac:dyDescent="0.35">
      <c r="A66" t="s">
        <v>55</v>
      </c>
      <c r="B66" s="20">
        <f t="shared" si="39"/>
        <v>0.25180355361505885</v>
      </c>
      <c r="C66" s="20">
        <f t="shared" si="40"/>
        <v>0.23826126075465334</v>
      </c>
      <c r="D66" s="20">
        <f t="shared" si="41"/>
        <v>0.25176098376313283</v>
      </c>
      <c r="E66" s="20">
        <f t="shared" si="42"/>
        <v>0.27149117878413298</v>
      </c>
      <c r="F66" s="20">
        <f t="shared" si="43"/>
        <v>0.45585965634324527</v>
      </c>
    </row>
    <row r="67" spans="1:7" x14ac:dyDescent="0.35">
      <c r="A67" t="s">
        <v>56</v>
      </c>
      <c r="B67" s="20">
        <f t="shared" si="39"/>
        <v>0.1655799563388223</v>
      </c>
      <c r="C67" s="20">
        <f t="shared" si="40"/>
        <v>0.17786650171512119</v>
      </c>
      <c r="D67" s="20">
        <f t="shared" si="41"/>
        <v>0.19882700573065901</v>
      </c>
      <c r="E67" s="20">
        <f t="shared" si="42"/>
        <v>0.17296575145771687</v>
      </c>
      <c r="F67" s="20">
        <f t="shared" si="43"/>
        <v>0.35398446342216283</v>
      </c>
      <c r="G67" s="21">
        <f>MAX(B67:F67)</f>
        <v>0.35398446342216283</v>
      </c>
    </row>
    <row r="68" spans="1:7" x14ac:dyDescent="0.35">
      <c r="A68" t="s">
        <v>57</v>
      </c>
      <c r="B68" s="20">
        <f t="shared" si="39"/>
        <v>8.622359727623656E-2</v>
      </c>
      <c r="C68" s="20">
        <f t="shared" si="40"/>
        <v>6.0394759039532162E-2</v>
      </c>
      <c r="D68" s="20">
        <f t="shared" si="41"/>
        <v>5.2933978032473815E-2</v>
      </c>
      <c r="E68" s="20">
        <f t="shared" si="42"/>
        <v>9.8525427326416129E-2</v>
      </c>
      <c r="F68" s="20">
        <f t="shared" si="43"/>
        <v>0.10187519292108246</v>
      </c>
    </row>
    <row r="69" spans="1:7" x14ac:dyDescent="0.35">
      <c r="A69" t="s">
        <v>81</v>
      </c>
      <c r="B69" s="20">
        <f t="shared" si="39"/>
        <v>1.4428428920470152E-2</v>
      </c>
      <c r="C69" s="20">
        <f t="shared" si="40"/>
        <v>1.9363062100507977E-2</v>
      </c>
      <c r="D69" s="20">
        <f t="shared" si="41"/>
        <v>3.5533070678127977E-2</v>
      </c>
      <c r="E69" s="20">
        <f t="shared" si="42"/>
        <v>3.1501666853953628E-2</v>
      </c>
      <c r="F69" s="20">
        <f t="shared" si="43"/>
        <v>3.2835168227183867E-2</v>
      </c>
      <c r="G69" s="21">
        <f>MAX(B69:F69)</f>
        <v>3.5533070678127977E-2</v>
      </c>
    </row>
    <row r="70" spans="1:7" x14ac:dyDescent="0.35">
      <c r="A70" t="s">
        <v>82</v>
      </c>
      <c r="B70" s="20">
        <f t="shared" si="39"/>
        <v>7.1795168355766409E-2</v>
      </c>
      <c r="C70" s="20">
        <f t="shared" si="40"/>
        <v>4.1031696939024191E-2</v>
      </c>
      <c r="D70" s="20">
        <f t="shared" si="41"/>
        <v>1.7400907354345834E-2</v>
      </c>
      <c r="E70" s="20">
        <f t="shared" si="42"/>
        <v>6.7023760472462501E-2</v>
      </c>
      <c r="F70" s="20">
        <f t="shared" si="43"/>
        <v>6.9040024693898597E-2</v>
      </c>
    </row>
    <row r="71" spans="1:7" x14ac:dyDescent="0.35">
      <c r="A71" t="s">
        <v>83</v>
      </c>
      <c r="B71" s="20">
        <f t="shared" si="39"/>
        <v>3.601324292674464E-2</v>
      </c>
      <c r="C71" s="20">
        <f t="shared" si="40"/>
        <v>4.4724362218598282E-2</v>
      </c>
      <c r="D71" s="20">
        <f t="shared" si="41"/>
        <v>3.4742120343839542E-2</v>
      </c>
      <c r="E71" s="20">
        <f t="shared" si="42"/>
        <v>4.5822876478006272E-2</v>
      </c>
      <c r="F71" s="20">
        <f t="shared" si="43"/>
        <v>5.4197962753369688E-2</v>
      </c>
      <c r="G71" s="21">
        <f>MAX(B71:F71)</f>
        <v>5.4197962753369688E-2</v>
      </c>
    </row>
    <row r="72" spans="1:7" x14ac:dyDescent="0.35">
      <c r="A72" t="s">
        <v>61</v>
      </c>
      <c r="B72" s="20">
        <f t="shared" si="39"/>
        <v>3.5781925429021769E-2</v>
      </c>
      <c r="C72" s="20">
        <f t="shared" si="40"/>
        <v>-3.6926652795740964E-3</v>
      </c>
      <c r="D72" s="20">
        <f t="shared" si="41"/>
        <v>-1.7341212989493707E-2</v>
      </c>
      <c r="E72" s="20">
        <f t="shared" si="42"/>
        <v>2.1200883994456222E-2</v>
      </c>
      <c r="F72" s="20">
        <f t="shared" si="43"/>
        <v>1.4842061940528907E-2</v>
      </c>
    </row>
    <row r="73" spans="1:7" x14ac:dyDescent="0.35">
      <c r="A73" t="s">
        <v>62</v>
      </c>
      <c r="B73" s="20">
        <f t="shared" si="39"/>
        <v>6.3034018129508882E-3</v>
      </c>
      <c r="C73" s="20">
        <f t="shared" si="40"/>
        <v>5.2484582653845435E-4</v>
      </c>
      <c r="D73" s="20">
        <f t="shared" si="41"/>
        <v>8.1482808022922629E-3</v>
      </c>
      <c r="E73" s="20">
        <f t="shared" si="42"/>
        <v>7.4040778614326199E-3</v>
      </c>
      <c r="F73" s="20">
        <f t="shared" si="43"/>
        <v>8.6685873032204958E-3</v>
      </c>
      <c r="G73" s="21">
        <f>MAX((B73:F73))</f>
        <v>8.6685873032204958E-3</v>
      </c>
    </row>
    <row r="74" spans="1:7" x14ac:dyDescent="0.35">
      <c r="A74" t="s">
        <v>63</v>
      </c>
      <c r="B74" s="20">
        <f t="shared" si="39"/>
        <v>2.9478523616070878E-2</v>
      </c>
      <c r="C74" s="20">
        <f t="shared" si="40"/>
        <v>-4.2175111061125512E-3</v>
      </c>
      <c r="D74" s="20">
        <f t="shared" si="41"/>
        <v>-2.5489493791785972E-2</v>
      </c>
      <c r="E74" s="20">
        <f t="shared" si="42"/>
        <v>1.3796806133023603E-2</v>
      </c>
      <c r="F74" s="20">
        <f t="shared" si="43"/>
        <v>6.1734746373084091E-3</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r2:uid="{EEAA7037-A26A-458D-8717-21A5B7BFF55C}">
          <x14:colorSeries rgb="FF376092"/>
          <x14:colorNegative rgb="FFD00000"/>
          <x14:colorAxis rgb="FF000000"/>
          <x14:colorMarkers rgb="FFD00000"/>
          <x14:colorFirst rgb="FFD00000"/>
          <x14:colorLast rgb="FFD00000"/>
          <x14:colorHigh rgb="FFD00000"/>
          <x14:colorLow rgb="FFD00000"/>
          <x14:sparklines>
            <x14:sparkline>
              <xm:f>'Analyst IS'!C19:F19</xm:f>
              <xm:sqref>H19</xm:sqref>
            </x14:sparkline>
            <x14:sparkline>
              <xm:f>'Analyst IS'!C20:F20</xm:f>
              <xm:sqref>H20</xm:sqref>
            </x14:sparkline>
            <x14:sparkline>
              <xm:f>'Analyst IS'!C21:F21</xm:f>
              <xm:sqref>H21</xm:sqref>
            </x14:sparkline>
            <x14:sparkline>
              <xm:f>'Analyst IS'!C22:F22</xm:f>
              <xm:sqref>H22</xm:sqref>
            </x14:sparkline>
            <x14:sparkline>
              <xm:f>'Analyst IS'!C23:F23</xm:f>
              <xm:sqref>H23</xm:sqref>
            </x14:sparkline>
            <x14:sparkline>
              <xm:f>'Analyst IS'!C24:F24</xm:f>
              <xm:sqref>H24</xm:sqref>
            </x14:sparkline>
            <x14:sparkline>
              <xm:f>'Analyst IS'!C25:F25</xm:f>
              <xm:sqref>H25</xm:sqref>
            </x14:sparkline>
            <x14:sparkline>
              <xm:f>'Analyst IS'!C26:F26</xm:f>
              <xm:sqref>H26</xm:sqref>
            </x14:sparkline>
            <x14:sparkline>
              <xm:f>'Analyst IS'!C27:F27</xm:f>
              <xm:sqref>H27</xm:sqref>
            </x14:sparkline>
            <x14:sparkline>
              <xm:f>'Analyst IS'!C28:F28</xm:f>
              <xm:sqref>H28</xm:sqref>
            </x14:sparkline>
            <x14:sparkline>
              <xm:f>'Analyst IS'!C29:F29</xm:f>
              <xm:sqref>H29</xm:sqref>
            </x14:sparkline>
          </x14:sparklines>
        </x14:sparklineGroup>
        <x14:sparklineGroup type="column" displayEmptyCellsAs="gap" xr2:uid="{49E160C7-4280-4C6D-9F86-717203F160B6}">
          <x14:colorSeries rgb="FF376092"/>
          <x14:colorNegative rgb="FFD00000"/>
          <x14:colorAxis rgb="FF000000"/>
          <x14:colorMarkers rgb="FFD00000"/>
          <x14:colorFirst rgb="FFD00000"/>
          <x14:colorLast rgb="FFD00000"/>
          <x14:colorHigh rgb="FFD00000"/>
          <x14:colorLow rgb="FFD00000"/>
          <x14:sparklines>
            <x14:sparkline>
              <xm:f>'Analyst IS'!B31:F31</xm:f>
              <xm:sqref>H31</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F20B0-5CB1-4C78-8BCB-620C9CB2E595}">
  <dimension ref="A1:N50"/>
  <sheetViews>
    <sheetView topLeftCell="D2" workbookViewId="0">
      <selection activeCell="J11" sqref="J11:N12"/>
    </sheetView>
  </sheetViews>
  <sheetFormatPr defaultRowHeight="14.5" x14ac:dyDescent="0.35"/>
  <cols>
    <col min="1" max="1" width="28.1796875" customWidth="1"/>
    <col min="4" max="4" width="12.453125" customWidth="1"/>
    <col min="5" max="5" width="11.54296875" customWidth="1"/>
    <col min="9" max="9" width="23.81640625" bestFit="1" customWidth="1"/>
    <col min="10" max="10" width="10.36328125" customWidth="1"/>
    <col min="13" max="13" width="9.6328125" customWidth="1"/>
  </cols>
  <sheetData>
    <row r="1" spans="1:14" x14ac:dyDescent="0.35">
      <c r="A1" s="12" t="s">
        <v>104</v>
      </c>
      <c r="B1" s="8">
        <v>43891</v>
      </c>
      <c r="C1" s="8">
        <v>44256</v>
      </c>
      <c r="D1" s="8">
        <v>44621</v>
      </c>
      <c r="E1" s="8">
        <v>44986</v>
      </c>
      <c r="F1" s="34">
        <v>45352</v>
      </c>
      <c r="I1" s="24" t="s">
        <v>85</v>
      </c>
      <c r="J1" s="7" t="s">
        <v>43</v>
      </c>
      <c r="K1" s="7" t="s">
        <v>42</v>
      </c>
      <c r="L1" s="7" t="s">
        <v>41</v>
      </c>
      <c r="M1" s="7" t="s">
        <v>40</v>
      </c>
      <c r="N1" s="7" t="s">
        <v>39</v>
      </c>
    </row>
    <row r="2" spans="1:14" x14ac:dyDescent="0.35">
      <c r="A2" s="12" t="s">
        <v>105</v>
      </c>
      <c r="B2" s="7"/>
      <c r="C2" s="7"/>
      <c r="D2" s="7"/>
      <c r="E2" s="7"/>
      <c r="I2" s="24" t="s">
        <v>86</v>
      </c>
    </row>
    <row r="3" spans="1:14" x14ac:dyDescent="0.35">
      <c r="A3" s="9" t="s">
        <v>45</v>
      </c>
      <c r="B3" s="10">
        <v>12.2</v>
      </c>
      <c r="C3" s="10">
        <v>12.2</v>
      </c>
      <c r="D3" s="10">
        <v>12.21</v>
      </c>
      <c r="E3" s="10">
        <v>12.21</v>
      </c>
      <c r="F3" s="10">
        <v>12.21</v>
      </c>
      <c r="I3" t="s">
        <v>87</v>
      </c>
      <c r="J3">
        <f>B15/B8</f>
        <v>0.21043372938055138</v>
      </c>
      <c r="K3">
        <f>C15/C8</f>
        <v>0.40156323460272686</v>
      </c>
      <c r="L3">
        <f>D15/D8</f>
        <v>0.56347831466930642</v>
      </c>
      <c r="M3">
        <f>E15/E8</f>
        <v>0.47443725743855109</v>
      </c>
      <c r="N3">
        <f>F15/F8</f>
        <v>0.30313597784558577</v>
      </c>
    </row>
    <row r="4" spans="1:14" x14ac:dyDescent="0.35">
      <c r="A4" s="4" t="s">
        <v>44</v>
      </c>
      <c r="B4" s="11">
        <v>12.2</v>
      </c>
      <c r="C4" s="11">
        <v>12.2</v>
      </c>
      <c r="D4" s="11">
        <v>12.21</v>
      </c>
      <c r="E4" s="11">
        <v>12.21</v>
      </c>
      <c r="F4" s="11">
        <v>12.21</v>
      </c>
      <c r="I4" t="s">
        <v>88</v>
      </c>
      <c r="K4" s="20">
        <f>C6/B6-1</f>
        <v>-2.2566953610712592E-2</v>
      </c>
      <c r="L4" s="20">
        <f>D6/C6-1</f>
        <v>-5.1527476223968582E-2</v>
      </c>
      <c r="M4" s="20">
        <f>E6/D6-1</f>
        <v>0.20389476399277773</v>
      </c>
      <c r="N4" s="20">
        <f>F6/E6-1</f>
        <v>1.1730048205677468E-2</v>
      </c>
    </row>
    <row r="5" spans="1:14" x14ac:dyDescent="0.35">
      <c r="A5" s="9" t="s">
        <v>106</v>
      </c>
      <c r="B5" s="10">
        <v>334.56</v>
      </c>
      <c r="C5" s="10">
        <v>327.01</v>
      </c>
      <c r="D5" s="10">
        <v>310.16000000000003</v>
      </c>
      <c r="E5" s="10">
        <v>373.4</v>
      </c>
      <c r="F5" s="10">
        <v>377.78</v>
      </c>
      <c r="I5" t="s">
        <v>89</v>
      </c>
      <c r="K5" s="20">
        <f>C15/B15-1</f>
        <v>0.87282444840345352</v>
      </c>
      <c r="L5" s="20">
        <f>D15/C15-1</f>
        <v>0.33286989609249229</v>
      </c>
      <c r="M5" s="20">
        <f>E15/D15-1</f>
        <v>6.6977765577820314E-3</v>
      </c>
      <c r="N5" s="20">
        <f>F15/E15-1</f>
        <v>-0.35529257784806678</v>
      </c>
    </row>
    <row r="6" spans="1:14" x14ac:dyDescent="0.35">
      <c r="A6" s="4" t="s">
        <v>107</v>
      </c>
      <c r="B6" s="11">
        <v>334.56</v>
      </c>
      <c r="C6" s="11">
        <v>327.01</v>
      </c>
      <c r="D6" s="11">
        <v>310.16000000000003</v>
      </c>
      <c r="E6" s="11">
        <v>373.4</v>
      </c>
      <c r="F6" s="11">
        <v>377.78</v>
      </c>
      <c r="I6" t="s">
        <v>90</v>
      </c>
      <c r="J6">
        <f>B6/B15</f>
        <v>4.58489790324791</v>
      </c>
      <c r="K6">
        <f>C6/C15</f>
        <v>2.3928728230645397</v>
      </c>
      <c r="L6">
        <f>D6/D15</f>
        <v>1.702772440296459</v>
      </c>
      <c r="M6">
        <f>E6/E15</f>
        <v>2.0363200087255273</v>
      </c>
      <c r="N6">
        <f>F6/F15</f>
        <v>3.1955675858568768</v>
      </c>
    </row>
    <row r="7" spans="1:14" x14ac:dyDescent="0.35">
      <c r="A7" s="9" t="s">
        <v>108</v>
      </c>
      <c r="B7" s="10">
        <v>0</v>
      </c>
      <c r="C7" s="10">
        <v>1.1000000000000001</v>
      </c>
      <c r="D7" s="10">
        <v>0.89</v>
      </c>
      <c r="E7" s="10">
        <v>0.89</v>
      </c>
      <c r="F7" s="10">
        <v>0</v>
      </c>
      <c r="I7" s="24" t="s">
        <v>91</v>
      </c>
    </row>
    <row r="8" spans="1:14" x14ac:dyDescent="0.35">
      <c r="A8" s="4" t="s">
        <v>109</v>
      </c>
      <c r="B8" s="11">
        <v>346.76</v>
      </c>
      <c r="C8" s="11">
        <v>340.32</v>
      </c>
      <c r="D8" s="11">
        <v>323.26</v>
      </c>
      <c r="E8" s="11">
        <v>386.5</v>
      </c>
      <c r="F8" s="11">
        <v>389.99</v>
      </c>
      <c r="I8" t="s">
        <v>92</v>
      </c>
      <c r="J8">
        <f>B41/B21</f>
        <v>1.3752733424103643</v>
      </c>
      <c r="K8">
        <f>C41/C21</f>
        <v>1.5642121076970024</v>
      </c>
      <c r="L8">
        <f>D41/D21</f>
        <v>1.6732422053579592</v>
      </c>
      <c r="M8">
        <f>E41/E21</f>
        <v>1.6588571169619795</v>
      </c>
      <c r="N8">
        <f>F41/F21</f>
        <v>1.4449989814626196</v>
      </c>
    </row>
    <row r="9" spans="1:14" x14ac:dyDescent="0.35">
      <c r="A9" s="9" t="s">
        <v>30</v>
      </c>
      <c r="B9" s="10">
        <v>0</v>
      </c>
      <c r="C9" s="10">
        <v>0</v>
      </c>
      <c r="D9" s="10">
        <v>0</v>
      </c>
      <c r="E9" s="10">
        <v>1.36</v>
      </c>
      <c r="F9" s="10">
        <v>0</v>
      </c>
      <c r="I9" t="s">
        <v>93</v>
      </c>
      <c r="J9">
        <f>(B41-B36)/B21</f>
        <v>0.49447126294508392</v>
      </c>
      <c r="K9">
        <f>(C41-C36)/C21</f>
        <v>0.57604281589634043</v>
      </c>
      <c r="L9">
        <f>(D41-D36)/D21</f>
        <v>0.61280515680716829</v>
      </c>
      <c r="M9">
        <f>(E41-E36)/E21</f>
        <v>0.47793084696605781</v>
      </c>
      <c r="N9">
        <f>(F41-F36)/F21</f>
        <v>0.46959665919739252</v>
      </c>
    </row>
    <row r="10" spans="1:14" x14ac:dyDescent="0.35">
      <c r="A10" s="12" t="s">
        <v>110</v>
      </c>
      <c r="B10" s="7"/>
      <c r="C10" s="7"/>
      <c r="D10" s="7"/>
      <c r="E10" s="7"/>
      <c r="I10" t="s">
        <v>94</v>
      </c>
      <c r="J10">
        <f>B41-B21</f>
        <v>181.90999999999997</v>
      </c>
      <c r="K10">
        <f>C41-C21</f>
        <v>240.36</v>
      </c>
      <c r="L10">
        <f>D41-D21</f>
        <v>294.52999999999997</v>
      </c>
      <c r="M10">
        <f>E41-E21</f>
        <v>290.78000000000003</v>
      </c>
      <c r="N10">
        <f>F41-F21</f>
        <v>262.14</v>
      </c>
    </row>
    <row r="11" spans="1:14" x14ac:dyDescent="0.35">
      <c r="A11" s="9" t="s">
        <v>111</v>
      </c>
      <c r="B11" s="10">
        <v>59.26</v>
      </c>
      <c r="C11" s="10">
        <v>122.86</v>
      </c>
      <c r="D11" s="10">
        <v>165.11</v>
      </c>
      <c r="E11" s="10">
        <v>166.12</v>
      </c>
      <c r="F11" s="10">
        <v>101.89</v>
      </c>
      <c r="I11" t="s">
        <v>95</v>
      </c>
      <c r="J11">
        <f>(B37/'Analyst IS'!B3)*360</f>
        <v>65.729445271725766</v>
      </c>
      <c r="K11">
        <f>(C37/'Analyst IS'!C3)*360</f>
        <v>94.607209132317365</v>
      </c>
      <c r="L11">
        <f>(D37/'Analyst IS'!D3)*360</f>
        <v>69.724212034383953</v>
      </c>
      <c r="M11">
        <f>(E37/'Analyst IS'!E3)*360</f>
        <v>58.298685245533207</v>
      </c>
      <c r="N11">
        <f>(F37/'Analyst IS'!F3)*360</f>
        <v>66.604074493260626</v>
      </c>
    </row>
    <row r="12" spans="1:14" x14ac:dyDescent="0.35">
      <c r="A12" s="9" t="s">
        <v>112</v>
      </c>
      <c r="B12" s="10">
        <v>5.84</v>
      </c>
      <c r="C12" s="10">
        <v>5.89</v>
      </c>
      <c r="D12" s="10">
        <v>7.51</v>
      </c>
      <c r="E12" s="10">
        <v>8.09</v>
      </c>
      <c r="F12" s="10">
        <v>0.86</v>
      </c>
      <c r="I12" t="s">
        <v>96</v>
      </c>
      <c r="J12">
        <f>B18/'Balance Sheet '!B6</f>
        <v>0.2307508369201339</v>
      </c>
      <c r="K12">
        <f>C18/'Balance Sheet '!C6</f>
        <v>0.31314027093972663</v>
      </c>
      <c r="L12">
        <f>D18/'Balance Sheet '!D6</f>
        <v>0.37890121227753415</v>
      </c>
      <c r="M12">
        <f>E18/'Balance Sheet '!E6</f>
        <v>0.2438671665773969</v>
      </c>
      <c r="N12">
        <f>F18/'Balance Sheet '!F6</f>
        <v>0.41198581184816557</v>
      </c>
    </row>
    <row r="13" spans="1:14" x14ac:dyDescent="0.35">
      <c r="A13" s="9" t="s">
        <v>113</v>
      </c>
      <c r="B13" s="10">
        <v>7.39</v>
      </c>
      <c r="C13" s="10">
        <v>7.5</v>
      </c>
      <c r="D13" s="10">
        <v>9.07</v>
      </c>
      <c r="E13" s="10">
        <v>8.48</v>
      </c>
      <c r="F13" s="10">
        <v>14.4</v>
      </c>
      <c r="I13" s="24" t="s">
        <v>97</v>
      </c>
    </row>
    <row r="14" spans="1:14" x14ac:dyDescent="0.35">
      <c r="A14" s="9" t="s">
        <v>114</v>
      </c>
      <c r="B14" s="10">
        <v>0.49</v>
      </c>
      <c r="C14" s="10">
        <v>0.42</v>
      </c>
      <c r="D14" s="10">
        <v>0.45</v>
      </c>
      <c r="E14" s="10">
        <v>0.68</v>
      </c>
      <c r="F14" s="10">
        <v>1.06</v>
      </c>
      <c r="I14" t="s">
        <v>98</v>
      </c>
      <c r="J14">
        <f>'Balance Sheet '!B3/'Balance Sheet '!B42</f>
        <v>1.3488562362488528E-2</v>
      </c>
      <c r="K14">
        <f>'Balance Sheet '!C3/'Balance Sheet '!C42</f>
        <v>1.3510520487264673E-2</v>
      </c>
      <c r="L14">
        <f>'Balance Sheet '!D3/'Balance Sheet '!D42</f>
        <v>1.294968606821653E-2</v>
      </c>
      <c r="M14">
        <f>'Balance Sheet '!E3/'Balance Sheet '!E42</f>
        <v>1.2058306504177448E-2</v>
      </c>
      <c r="N14">
        <f>'Balance Sheet '!F3/'Balance Sheet '!F42</f>
        <v>1.1127413901521022E-2</v>
      </c>
    </row>
    <row r="15" spans="1:14" x14ac:dyDescent="0.35">
      <c r="A15" s="4" t="s">
        <v>115</v>
      </c>
      <c r="B15" s="11">
        <v>72.97</v>
      </c>
      <c r="C15" s="11">
        <v>136.66</v>
      </c>
      <c r="D15" s="11">
        <v>182.15</v>
      </c>
      <c r="E15" s="11">
        <v>183.37</v>
      </c>
      <c r="F15" s="11">
        <v>118.22</v>
      </c>
      <c r="I15" t="s">
        <v>99</v>
      </c>
      <c r="J15">
        <f>'Balance Sheet '!B3/'Balance Sheet '!B37</f>
        <v>9.6603056457360031E-2</v>
      </c>
      <c r="K15">
        <f>'Balance Sheet '!C3/'Balance Sheet '!C37</f>
        <v>8.7018544935805991E-2</v>
      </c>
      <c r="L15">
        <f>'Balance Sheet '!D3/'Balance Sheet '!D37</f>
        <v>9.4082293111419329E-2</v>
      </c>
      <c r="M15">
        <f>'Balance Sheet '!E3/'Balance Sheet '!E37</f>
        <v>9.4140323824209726E-2</v>
      </c>
      <c r="N15">
        <f>'Balance Sheet '!F3/'Balance Sheet '!F37</f>
        <v>8.4880083420229416E-2</v>
      </c>
    </row>
    <row r="16" spans="1:14" x14ac:dyDescent="0.35">
      <c r="A16" s="12" t="s">
        <v>116</v>
      </c>
      <c r="B16" s="7"/>
      <c r="C16" s="7"/>
      <c r="D16" s="7"/>
      <c r="E16" s="7"/>
      <c r="I16" t="s">
        <v>100</v>
      </c>
      <c r="J16">
        <f>'Balance Sheet '!B6/'Balance Sheet '!B18</f>
        <v>4.3336787564766839</v>
      </c>
      <c r="K16">
        <f>'Balance Sheet '!C6/'Balance Sheet '!C18</f>
        <v>3.1934570312499999</v>
      </c>
      <c r="L16">
        <f>'Balance Sheet '!D6/'Balance Sheet '!D18</f>
        <v>2.6392103471749491</v>
      </c>
      <c r="M16">
        <f>'Balance Sheet '!E6/'Balance Sheet '!E18</f>
        <v>4.1005930155941135</v>
      </c>
      <c r="N16">
        <f>'Balance Sheet '!F6/'Balance Sheet '!F18</f>
        <v>2.4272680544847085</v>
      </c>
    </row>
    <row r="17" spans="1:14" x14ac:dyDescent="0.35">
      <c r="A17" s="9" t="s">
        <v>117</v>
      </c>
      <c r="B17" s="10">
        <v>373.07</v>
      </c>
      <c r="C17" s="10">
        <v>288.17</v>
      </c>
      <c r="D17" s="10">
        <v>305.48</v>
      </c>
      <c r="E17" s="10">
        <v>328.04</v>
      </c>
      <c r="F17" s="10">
        <v>409.25</v>
      </c>
      <c r="I17" s="24" t="s">
        <v>101</v>
      </c>
    </row>
    <row r="18" spans="1:14" x14ac:dyDescent="0.35">
      <c r="A18" s="9" t="s">
        <v>118</v>
      </c>
      <c r="B18" s="10">
        <v>77.2</v>
      </c>
      <c r="C18" s="10">
        <v>102.4</v>
      </c>
      <c r="D18" s="10">
        <v>117.52</v>
      </c>
      <c r="E18" s="10">
        <v>91.06</v>
      </c>
      <c r="F18" s="10">
        <v>155.63999999999999</v>
      </c>
      <c r="I18" t="s">
        <v>102</v>
      </c>
      <c r="J18">
        <f>'Balance Sheet '!B11/'Balance Sheet '!B42</f>
        <v>6.5519033245989358E-2</v>
      </c>
      <c r="K18">
        <f>'Balance Sheet '!C11/'Balance Sheet '!C42</f>
        <v>0.13605758582502769</v>
      </c>
      <c r="L18">
        <f>'Balance Sheet '!D11/'Balance Sheet '!D42</f>
        <v>0.17511242151705414</v>
      </c>
      <c r="M18">
        <f>'Balance Sheet '!E11/'Balance Sheet '!E42</f>
        <v>0.16405617333939046</v>
      </c>
      <c r="N18">
        <f>'Balance Sheet '!F11/'Balance Sheet '!F42</f>
        <v>9.2856036234723729E-2</v>
      </c>
    </row>
    <row r="19" spans="1:14" x14ac:dyDescent="0.35">
      <c r="A19" s="9" t="s">
        <v>119</v>
      </c>
      <c r="B19" s="10">
        <v>30.33</v>
      </c>
      <c r="C19" s="10">
        <v>31.87</v>
      </c>
      <c r="D19" s="10">
        <v>11.62</v>
      </c>
      <c r="E19" s="10">
        <v>20.52</v>
      </c>
      <c r="F19" s="10">
        <v>20.49</v>
      </c>
      <c r="I19" t="s">
        <v>103</v>
      </c>
      <c r="J19">
        <f>'Balance Sheet '!B15/'Balance Sheet '!B8</f>
        <v>0.21043372938055138</v>
      </c>
      <c r="K19">
        <f>'Balance Sheet '!C15/'Balance Sheet '!C8</f>
        <v>0.40156323460272686</v>
      </c>
      <c r="L19">
        <f>'Balance Sheet '!D15/'Balance Sheet '!D8</f>
        <v>0.56347831466930642</v>
      </c>
      <c r="M19">
        <f>'Balance Sheet '!E15/'Balance Sheet '!E8</f>
        <v>0.47443725743855109</v>
      </c>
      <c r="N19">
        <f>'Balance Sheet '!F15/'Balance Sheet '!F8</f>
        <v>0.30313597784558577</v>
      </c>
    </row>
    <row r="20" spans="1:14" x14ac:dyDescent="0.35">
      <c r="A20" s="9" t="s">
        <v>120</v>
      </c>
      <c r="B20" s="10">
        <v>4.1399999999999997</v>
      </c>
      <c r="C20" s="10">
        <v>3.57</v>
      </c>
      <c r="D20" s="10">
        <v>2.86</v>
      </c>
      <c r="E20" s="10">
        <v>1.72</v>
      </c>
      <c r="F20" s="10">
        <v>3.69</v>
      </c>
    </row>
    <row r="21" spans="1:14" x14ac:dyDescent="0.35">
      <c r="A21" s="4" t="s">
        <v>121</v>
      </c>
      <c r="B21" s="11">
        <v>484.74</v>
      </c>
      <c r="C21" s="11">
        <v>426.01</v>
      </c>
      <c r="D21" s="11">
        <v>437.48</v>
      </c>
      <c r="E21" s="11">
        <v>441.34</v>
      </c>
      <c r="F21" s="11">
        <v>589.08000000000004</v>
      </c>
    </row>
    <row r="22" spans="1:14" x14ac:dyDescent="0.35">
      <c r="A22" s="4" t="s">
        <v>122</v>
      </c>
      <c r="B22" s="11">
        <v>904.47</v>
      </c>
      <c r="C22" s="11">
        <v>903</v>
      </c>
      <c r="D22" s="11">
        <v>942.88</v>
      </c>
      <c r="E22" s="33">
        <v>1012.58</v>
      </c>
      <c r="F22" s="33">
        <v>1097.29</v>
      </c>
    </row>
    <row r="23" spans="1:14" x14ac:dyDescent="0.35">
      <c r="A23" s="12" t="s">
        <v>123</v>
      </c>
      <c r="B23" s="7"/>
      <c r="C23" s="7"/>
      <c r="D23" s="7"/>
      <c r="E23" s="7"/>
    </row>
    <row r="24" spans="1:14" x14ac:dyDescent="0.35">
      <c r="A24" s="12" t="s">
        <v>124</v>
      </c>
      <c r="B24" s="7"/>
      <c r="C24" s="7"/>
      <c r="D24" s="7"/>
      <c r="E24" s="7"/>
    </row>
    <row r="25" spans="1:14" x14ac:dyDescent="0.35">
      <c r="A25" s="9" t="s">
        <v>125</v>
      </c>
      <c r="B25" s="10">
        <v>113.1</v>
      </c>
      <c r="C25" s="10">
        <v>110.67</v>
      </c>
      <c r="D25" s="10">
        <v>140.46</v>
      </c>
      <c r="E25" s="10">
        <v>158.91</v>
      </c>
      <c r="F25" s="10">
        <v>180.31</v>
      </c>
    </row>
    <row r="26" spans="1:14" x14ac:dyDescent="0.35">
      <c r="A26" s="9" t="s">
        <v>126</v>
      </c>
      <c r="B26" s="10">
        <v>0.67</v>
      </c>
      <c r="C26" s="10">
        <v>66.11</v>
      </c>
      <c r="D26" s="10">
        <v>53.09</v>
      </c>
      <c r="E26" s="10">
        <v>39.89</v>
      </c>
      <c r="F26" s="10">
        <v>0</v>
      </c>
    </row>
    <row r="27" spans="1:14" x14ac:dyDescent="0.35">
      <c r="A27" s="9" t="s">
        <v>127</v>
      </c>
      <c r="B27" s="10">
        <v>11.08</v>
      </c>
      <c r="C27" s="10">
        <v>8.3699999999999992</v>
      </c>
      <c r="D27" s="10">
        <v>8.1199999999999992</v>
      </c>
      <c r="E27" s="10">
        <v>0</v>
      </c>
      <c r="F27" s="10">
        <v>0</v>
      </c>
    </row>
    <row r="28" spans="1:14" x14ac:dyDescent="0.35">
      <c r="A28" s="9" t="s">
        <v>128</v>
      </c>
      <c r="B28" s="10">
        <v>11.07</v>
      </c>
      <c r="C28" s="10">
        <v>10.210000000000001</v>
      </c>
      <c r="D28" s="10">
        <v>0</v>
      </c>
      <c r="E28" s="10">
        <v>0</v>
      </c>
      <c r="F28" s="10">
        <v>0</v>
      </c>
    </row>
    <row r="29" spans="1:14" x14ac:dyDescent="0.35">
      <c r="A29" s="4" t="s">
        <v>129</v>
      </c>
      <c r="B29" s="11">
        <v>135.91999999999999</v>
      </c>
      <c r="C29" s="11">
        <v>195.36</v>
      </c>
      <c r="D29" s="11">
        <v>201.67</v>
      </c>
      <c r="E29" s="11">
        <v>198.79</v>
      </c>
      <c r="F29" s="11">
        <v>180.31</v>
      </c>
    </row>
    <row r="30" spans="1:14" x14ac:dyDescent="0.35">
      <c r="A30" s="9" t="s">
        <v>130</v>
      </c>
      <c r="B30" s="10">
        <v>46.77</v>
      </c>
      <c r="C30" s="10">
        <v>37.89</v>
      </c>
      <c r="D30" s="10">
        <v>6.22</v>
      </c>
      <c r="E30" s="10">
        <v>54.38</v>
      </c>
      <c r="F30" s="10">
        <v>42.85</v>
      </c>
    </row>
    <row r="31" spans="1:14" x14ac:dyDescent="0.35">
      <c r="A31" s="9" t="s">
        <v>131</v>
      </c>
      <c r="B31" s="10">
        <v>0.21</v>
      </c>
      <c r="C31" s="10">
        <v>0.24</v>
      </c>
      <c r="D31" s="10">
        <v>0</v>
      </c>
      <c r="E31" s="10">
        <v>1.01</v>
      </c>
      <c r="F31" s="10">
        <v>0</v>
      </c>
    </row>
    <row r="32" spans="1:14" x14ac:dyDescent="0.35">
      <c r="A32" s="9" t="s">
        <v>132</v>
      </c>
      <c r="B32" s="10">
        <v>1.85</v>
      </c>
      <c r="C32" s="10">
        <v>2.2599999999999998</v>
      </c>
      <c r="D32" s="10">
        <v>0</v>
      </c>
      <c r="E32" s="10">
        <v>0</v>
      </c>
      <c r="F32" s="10">
        <v>21.25</v>
      </c>
    </row>
    <row r="33" spans="1:6" x14ac:dyDescent="0.35">
      <c r="A33" s="9" t="s">
        <v>133</v>
      </c>
      <c r="B33" s="10">
        <v>52.81</v>
      </c>
      <c r="C33" s="10">
        <v>0.63</v>
      </c>
      <c r="D33" s="10">
        <v>2.73</v>
      </c>
      <c r="E33" s="10">
        <v>26.02</v>
      </c>
      <c r="F33" s="10">
        <v>1.39</v>
      </c>
    </row>
    <row r="34" spans="1:6" x14ac:dyDescent="0.35">
      <c r="A34" s="4" t="s">
        <v>134</v>
      </c>
      <c r="B34" s="11">
        <v>237.81</v>
      </c>
      <c r="C34" s="11">
        <v>236.63</v>
      </c>
      <c r="D34" s="11">
        <v>210.87</v>
      </c>
      <c r="E34" s="11">
        <v>280.45</v>
      </c>
      <c r="F34" s="11">
        <v>246.06</v>
      </c>
    </row>
    <row r="35" spans="1:6" x14ac:dyDescent="0.35">
      <c r="A35" s="12" t="s">
        <v>135</v>
      </c>
      <c r="B35" s="7"/>
      <c r="C35" s="7"/>
      <c r="D35" s="7"/>
      <c r="E35" s="7"/>
    </row>
    <row r="36" spans="1:6" x14ac:dyDescent="0.35">
      <c r="A36" s="9" t="s">
        <v>46</v>
      </c>
      <c r="B36" s="10">
        <v>426.96</v>
      </c>
      <c r="C36" s="10">
        <v>420.97</v>
      </c>
      <c r="D36" s="10">
        <v>463.92</v>
      </c>
      <c r="E36" s="10">
        <v>521.19000000000005</v>
      </c>
      <c r="F36" s="10">
        <v>574.59</v>
      </c>
    </row>
    <row r="37" spans="1:6" x14ac:dyDescent="0.35">
      <c r="A37" s="9" t="s">
        <v>136</v>
      </c>
      <c r="B37" s="10">
        <v>126.29</v>
      </c>
      <c r="C37" s="10">
        <v>140.19999999999999</v>
      </c>
      <c r="D37" s="10">
        <v>129.78</v>
      </c>
      <c r="E37" s="10">
        <v>129.69999999999999</v>
      </c>
      <c r="F37" s="10">
        <v>143.85</v>
      </c>
    </row>
    <row r="38" spans="1:6" x14ac:dyDescent="0.35">
      <c r="A38" s="9" t="s">
        <v>137</v>
      </c>
      <c r="B38" s="10">
        <v>61.02</v>
      </c>
      <c r="C38" s="10">
        <v>39.21</v>
      </c>
      <c r="D38" s="10">
        <v>75.95</v>
      </c>
      <c r="E38" s="10">
        <v>32.590000000000003</v>
      </c>
      <c r="F38" s="10">
        <v>71.53</v>
      </c>
    </row>
    <row r="39" spans="1:6" x14ac:dyDescent="0.35">
      <c r="A39" s="9" t="s">
        <v>138</v>
      </c>
      <c r="B39" s="10">
        <v>2.08</v>
      </c>
      <c r="C39" s="10">
        <v>1.69</v>
      </c>
      <c r="D39" s="10">
        <v>1.1299999999999999</v>
      </c>
      <c r="E39" s="10">
        <v>1.59</v>
      </c>
      <c r="F39" s="10">
        <v>1.39</v>
      </c>
    </row>
    <row r="40" spans="1:6" x14ac:dyDescent="0.35">
      <c r="A40" s="9" t="s">
        <v>139</v>
      </c>
      <c r="B40" s="10">
        <v>50.3</v>
      </c>
      <c r="C40" s="10">
        <v>64.3</v>
      </c>
      <c r="D40" s="10">
        <v>61.23</v>
      </c>
      <c r="E40" s="10">
        <v>47.05</v>
      </c>
      <c r="F40" s="10">
        <v>59.86</v>
      </c>
    </row>
    <row r="41" spans="1:6" x14ac:dyDescent="0.35">
      <c r="A41" s="4" t="s">
        <v>47</v>
      </c>
      <c r="B41" s="11">
        <v>666.65</v>
      </c>
      <c r="C41" s="11">
        <v>666.37</v>
      </c>
      <c r="D41" s="11">
        <v>732.01</v>
      </c>
      <c r="E41" s="11">
        <v>732.12</v>
      </c>
      <c r="F41" s="11">
        <v>851.22</v>
      </c>
    </row>
    <row r="42" spans="1:6" x14ac:dyDescent="0.35">
      <c r="A42" s="4" t="s">
        <v>48</v>
      </c>
      <c r="B42" s="11">
        <v>904.47</v>
      </c>
      <c r="C42" s="11">
        <v>903</v>
      </c>
      <c r="D42" s="11">
        <v>942.88</v>
      </c>
      <c r="E42" s="33">
        <v>1012.58</v>
      </c>
      <c r="F42" s="33">
        <v>1097.29</v>
      </c>
    </row>
    <row r="43" spans="1:6" ht="19.25" customHeight="1" x14ac:dyDescent="0.35">
      <c r="A43" s="12" t="s">
        <v>33</v>
      </c>
      <c r="B43" s="7"/>
      <c r="C43" s="7"/>
      <c r="D43" s="7"/>
      <c r="E43" s="7"/>
    </row>
    <row r="44" spans="1:6" ht="19.25" customHeight="1" x14ac:dyDescent="0.35">
      <c r="A44" s="12" t="s">
        <v>140</v>
      </c>
      <c r="B44" s="7"/>
      <c r="C44" s="7"/>
      <c r="D44" s="7"/>
      <c r="E44" s="7"/>
    </row>
    <row r="45" spans="1:6" x14ac:dyDescent="0.35">
      <c r="A45" s="9" t="s">
        <v>49</v>
      </c>
      <c r="B45" s="10">
        <v>98.41</v>
      </c>
      <c r="C45" s="10">
        <v>102.82</v>
      </c>
      <c r="D45" s="10">
        <v>267.92</v>
      </c>
      <c r="E45" s="10">
        <v>210.73</v>
      </c>
      <c r="F45" s="10">
        <v>0</v>
      </c>
    </row>
    <row r="46" spans="1:6" x14ac:dyDescent="0.35">
      <c r="A46" s="12" t="s">
        <v>141</v>
      </c>
      <c r="B46" s="7"/>
      <c r="C46" s="7"/>
      <c r="D46" s="7"/>
      <c r="E46" s="7"/>
    </row>
    <row r="47" spans="1:6" x14ac:dyDescent="0.35">
      <c r="A47" s="9" t="s">
        <v>142</v>
      </c>
      <c r="B47" s="10">
        <v>2.09</v>
      </c>
      <c r="C47" s="10">
        <v>2.09</v>
      </c>
      <c r="D47" s="10">
        <v>2.09</v>
      </c>
      <c r="E47" s="10">
        <v>2.09</v>
      </c>
      <c r="F47" s="10">
        <v>0</v>
      </c>
    </row>
    <row r="48" spans="1:6" ht="19.25" customHeight="1" x14ac:dyDescent="0.35">
      <c r="A48" s="12" t="s">
        <v>143</v>
      </c>
      <c r="B48" s="7"/>
      <c r="C48" s="7"/>
      <c r="D48" s="7"/>
      <c r="E48" s="7"/>
    </row>
    <row r="49" spans="1:6" x14ac:dyDescent="0.35">
      <c r="A49" s="9" t="s">
        <v>144</v>
      </c>
      <c r="B49" s="10">
        <v>0.35</v>
      </c>
      <c r="C49" s="10">
        <v>0.35</v>
      </c>
      <c r="D49" s="10">
        <v>0.35</v>
      </c>
      <c r="E49" s="10">
        <v>0.35</v>
      </c>
      <c r="F49" s="10">
        <v>0</v>
      </c>
    </row>
    <row r="50" spans="1:6" x14ac:dyDescent="0.35">
      <c r="A50" s="12" t="s">
        <v>145</v>
      </c>
      <c r="B50" s="13"/>
      <c r="C50" s="1"/>
      <c r="D50" s="1"/>
      <c r="E50" s="1"/>
      <c r="F50" s="1"/>
    </row>
  </sheetData>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type="column" displayEmptyCellsAs="gap" xr2:uid="{80D25AD2-A087-4585-9320-B5F1DF0F0D3D}">
          <x14:colorSeries rgb="FF376092"/>
          <x14:colorNegative rgb="FFD00000"/>
          <x14:colorAxis rgb="FF000000"/>
          <x14:colorMarkers rgb="FFD00000"/>
          <x14:colorFirst rgb="FFD00000"/>
          <x14:colorLast rgb="FFD00000"/>
          <x14:colorHigh rgb="FFD00000"/>
          <x14:colorLow rgb="FFD00000"/>
          <x14:sparklines>
            <x14:sparkline>
              <xm:f>'Balance Sheet '!J3:N3</xm:f>
              <xm:sqref>O3</xm:sqref>
            </x14:sparkline>
            <x14:sparkline>
              <xm:f>'Balance Sheet '!J4:N4</xm:f>
              <xm:sqref>O4</xm:sqref>
            </x14:sparkline>
            <x14:sparkline>
              <xm:f>'Balance Sheet '!J5:N5</xm:f>
              <xm:sqref>O5</xm:sqref>
            </x14:sparkline>
            <x14:sparkline>
              <xm:f>'Balance Sheet '!J6:N6</xm:f>
              <xm:sqref>O6</xm:sqref>
            </x14:sparkline>
            <x14:sparkline>
              <xm:f>'Balance Sheet '!J7:N7</xm:f>
              <xm:sqref>O7</xm:sqref>
            </x14:sparkline>
            <x14:sparkline>
              <xm:f>'Balance Sheet '!J8:N8</xm:f>
              <xm:sqref>O8</xm:sqref>
            </x14:sparkline>
            <x14:sparkline>
              <xm:f>'Balance Sheet '!J9:N9</xm:f>
              <xm:sqref>O9</xm:sqref>
            </x14:sparkline>
            <x14:sparkline>
              <xm:f>'Balance Sheet '!J10:N10</xm:f>
              <xm:sqref>O10</xm:sqref>
            </x14:sparkline>
            <x14:sparkline>
              <xm:f>'Balance Sheet '!J11:N11</xm:f>
              <xm:sqref>O11</xm:sqref>
            </x14:sparkline>
            <x14:sparkline>
              <xm:f>'Balance Sheet '!J12:N12</xm:f>
              <xm:sqref>O12</xm:sqref>
            </x14:sparkline>
            <x14:sparkline>
              <xm:f>'Balance Sheet '!J13:N13</xm:f>
              <xm:sqref>O13</xm:sqref>
            </x14:sparkline>
            <x14:sparkline>
              <xm:f>'Balance Sheet '!J14:N14</xm:f>
              <xm:sqref>O14</xm:sqref>
            </x14:sparkline>
            <x14:sparkline>
              <xm:f>'Balance Sheet '!J15:N15</xm:f>
              <xm:sqref>O15</xm:sqref>
            </x14:sparkline>
            <x14:sparkline>
              <xm:f>'Balance Sheet '!J16:N16</xm:f>
              <xm:sqref>O16</xm:sqref>
            </x14:sparkline>
            <x14:sparkline>
              <xm:f>'Balance Sheet '!J17:N17</xm:f>
              <xm:sqref>O17</xm:sqref>
            </x14:sparkline>
            <x14:sparkline>
              <xm:f>'Balance Sheet '!J18:N18</xm:f>
              <xm:sqref>O18</xm:sqref>
            </x14:sparkline>
            <x14:sparkline>
              <xm:f>'Balance Sheet '!J19:N19</xm:f>
              <xm:sqref>O19</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FECBB-8627-40F7-B5DB-33371C8985CD}">
  <dimension ref="A1:A25"/>
  <sheetViews>
    <sheetView workbookViewId="0">
      <selection activeCell="D18" sqref="D18"/>
    </sheetView>
  </sheetViews>
  <sheetFormatPr defaultRowHeight="14.5" x14ac:dyDescent="0.35"/>
  <cols>
    <col min="1" max="1" width="25.453125" customWidth="1"/>
  </cols>
  <sheetData>
    <row r="1" spans="1:1" x14ac:dyDescent="0.35">
      <c r="A1" t="s">
        <v>146</v>
      </c>
    </row>
    <row r="2" spans="1:1" x14ac:dyDescent="0.35">
      <c r="A2" t="s">
        <v>147</v>
      </c>
    </row>
    <row r="3" spans="1:1" x14ac:dyDescent="0.35">
      <c r="A3" t="s">
        <v>148</v>
      </c>
    </row>
    <row r="4" spans="1:1" x14ac:dyDescent="0.35">
      <c r="A4" t="s">
        <v>149</v>
      </c>
    </row>
    <row r="5" spans="1:1" x14ac:dyDescent="0.35">
      <c r="A5" t="s">
        <v>150</v>
      </c>
    </row>
    <row r="6" spans="1:1" x14ac:dyDescent="0.35">
      <c r="A6" t="s">
        <v>151</v>
      </c>
    </row>
    <row r="7" spans="1:1" x14ac:dyDescent="0.35">
      <c r="A7" t="s">
        <v>152</v>
      </c>
    </row>
    <row r="8" spans="1:1" x14ac:dyDescent="0.35">
      <c r="A8" t="s">
        <v>153</v>
      </c>
    </row>
    <row r="9" spans="1:1" x14ac:dyDescent="0.35">
      <c r="A9" t="s">
        <v>154</v>
      </c>
    </row>
    <row r="10" spans="1:1" x14ac:dyDescent="0.35">
      <c r="A10" t="s">
        <v>155</v>
      </c>
    </row>
    <row r="11" spans="1:1" x14ac:dyDescent="0.35">
      <c r="A11" t="s">
        <v>156</v>
      </c>
    </row>
    <row r="12" spans="1:1" x14ac:dyDescent="0.35">
      <c r="A12" t="s">
        <v>157</v>
      </c>
    </row>
    <row r="13" spans="1:1" x14ac:dyDescent="0.35">
      <c r="A13" t="s">
        <v>158</v>
      </c>
    </row>
    <row r="14" spans="1:1" x14ac:dyDescent="0.35">
      <c r="A14" t="s">
        <v>159</v>
      </c>
    </row>
    <row r="16" spans="1:1" x14ac:dyDescent="0.35">
      <c r="A16" t="s">
        <v>160</v>
      </c>
    </row>
    <row r="17" spans="1:1" x14ac:dyDescent="0.35">
      <c r="A17" t="s">
        <v>161</v>
      </c>
    </row>
    <row r="18" spans="1:1" x14ac:dyDescent="0.35">
      <c r="A18" t="s">
        <v>162</v>
      </c>
    </row>
    <row r="19" spans="1:1" x14ac:dyDescent="0.35">
      <c r="A19" t="s">
        <v>163</v>
      </c>
    </row>
    <row r="20" spans="1:1" x14ac:dyDescent="0.35">
      <c r="A20" t="s">
        <v>164</v>
      </c>
    </row>
    <row r="22" spans="1:1" x14ac:dyDescent="0.35">
      <c r="A22" t="s">
        <v>165</v>
      </c>
    </row>
    <row r="23" spans="1:1" x14ac:dyDescent="0.35">
      <c r="A23" t="s">
        <v>166</v>
      </c>
    </row>
    <row r="24" spans="1:1" x14ac:dyDescent="0.35">
      <c r="A24" t="s">
        <v>167</v>
      </c>
    </row>
    <row r="25" spans="1:1" x14ac:dyDescent="0.35">
      <c r="A25" t="s">
        <v>168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3C968-AF3C-43DA-9747-DB25369255A9}">
  <dimension ref="A3:C9"/>
  <sheetViews>
    <sheetView workbookViewId="0">
      <selection activeCell="B6" sqref="B6"/>
    </sheetView>
  </sheetViews>
  <sheetFormatPr defaultRowHeight="14.5" x14ac:dyDescent="0.35"/>
  <cols>
    <col min="1" max="1" width="12.36328125" bestFit="1" customWidth="1"/>
    <col min="2" max="2" width="20.36328125" bestFit="1" customWidth="1"/>
    <col min="3" max="3" width="16.08984375" bestFit="1" customWidth="1"/>
  </cols>
  <sheetData>
    <row r="3" spans="1:3" x14ac:dyDescent="0.35">
      <c r="A3" s="37" t="s">
        <v>183</v>
      </c>
      <c r="B3" t="s">
        <v>185</v>
      </c>
      <c r="C3" t="s">
        <v>186</v>
      </c>
    </row>
    <row r="4" spans="1:3" x14ac:dyDescent="0.35">
      <c r="A4" s="38">
        <v>43891</v>
      </c>
    </row>
    <row r="5" spans="1:3" x14ac:dyDescent="0.35">
      <c r="A5" s="38">
        <v>44256</v>
      </c>
      <c r="B5">
        <v>-0.2390869987512142</v>
      </c>
      <c r="C5">
        <v>-0.45975855130784749</v>
      </c>
    </row>
    <row r="6" spans="1:3" x14ac:dyDescent="0.35">
      <c r="A6" s="38">
        <v>44621</v>
      </c>
      <c r="B6">
        <v>0.26462918725724394</v>
      </c>
      <c r="C6">
        <v>0.1008690254500324</v>
      </c>
    </row>
    <row r="7" spans="1:3" x14ac:dyDescent="0.35">
      <c r="A7" s="38">
        <v>44986</v>
      </c>
      <c r="B7">
        <v>0.15153350348228578</v>
      </c>
      <c r="C7">
        <v>1.2246969269805419</v>
      </c>
    </row>
    <row r="8" spans="1:3" x14ac:dyDescent="0.35">
      <c r="A8" s="38">
        <v>45352</v>
      </c>
      <c r="B8">
        <v>-2.63961933383422E-2</v>
      </c>
      <c r="C8">
        <v>3.8017995184400633E-3</v>
      </c>
    </row>
    <row r="9" spans="1:3" x14ac:dyDescent="0.35">
      <c r="A9" s="38" t="s">
        <v>184</v>
      </c>
      <c r="B9">
        <v>0.15067949864997332</v>
      </c>
      <c r="C9">
        <v>0.86960920064116687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549EF-5F11-4D27-8CE4-D14F26EFEFAD}">
  <dimension ref="A3:D9"/>
  <sheetViews>
    <sheetView workbookViewId="0">
      <selection activeCell="C6" sqref="C6"/>
    </sheetView>
  </sheetViews>
  <sheetFormatPr defaultRowHeight="14.5" x14ac:dyDescent="0.35"/>
  <cols>
    <col min="1" max="1" width="12.36328125" bestFit="1" customWidth="1"/>
    <col min="2" max="2" width="11.81640625" bestFit="1" customWidth="1"/>
    <col min="3" max="3" width="15" bestFit="1" customWidth="1"/>
    <col min="4" max="4" width="12.453125" bestFit="1" customWidth="1"/>
  </cols>
  <sheetData>
    <row r="3" spans="1:4" x14ac:dyDescent="0.35">
      <c r="A3" s="37" t="s">
        <v>183</v>
      </c>
      <c r="B3" t="s">
        <v>187</v>
      </c>
      <c r="C3" t="s">
        <v>188</v>
      </c>
      <c r="D3" t="s">
        <v>189</v>
      </c>
    </row>
    <row r="4" spans="1:4" x14ac:dyDescent="0.35">
      <c r="A4" s="38">
        <v>43891</v>
      </c>
      <c r="B4">
        <v>0.25180355361505885</v>
      </c>
      <c r="C4">
        <v>8.622359727623656E-2</v>
      </c>
      <c r="D4">
        <v>2.9478523616070878E-2</v>
      </c>
    </row>
    <row r="5" spans="1:4" x14ac:dyDescent="0.35">
      <c r="A5" s="38">
        <v>44256</v>
      </c>
      <c r="B5">
        <v>0.23826126075465334</v>
      </c>
      <c r="C5">
        <v>6.0394759039532162E-2</v>
      </c>
      <c r="D5">
        <v>-4.2175111061125512E-3</v>
      </c>
    </row>
    <row r="6" spans="1:4" x14ac:dyDescent="0.35">
      <c r="A6" s="38">
        <v>44621</v>
      </c>
      <c r="B6">
        <v>0.25176098376313283</v>
      </c>
      <c r="C6">
        <v>5.2933978032473815E-2</v>
      </c>
      <c r="D6">
        <v>-2.5489493791785972E-2</v>
      </c>
    </row>
    <row r="7" spans="1:4" x14ac:dyDescent="0.35">
      <c r="A7" s="38">
        <v>44986</v>
      </c>
      <c r="B7">
        <v>0.27149117878413298</v>
      </c>
      <c r="C7">
        <v>9.8525427326416129E-2</v>
      </c>
      <c r="D7">
        <v>1.3796806133023603E-2</v>
      </c>
    </row>
    <row r="8" spans="1:4" x14ac:dyDescent="0.35">
      <c r="A8" s="38">
        <v>45352</v>
      </c>
      <c r="B8">
        <v>0.45585965634324527</v>
      </c>
      <c r="C8">
        <v>0.10187519292108246</v>
      </c>
      <c r="D8">
        <v>6.1734746373084091E-3</v>
      </c>
    </row>
    <row r="9" spans="1:4" x14ac:dyDescent="0.35">
      <c r="A9" s="38" t="s">
        <v>184</v>
      </c>
      <c r="B9">
        <v>1.4691766332602234</v>
      </c>
      <c r="C9">
        <v>0.39995295459574109</v>
      </c>
      <c r="D9">
        <v>1.9741799488504366E-2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68165-2EDC-48AE-9CCC-950B83254771}">
  <dimension ref="A3:C9"/>
  <sheetViews>
    <sheetView workbookViewId="0">
      <selection activeCell="B6" sqref="B6"/>
    </sheetView>
  </sheetViews>
  <sheetFormatPr defaultRowHeight="14.5" x14ac:dyDescent="0.35"/>
  <cols>
    <col min="1" max="1" width="12.36328125" bestFit="1" customWidth="1"/>
    <col min="2" max="3" width="11.81640625" bestFit="1" customWidth="1"/>
  </cols>
  <sheetData>
    <row r="3" spans="1:3" x14ac:dyDescent="0.35">
      <c r="A3" s="37" t="s">
        <v>183</v>
      </c>
      <c r="B3" t="s">
        <v>190</v>
      </c>
      <c r="C3" t="s">
        <v>191</v>
      </c>
    </row>
    <row r="4" spans="1:3" x14ac:dyDescent="0.35">
      <c r="A4" s="38">
        <v>43891</v>
      </c>
      <c r="B4">
        <v>6.5519033245989358E-2</v>
      </c>
      <c r="C4">
        <v>0.21043372938055138</v>
      </c>
    </row>
    <row r="5" spans="1:3" x14ac:dyDescent="0.35">
      <c r="A5" s="38">
        <v>44256</v>
      </c>
      <c r="B5">
        <v>0.13605758582502769</v>
      </c>
      <c r="C5">
        <v>0.40156323460272686</v>
      </c>
    </row>
    <row r="6" spans="1:3" x14ac:dyDescent="0.35">
      <c r="A6" s="38">
        <v>44621</v>
      </c>
      <c r="B6">
        <v>0.17511242151705414</v>
      </c>
      <c r="C6">
        <v>0.56347831466930642</v>
      </c>
    </row>
    <row r="7" spans="1:3" x14ac:dyDescent="0.35">
      <c r="A7" s="38">
        <v>44986</v>
      </c>
      <c r="B7">
        <v>0.16405617333939046</v>
      </c>
      <c r="C7">
        <v>0.47443725743855109</v>
      </c>
    </row>
    <row r="8" spans="1:3" x14ac:dyDescent="0.35">
      <c r="A8" s="38">
        <v>45352</v>
      </c>
      <c r="B8">
        <v>9.2856036234723729E-2</v>
      </c>
      <c r="C8">
        <v>0.30313597784558577</v>
      </c>
    </row>
    <row r="9" spans="1:3" x14ac:dyDescent="0.35">
      <c r="A9" s="38" t="s">
        <v>184</v>
      </c>
      <c r="B9">
        <v>0.63360125016218538</v>
      </c>
      <c r="C9">
        <v>1.9530485139367215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4BC99-DDFB-46F6-922B-1F321020EF46}">
  <dimension ref="A3:C9"/>
  <sheetViews>
    <sheetView workbookViewId="0">
      <selection activeCell="C6" sqref="C6"/>
    </sheetView>
  </sheetViews>
  <sheetFormatPr defaultRowHeight="14.5" x14ac:dyDescent="0.35"/>
  <cols>
    <col min="1" max="1" width="12.36328125" bestFit="1" customWidth="1"/>
    <col min="2" max="2" width="30.6328125" bestFit="1" customWidth="1"/>
    <col min="3" max="3" width="32.26953125" bestFit="1" customWidth="1"/>
  </cols>
  <sheetData>
    <row r="3" spans="1:3" x14ac:dyDescent="0.35">
      <c r="A3" s="37" t="s">
        <v>183</v>
      </c>
      <c r="B3" t="s">
        <v>192</v>
      </c>
      <c r="C3" t="s">
        <v>193</v>
      </c>
    </row>
    <row r="4" spans="1:3" x14ac:dyDescent="0.35">
      <c r="A4" s="38">
        <v>43891</v>
      </c>
      <c r="B4">
        <v>9.6603056457360031E-2</v>
      </c>
      <c r="C4">
        <v>4.3336787564766839</v>
      </c>
    </row>
    <row r="5" spans="1:3" x14ac:dyDescent="0.35">
      <c r="A5" s="38">
        <v>44256</v>
      </c>
      <c r="B5">
        <v>8.7018544935805991E-2</v>
      </c>
      <c r="C5">
        <v>3.1934570312499999</v>
      </c>
    </row>
    <row r="6" spans="1:3" x14ac:dyDescent="0.35">
      <c r="A6" s="38">
        <v>44621</v>
      </c>
      <c r="B6">
        <v>9.4082293111419329E-2</v>
      </c>
      <c r="C6">
        <v>2.6392103471749491</v>
      </c>
    </row>
    <row r="7" spans="1:3" x14ac:dyDescent="0.35">
      <c r="A7" s="38">
        <v>44986</v>
      </c>
      <c r="B7">
        <v>9.4140323824209726E-2</v>
      </c>
      <c r="C7">
        <v>4.1005930155941135</v>
      </c>
    </row>
    <row r="8" spans="1:3" x14ac:dyDescent="0.35">
      <c r="A8" s="38">
        <v>45352</v>
      </c>
      <c r="B8">
        <v>8.4880083420229416E-2</v>
      </c>
      <c r="C8">
        <v>2.4272680544847085</v>
      </c>
    </row>
    <row r="9" spans="1:3" x14ac:dyDescent="0.35">
      <c r="A9" s="38" t="s">
        <v>184</v>
      </c>
      <c r="B9">
        <v>0.45672430174902445</v>
      </c>
      <c r="C9">
        <v>16.694207204980454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4E1A3-F185-4DB8-8C71-FEB916F20F57}">
  <dimension ref="A3:B9"/>
  <sheetViews>
    <sheetView workbookViewId="0">
      <selection activeCell="B5" sqref="B5"/>
    </sheetView>
  </sheetViews>
  <sheetFormatPr defaultRowHeight="14.5" x14ac:dyDescent="0.35"/>
  <cols>
    <col min="1" max="1" width="12.36328125" bestFit="1" customWidth="1"/>
    <col min="2" max="2" width="24.1796875" bestFit="1" customWidth="1"/>
  </cols>
  <sheetData>
    <row r="3" spans="1:2" x14ac:dyDescent="0.35">
      <c r="A3" s="37" t="s">
        <v>183</v>
      </c>
      <c r="B3" t="s">
        <v>194</v>
      </c>
    </row>
    <row r="4" spans="1:2" x14ac:dyDescent="0.35">
      <c r="A4" s="38">
        <v>43891</v>
      </c>
      <c r="B4">
        <v>0.21043372938055138</v>
      </c>
    </row>
    <row r="5" spans="1:2" x14ac:dyDescent="0.35">
      <c r="A5" s="38">
        <v>44256</v>
      </c>
      <c r="B5">
        <v>0.40156323460272686</v>
      </c>
    </row>
    <row r="6" spans="1:2" x14ac:dyDescent="0.35">
      <c r="A6" s="38">
        <v>44621</v>
      </c>
      <c r="B6">
        <v>0.56347831466930642</v>
      </c>
    </row>
    <row r="7" spans="1:2" x14ac:dyDescent="0.35">
      <c r="A7" s="38">
        <v>44986</v>
      </c>
      <c r="B7">
        <v>0.47443725743855109</v>
      </c>
    </row>
    <row r="8" spans="1:2" x14ac:dyDescent="0.35">
      <c r="A8" s="38">
        <v>45352</v>
      </c>
      <c r="B8">
        <v>0.30313597784558577</v>
      </c>
    </row>
    <row r="9" spans="1:2" x14ac:dyDescent="0.35">
      <c r="A9" s="38" t="s">
        <v>184</v>
      </c>
      <c r="B9">
        <v>1.9530485139367215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HISTORICAL INC ST</vt:lpstr>
      <vt:lpstr>Analyst IS</vt:lpstr>
      <vt:lpstr>Balance Sheet </vt:lpstr>
      <vt:lpstr>KPIS</vt:lpstr>
      <vt:lpstr>SALES EBITDA GR</vt:lpstr>
      <vt:lpstr>MARGINS</vt:lpstr>
      <vt:lpstr>ROA AND ROE</vt:lpstr>
      <vt:lpstr>TURNOVER RATIO</vt:lpstr>
      <vt:lpstr>DEBT EQUITY RATIO</vt:lpstr>
      <vt:lpstr>SHORT TERM SOLVENCY</vt:lpstr>
      <vt:lpstr>DEBT AND RESERVE GROWTH</vt:lpstr>
      <vt:lpstr>DAYS REC. AND DAYS PAYS.</vt:lpstr>
      <vt:lpstr>DASHBOARD</vt:lpstr>
      <vt:lpstr>DATA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Divyanshu Mishra</dc:creator>
  <cp:lastModifiedBy>UTKARSH ANAND</cp:lastModifiedBy>
  <dcterms:created xsi:type="dcterms:W3CDTF">2024-09-20T16:29:22Z</dcterms:created>
  <dcterms:modified xsi:type="dcterms:W3CDTF">2024-09-24T13:07:00Z</dcterms:modified>
</cp:coreProperties>
</file>