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4392b5c1689b0ecc/ドキュメント/"/>
    </mc:Choice>
  </mc:AlternateContent>
  <xr:revisionPtr revIDLastSave="238" documentId="8_{C8AEC31C-CF66-477C-841C-EA8FA7E8FABB}" xr6:coauthVersionLast="47" xr6:coauthVersionMax="47" xr10:uidLastSave="{DFBB98E7-D493-41D8-AF82-36A393CBC7E1}"/>
  <bookViews>
    <workbookView xWindow="-110" yWindow="-110" windowWidth="19420" windowHeight="11500" firstSheet="1" activeTab="2" xr2:uid="{213F045F-24E9-4BD9-9B9D-A75C9FA46C6E}"/>
  </bookViews>
  <sheets>
    <sheet name="COMPANY NAME AND ABOUT" sheetId="4" r:id="rId1"/>
    <sheet name="INCOME STATEMENT AND INTERPRETE" sheetId="1" r:id="rId2"/>
    <sheet name="B.S AND ANALYSIS(RATIO ANALYSIS" sheetId="2" r:id="rId3"/>
    <sheet name="CASH FLOW AND INTERPRETATION" sheetId="3" r:id="rId4"/>
    <sheet name="Estimate Future Share Pri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5" i="2" l="1"/>
  <c r="T25" i="2"/>
  <c r="U25" i="2"/>
  <c r="V25" i="2"/>
  <c r="R25" i="2"/>
  <c r="S23" i="2"/>
  <c r="T23" i="2"/>
  <c r="U23" i="2"/>
  <c r="V23" i="2"/>
  <c r="R23" i="2"/>
  <c r="S11" i="2"/>
  <c r="T11" i="2"/>
  <c r="U11" i="2"/>
  <c r="V11" i="2"/>
  <c r="R11" i="2"/>
  <c r="O25" i="2" l="1"/>
  <c r="O26" i="2"/>
  <c r="O27" i="2"/>
  <c r="O28" i="2"/>
  <c r="O29" i="2"/>
  <c r="O30" i="2"/>
  <c r="O31" i="2"/>
  <c r="O32" i="2"/>
  <c r="O33" i="2"/>
  <c r="O34" i="2"/>
  <c r="O35" i="2"/>
  <c r="O36" i="2"/>
  <c r="V16" i="2" s="1"/>
  <c r="O37" i="2"/>
  <c r="O38" i="2"/>
  <c r="O39" i="2"/>
  <c r="O40" i="2"/>
  <c r="V9" i="2" s="1"/>
  <c r="O41" i="2"/>
  <c r="O44" i="2"/>
  <c r="O46" i="2"/>
  <c r="O47" i="2"/>
  <c r="O48" i="2"/>
  <c r="O49" i="2"/>
  <c r="O51" i="2"/>
  <c r="O52" i="2"/>
  <c r="N25" i="2"/>
  <c r="N26" i="2"/>
  <c r="N27" i="2"/>
  <c r="N28" i="2"/>
  <c r="N29" i="2"/>
  <c r="N30" i="2"/>
  <c r="N31" i="2"/>
  <c r="N32" i="2"/>
  <c r="N33" i="2"/>
  <c r="N34" i="2"/>
  <c r="N35" i="2"/>
  <c r="N36" i="2"/>
  <c r="U16" i="2" s="1"/>
  <c r="N37" i="2"/>
  <c r="N38" i="2"/>
  <c r="N39" i="2"/>
  <c r="N40" i="2"/>
  <c r="N41" i="2"/>
  <c r="N44" i="2"/>
  <c r="N46" i="2"/>
  <c r="N47" i="2"/>
  <c r="N48" i="2"/>
  <c r="N49" i="2"/>
  <c r="N51" i="2"/>
  <c r="N52" i="2"/>
  <c r="O24" i="2"/>
  <c r="N24" i="2"/>
  <c r="M25" i="2"/>
  <c r="M26" i="2"/>
  <c r="M27" i="2"/>
  <c r="M28" i="2"/>
  <c r="M29" i="2"/>
  <c r="M30" i="2"/>
  <c r="M31" i="2"/>
  <c r="M32" i="2"/>
  <c r="M33" i="2"/>
  <c r="M34" i="2"/>
  <c r="M35" i="2"/>
  <c r="M36" i="2"/>
  <c r="T16" i="2" s="1"/>
  <c r="M37" i="2"/>
  <c r="M38" i="2"/>
  <c r="M39" i="2"/>
  <c r="M40" i="2"/>
  <c r="T8" i="2" s="1"/>
  <c r="M41" i="2"/>
  <c r="M44" i="2"/>
  <c r="M46" i="2"/>
  <c r="M47" i="2"/>
  <c r="M48" i="2"/>
  <c r="M49" i="2"/>
  <c r="M51" i="2"/>
  <c r="M52" i="2"/>
  <c r="L25" i="2"/>
  <c r="L26" i="2"/>
  <c r="L27" i="2"/>
  <c r="L28" i="2"/>
  <c r="L29" i="2"/>
  <c r="L30" i="2"/>
  <c r="L31" i="2"/>
  <c r="L32" i="2"/>
  <c r="L33" i="2"/>
  <c r="L34" i="2"/>
  <c r="L35" i="2"/>
  <c r="L36" i="2"/>
  <c r="S16" i="2" s="1"/>
  <c r="L37" i="2"/>
  <c r="L38" i="2"/>
  <c r="L39" i="2"/>
  <c r="L40" i="2"/>
  <c r="S8" i="2" s="1"/>
  <c r="L41" i="2"/>
  <c r="L44" i="2"/>
  <c r="L46" i="2"/>
  <c r="L47" i="2"/>
  <c r="L48" i="2"/>
  <c r="L49" i="2"/>
  <c r="L51" i="2"/>
  <c r="L52" i="2"/>
  <c r="M24" i="2"/>
  <c r="L24" i="2"/>
  <c r="K52" i="2"/>
  <c r="K51" i="2"/>
  <c r="K25" i="2"/>
  <c r="K26" i="2"/>
  <c r="K27" i="2"/>
  <c r="K28" i="2"/>
  <c r="K29" i="2"/>
  <c r="K30" i="2"/>
  <c r="K31" i="2"/>
  <c r="K32" i="2"/>
  <c r="K34" i="2"/>
  <c r="K35" i="2"/>
  <c r="K36" i="2"/>
  <c r="R16" i="2" s="1"/>
  <c r="K37" i="2"/>
  <c r="K38" i="2"/>
  <c r="K39" i="2"/>
  <c r="K40" i="2"/>
  <c r="K41" i="2"/>
  <c r="K44" i="2"/>
  <c r="K46" i="2"/>
  <c r="K48" i="2"/>
  <c r="K49" i="2"/>
  <c r="K24" i="2"/>
  <c r="M21" i="2"/>
  <c r="L21" i="2"/>
  <c r="O18" i="2"/>
  <c r="O19" i="2"/>
  <c r="O20" i="2"/>
  <c r="O21" i="2"/>
  <c r="N21" i="2"/>
  <c r="N18" i="2"/>
  <c r="N19" i="2"/>
  <c r="N20" i="2"/>
  <c r="O17" i="2"/>
  <c r="N17" i="2"/>
  <c r="M18" i="2"/>
  <c r="M17" i="2"/>
  <c r="L19" i="2"/>
  <c r="L18" i="2"/>
  <c r="L17" i="2"/>
  <c r="K20" i="2"/>
  <c r="K19" i="2"/>
  <c r="K18" i="2"/>
  <c r="K17" i="2"/>
  <c r="O13" i="2"/>
  <c r="O14" i="2"/>
  <c r="O12" i="2"/>
  <c r="N13" i="2"/>
  <c r="N14" i="2"/>
  <c r="N12" i="2"/>
  <c r="M13" i="2"/>
  <c r="M14" i="2"/>
  <c r="M12" i="2"/>
  <c r="L13" i="2"/>
  <c r="L14" i="2"/>
  <c r="L12" i="2"/>
  <c r="K13" i="2"/>
  <c r="K14" i="2"/>
  <c r="R3" i="2" s="1"/>
  <c r="K12" i="2"/>
  <c r="O5" i="2"/>
  <c r="O6" i="2"/>
  <c r="O7" i="2"/>
  <c r="O8" i="2"/>
  <c r="V21" i="2" s="1"/>
  <c r="O9" i="2"/>
  <c r="O10" i="2"/>
  <c r="O11" i="2"/>
  <c r="N5" i="2"/>
  <c r="N6" i="2"/>
  <c r="U6" i="2" s="1"/>
  <c r="N7" i="2"/>
  <c r="N8" i="2"/>
  <c r="N9" i="2"/>
  <c r="N10" i="2"/>
  <c r="N11" i="2"/>
  <c r="M5" i="2"/>
  <c r="M6" i="2"/>
  <c r="M7" i="2"/>
  <c r="M8" i="2"/>
  <c r="T21" i="2" s="1"/>
  <c r="M9" i="2"/>
  <c r="M10" i="2"/>
  <c r="M11" i="2"/>
  <c r="L5" i="2"/>
  <c r="L6" i="2"/>
  <c r="L7" i="2"/>
  <c r="L8" i="2"/>
  <c r="S21" i="2" s="1"/>
  <c r="L9" i="2"/>
  <c r="L10" i="2"/>
  <c r="L11" i="2"/>
  <c r="L4" i="2"/>
  <c r="K5" i="2"/>
  <c r="K6" i="2"/>
  <c r="K7" i="2"/>
  <c r="K8" i="2"/>
  <c r="R21" i="2" s="1"/>
  <c r="K9" i="2"/>
  <c r="K10" i="2"/>
  <c r="K11" i="2"/>
  <c r="O4" i="2"/>
  <c r="N4" i="2"/>
  <c r="M4" i="2"/>
  <c r="K4" i="2"/>
  <c r="V15" i="2" l="1"/>
  <c r="V20" i="2"/>
  <c r="S12" i="2"/>
  <c r="S17" i="2"/>
  <c r="T15" i="2"/>
  <c r="T20" i="2"/>
  <c r="T12" i="2"/>
  <c r="T17" i="2"/>
  <c r="U12" i="2"/>
  <c r="U17" i="2"/>
  <c r="R15" i="2"/>
  <c r="R20" i="2"/>
  <c r="U3" i="2"/>
  <c r="U21" i="2"/>
  <c r="V12" i="2"/>
  <c r="V17" i="2"/>
  <c r="U15" i="2"/>
  <c r="U20" i="2"/>
  <c r="T10" i="2"/>
  <c r="U10" i="2"/>
  <c r="T9" i="2"/>
  <c r="R17" i="2"/>
  <c r="R12" i="2"/>
  <c r="S15" i="2"/>
  <c r="S20" i="2"/>
  <c r="K21" i="2"/>
  <c r="V8" i="2"/>
  <c r="U9" i="2"/>
  <c r="S10" i="2"/>
  <c r="S9" i="2"/>
  <c r="V4" i="2"/>
  <c r="V6" i="2"/>
  <c r="T4" i="2"/>
  <c r="S6" i="2"/>
  <c r="R6" i="2"/>
  <c r="R9" i="2"/>
  <c r="U8" i="2"/>
  <c r="S4" i="2"/>
  <c r="V3" i="2"/>
  <c r="R8" i="2"/>
  <c r="R10" i="2"/>
  <c r="U4" i="2"/>
  <c r="T6" i="2"/>
  <c r="V10" i="2"/>
  <c r="T3" i="2"/>
  <c r="V5" i="2"/>
  <c r="U5" i="2"/>
  <c r="T5" i="2"/>
  <c r="S3" i="2"/>
  <c r="S5" i="2"/>
  <c r="H106" i="1" l="1"/>
  <c r="I63" i="1"/>
  <c r="I64" i="1" s="1"/>
  <c r="U4" i="1"/>
  <c r="V4" i="1"/>
  <c r="I61" i="1" s="1"/>
  <c r="I62" i="1" s="1"/>
  <c r="W4" i="1"/>
  <c r="I59" i="1" s="1"/>
  <c r="I60" i="1" s="1"/>
  <c r="X4" i="1"/>
  <c r="I57" i="1" s="1"/>
  <c r="I58" i="1" s="1"/>
  <c r="U2" i="1"/>
  <c r="V2" i="1"/>
  <c r="W2" i="1"/>
  <c r="X2" i="1"/>
  <c r="T4" i="1"/>
  <c r="T2" i="1"/>
  <c r="P45" i="1"/>
  <c r="P46" i="1"/>
  <c r="O46" i="1"/>
  <c r="O45" i="1"/>
  <c r="P44" i="1"/>
  <c r="H104" i="1" s="1"/>
  <c r="O44" i="1"/>
  <c r="H105" i="1" s="1"/>
  <c r="N45" i="1"/>
  <c r="N46" i="1"/>
  <c r="N44" i="1"/>
  <c r="M45" i="1"/>
  <c r="M46" i="1"/>
  <c r="M44" i="1"/>
  <c r="L45" i="1"/>
  <c r="L46" i="1"/>
  <c r="L44" i="1"/>
  <c r="P36" i="1"/>
  <c r="X16" i="1" s="1"/>
  <c r="O36" i="1"/>
  <c r="W16" i="1" s="1"/>
  <c r="N36" i="1"/>
  <c r="V16" i="1" s="1"/>
  <c r="M36" i="1"/>
  <c r="U16" i="1" s="1"/>
  <c r="P35" i="1"/>
  <c r="X15" i="1" s="1"/>
  <c r="G96" i="1" s="1"/>
  <c r="O35" i="1"/>
  <c r="W15" i="1" s="1"/>
  <c r="G97" i="1" s="1"/>
  <c r="N35" i="1"/>
  <c r="V15" i="1" s="1"/>
  <c r="G98" i="1" s="1"/>
  <c r="M35" i="1"/>
  <c r="U15" i="1" s="1"/>
  <c r="L36" i="1"/>
  <c r="T16" i="1" s="1"/>
  <c r="L35" i="1"/>
  <c r="T15" i="1" s="1"/>
  <c r="P23" i="1"/>
  <c r="P24" i="1"/>
  <c r="P25" i="1"/>
  <c r="P26" i="1"/>
  <c r="P28" i="1"/>
  <c r="P29" i="1"/>
  <c r="P30" i="1"/>
  <c r="X13" i="1" s="1"/>
  <c r="P31" i="1"/>
  <c r="P32" i="1"/>
  <c r="O23" i="1"/>
  <c r="O24" i="1"/>
  <c r="O25" i="1"/>
  <c r="O26" i="1"/>
  <c r="O28" i="1"/>
  <c r="O29" i="1"/>
  <c r="O30" i="1"/>
  <c r="W13" i="1" s="1"/>
  <c r="O31" i="1"/>
  <c r="O32" i="1"/>
  <c r="N23" i="1"/>
  <c r="N24" i="1"/>
  <c r="N25" i="1"/>
  <c r="N26" i="1"/>
  <c r="N28" i="1"/>
  <c r="N29" i="1"/>
  <c r="N30" i="1"/>
  <c r="V13" i="1" s="1"/>
  <c r="N31" i="1"/>
  <c r="N32" i="1"/>
  <c r="M23" i="1"/>
  <c r="M24" i="1"/>
  <c r="M25" i="1"/>
  <c r="M26" i="1"/>
  <c r="M28" i="1"/>
  <c r="M29" i="1"/>
  <c r="M30" i="1"/>
  <c r="U13" i="1" s="1"/>
  <c r="M31" i="1"/>
  <c r="M32" i="1"/>
  <c r="L23" i="1"/>
  <c r="L24" i="1"/>
  <c r="L25" i="1"/>
  <c r="L26" i="1"/>
  <c r="L28" i="1"/>
  <c r="L29" i="1"/>
  <c r="L30" i="1"/>
  <c r="T13" i="1" s="1"/>
  <c r="L31" i="1"/>
  <c r="L32" i="1"/>
  <c r="P22" i="1"/>
  <c r="O22" i="1"/>
  <c r="N22" i="1"/>
  <c r="M22" i="1"/>
  <c r="L22" i="1"/>
  <c r="P17" i="1"/>
  <c r="X11" i="1" s="1"/>
  <c r="P18" i="1"/>
  <c r="X9" i="1" s="1"/>
  <c r="P19" i="1"/>
  <c r="O17" i="1"/>
  <c r="W11" i="1" s="1"/>
  <c r="O18" i="1"/>
  <c r="W9" i="1" s="1"/>
  <c r="O19" i="1"/>
  <c r="N17" i="1"/>
  <c r="V11" i="1" s="1"/>
  <c r="N18" i="1"/>
  <c r="V9" i="1" s="1"/>
  <c r="N19" i="1"/>
  <c r="M17" i="1"/>
  <c r="U11" i="1" s="1"/>
  <c r="M18" i="1"/>
  <c r="U9" i="1" s="1"/>
  <c r="M19" i="1"/>
  <c r="L17" i="1"/>
  <c r="T11" i="1" s="1"/>
  <c r="L18" i="1"/>
  <c r="T9" i="1" s="1"/>
  <c r="L19" i="1"/>
  <c r="P16" i="1"/>
  <c r="O16" i="1"/>
  <c r="N16" i="1"/>
  <c r="M16" i="1"/>
  <c r="L16" i="1"/>
  <c r="P13" i="1"/>
  <c r="P15" i="1" s="1"/>
  <c r="X5" i="1" s="1"/>
  <c r="O13" i="1"/>
  <c r="O15" i="1" s="1"/>
  <c r="W5" i="1" s="1"/>
  <c r="L13" i="1"/>
  <c r="L15" i="1" s="1"/>
  <c r="T5" i="1" s="1"/>
  <c r="N13" i="1"/>
  <c r="N15" i="1" s="1"/>
  <c r="V5" i="1" s="1"/>
  <c r="M13" i="1"/>
  <c r="M15" i="1" s="1"/>
  <c r="U5" i="1" s="1"/>
  <c r="P5" i="1"/>
  <c r="X3" i="1" s="1"/>
  <c r="O5" i="1"/>
  <c r="W3" i="1" s="1"/>
  <c r="N5" i="1"/>
  <c r="V3" i="1" s="1"/>
  <c r="M5" i="1"/>
  <c r="U3" i="1" s="1"/>
  <c r="L5" i="1"/>
  <c r="T3" i="1" s="1"/>
  <c r="L20" i="1" l="1"/>
  <c r="T7" i="1" s="1"/>
  <c r="T6" i="1"/>
  <c r="T8" i="1" s="1"/>
  <c r="T10" i="1" s="1"/>
  <c r="T12" i="1" s="1"/>
  <c r="T14" i="1" s="1"/>
  <c r="V6" i="1"/>
  <c r="H72" i="1" s="1"/>
  <c r="U6" i="1"/>
  <c r="M20" i="1"/>
  <c r="U7" i="1" s="1"/>
  <c r="X6" i="1"/>
  <c r="H70" i="1" s="1"/>
  <c r="U8" i="1"/>
  <c r="U10" i="1" s="1"/>
  <c r="U12" i="1" s="1"/>
  <c r="U14" i="1" s="1"/>
  <c r="W6" i="1"/>
  <c r="H71" i="1" s="1"/>
  <c r="P20" i="1"/>
  <c r="O20" i="1"/>
  <c r="N20" i="1"/>
  <c r="L21" i="1" l="1"/>
  <c r="M21" i="1"/>
  <c r="N21" i="1"/>
  <c r="V7" i="1"/>
  <c r="V8" i="1" s="1"/>
  <c r="O21" i="1"/>
  <c r="W7" i="1"/>
  <c r="W8" i="1" s="1"/>
  <c r="P21" i="1"/>
  <c r="X7" i="1"/>
  <c r="X8" i="1" s="1"/>
  <c r="W10" i="1" l="1"/>
  <c r="W12" i="1" s="1"/>
  <c r="W14" i="1" s="1"/>
  <c r="H89" i="1" s="1"/>
  <c r="I80" i="1"/>
  <c r="V10" i="1"/>
  <c r="V12" i="1" s="1"/>
  <c r="V14" i="1" s="1"/>
  <c r="H90" i="1" s="1"/>
  <c r="I81" i="1"/>
  <c r="X10" i="1"/>
  <c r="X12" i="1" s="1"/>
  <c r="X14" i="1" s="1"/>
  <c r="H88" i="1" s="1"/>
  <c r="I79" i="1"/>
</calcChain>
</file>

<file path=xl/sharedStrings.xml><?xml version="1.0" encoding="utf-8"?>
<sst xmlns="http://schemas.openxmlformats.org/spreadsheetml/2006/main" count="381" uniqueCount="273">
  <si>
    <t>Profit &amp; Loss account of LTIMindtree (in Rs. Cr.)</t>
  </si>
  <si>
    <t>12 mths</t>
  </si>
  <si>
    <t>INCOME</t>
  </si>
  <si>
    <t>Revenue From Operations [Gross]</t>
  </si>
  <si>
    <t>Less: Excise/Sevice Tax/Other Levies</t>
  </si>
  <si>
    <t>Revenue From Operations [Net]</t>
  </si>
  <si>
    <t>Total Operating Revenues</t>
  </si>
  <si>
    <t>Other Income</t>
  </si>
  <si>
    <t>Total Revenue</t>
  </si>
  <si>
    <t>EXPENSES</t>
  </si>
  <si>
    <t>Cost Of Materials Consumed</t>
  </si>
  <si>
    <t>Purchase Of Stock-In Trade</t>
  </si>
  <si>
    <t>Operating And Direct Expenses</t>
  </si>
  <si>
    <t>Changes In Inventories Of FG,WIP And Stock-In Trade</t>
  </si>
  <si>
    <t>Employee Benefit Expenses</t>
  </si>
  <si>
    <t>Finance Costs</t>
  </si>
  <si>
    <t>Depreciation And Amortisation Expenses</t>
  </si>
  <si>
    <t>Other Expenses</t>
  </si>
  <si>
    <t>Total Expenses</t>
  </si>
  <si>
    <t>Profit/Loss Before Exceptional, ExtraOrdinary Items And Tax</t>
  </si>
  <si>
    <t>Exceptional Items</t>
  </si>
  <si>
    <t>Profit/Loss Before Tax</t>
  </si>
  <si>
    <t>Tax Expenses-Continued Operations</t>
  </si>
  <si>
    <t>Current Tax</t>
  </si>
  <si>
    <t>Less: MAT Credit Entitlement</t>
  </si>
  <si>
    <t>Deferred Tax</t>
  </si>
  <si>
    <t>Tax For Earlier Years</t>
  </si>
  <si>
    <t>Total Tax Expenses</t>
  </si>
  <si>
    <t>Profit/Loss After Tax And Before ExtraOrdinary Items</t>
  </si>
  <si>
    <t>Profit/Loss From Continuing Operations</t>
  </si>
  <si>
    <t>Profit/Loss For The Period</t>
  </si>
  <si>
    <t>OTHER ADDITIONAL INFORMATION</t>
  </si>
  <si>
    <t>EARNINGS PER SHARE</t>
  </si>
  <si>
    <t>Basic EPS (Rs.)</t>
  </si>
  <si>
    <t>Diluted EPS (Rs.)</t>
  </si>
  <si>
    <t>VALUE OF IMPORTED AND INDIGENIOUS RAW MATERIALS STORES, SPARES AND LOOSE TOOLS</t>
  </si>
  <si>
    <t>Imported Raw Materials</t>
  </si>
  <si>
    <t>Indigenous Raw Materials</t>
  </si>
  <si>
    <t>STORES, SPARES AND LOOSE TOOLS</t>
  </si>
  <si>
    <t>Imported Stores And Spares</t>
  </si>
  <si>
    <t>Indigenous Stores And Spares</t>
  </si>
  <si>
    <t>DIVIDEND AND DIVIDEND PERCENTAGE</t>
  </si>
  <si>
    <t>Equity Share Dividend</t>
  </si>
  <si>
    <t>Tax On Dividend</t>
  </si>
  <si>
    <t>Equity Dividend Rate (%)</t>
  </si>
  <si>
    <t>Profit &amp; Loss account of Trent (in Rs. Cr.)</t>
  </si>
  <si>
    <t>Income statement Trent</t>
  </si>
  <si>
    <t>Revenue from operation</t>
  </si>
  <si>
    <t>Other operations income</t>
  </si>
  <si>
    <t>other income</t>
  </si>
  <si>
    <t>COGS</t>
  </si>
  <si>
    <t>GROSS PROFIT</t>
  </si>
  <si>
    <t xml:space="preserve">  </t>
  </si>
  <si>
    <t>SG&amp;A</t>
  </si>
  <si>
    <t>EBITDA</t>
  </si>
  <si>
    <t>D&amp;A</t>
  </si>
  <si>
    <t>EBIT</t>
  </si>
  <si>
    <t>INTERSET</t>
  </si>
  <si>
    <t>EBT</t>
  </si>
  <si>
    <t>TAX</t>
  </si>
  <si>
    <t>Changes In Inventories Of FGWIP And Stock In Trade</t>
  </si>
  <si>
    <t>PAT</t>
  </si>
  <si>
    <t>BASIC EPS</t>
  </si>
  <si>
    <t>DILUTED EPS</t>
  </si>
  <si>
    <t>Other Direct Taxes</t>
  </si>
  <si>
    <t>1. Revenue Growth</t>
  </si>
  <si>
    <t>2. Gross Margin</t>
  </si>
  <si>
    <t>3. Operating Profit Margin</t>
  </si>
  <si>
    <t>4. Net Profit Margin</t>
  </si>
  <si>
    <t>5. Earnings Per Share (EPS)</t>
  </si>
  <si>
    <t>6. Dividend Payment</t>
  </si>
  <si>
    <r>
      <t>Formula</t>
    </r>
    <r>
      <rPr>
        <sz val="9"/>
        <color theme="1"/>
        <rFont val="Calibri"/>
        <family val="2"/>
        <scheme val="minor"/>
      </rPr>
      <t>: (Current Year Revenue - Previous Year Revenue) / Previous Year Revenue × 100</t>
    </r>
  </si>
  <si>
    <r>
      <t>Formula</t>
    </r>
    <r>
      <rPr>
        <sz val="9"/>
        <color theme="1"/>
        <rFont val="Calibri"/>
        <family val="2"/>
        <scheme val="minor"/>
      </rPr>
      <t>: (Revenue from Operations - Cost of Materials Consumed) / Revenue from Operations × 100</t>
    </r>
  </si>
  <si>
    <r>
      <t>Interpretation</t>
    </r>
    <r>
      <rPr>
        <sz val="9"/>
        <color theme="1"/>
        <rFont val="Calibri"/>
        <family val="2"/>
        <scheme val="minor"/>
      </rPr>
      <t>: The negative gross margin in Mar-24 suggests that the cost of materials consumed exceeds the revenue from operations, leading to a gross loss. This is a red flag and indicates significant issues with cost control or pricing.</t>
    </r>
  </si>
  <si>
    <r>
      <t>Formula</t>
    </r>
    <r>
      <rPr>
        <sz val="9"/>
        <color theme="1"/>
        <rFont val="Calibri"/>
        <family val="2"/>
        <scheme val="minor"/>
      </rPr>
      <t>: Profit Before Tax / Total Revenue × 100</t>
    </r>
  </si>
  <si>
    <r>
      <t>Interpretation</t>
    </r>
    <r>
      <rPr>
        <sz val="9"/>
        <color theme="1"/>
        <rFont val="Calibri"/>
        <family val="2"/>
        <scheme val="minor"/>
      </rPr>
      <t>: The operating profit margin has improved slightly, indicating better operational efficiency and profitability before tax. However, the margin is relatively low.</t>
    </r>
  </si>
  <si>
    <r>
      <t>Formula</t>
    </r>
    <r>
      <rPr>
        <sz val="9"/>
        <color theme="1"/>
        <rFont val="Calibri"/>
        <family val="2"/>
        <scheme val="minor"/>
      </rPr>
      <t>: Net Profit / Total Revenue × 100</t>
    </r>
  </si>
  <si>
    <t>LTIMindtree Ltd.</t>
  </si>
  <si>
    <t>BSE: 540005</t>
  </si>
  <si>
    <t xml:space="preserve">NSE: LTIM </t>
  </si>
  <si>
    <r>
      <rPr>
        <b/>
        <sz val="9"/>
        <color theme="1"/>
        <rFont val="Arial"/>
        <family val="2"/>
      </rPr>
      <t>About :</t>
    </r>
    <r>
      <rPr>
        <sz val="9"/>
        <color theme="1"/>
        <rFont val="Arial"/>
        <family val="2"/>
      </rPr>
      <t xml:space="preserve"> LTIMindtree Limited is an Indian multinational information technology services and consulting company based in Mumbai. A subsidiary of Larsen &amp; Toubro, the company was incorporated in 1996 and employs more than 81,000 people.</t>
    </r>
  </si>
  <si>
    <r>
      <t>Revenue Growth (Mar-24 vs. Mar-23)</t>
    </r>
    <r>
      <rPr>
        <sz val="9"/>
        <color theme="1"/>
        <rFont val="Calibri"/>
        <family val="2"/>
        <scheme val="minor"/>
      </rPr>
      <t xml:space="preserve"> =</t>
    </r>
  </si>
  <si>
    <t>Financial Ratios and InterpretationQD8:P58</t>
  </si>
  <si>
    <t>Current Year Revenue - Previous Year Revenue</t>
  </si>
  <si>
    <t>(Mar-23 vs. Mar-22)</t>
  </si>
  <si>
    <t xml:space="preserve">Revenue Growth </t>
  </si>
  <si>
    <t>(Mar-22 vs. Mar-21</t>
  </si>
  <si>
    <r>
      <t>Interpretation</t>
    </r>
    <r>
      <rPr>
        <sz val="11"/>
        <color theme="1"/>
        <rFont val="Calibri"/>
        <family val="2"/>
        <scheme val="minor"/>
      </rPr>
      <t>: The company has experienced strong revenue growth each year, with a significant 7.12% increase in Mar-24 compared to Mar-23, and a 121% increase in Mar-23 compared to Mar-22. This indicates a strong growth trajectory.</t>
    </r>
  </si>
  <si>
    <r>
      <t>Mar-24 Gross Margin</t>
    </r>
    <r>
      <rPr>
        <sz val="9"/>
        <color theme="1"/>
        <rFont val="Calibri"/>
        <family val="2"/>
        <scheme val="minor"/>
      </rPr>
      <t xml:space="preserve"> = </t>
    </r>
  </si>
  <si>
    <r>
      <t>Mar-23 Gross Margin</t>
    </r>
    <r>
      <rPr>
        <sz val="9"/>
        <color theme="1"/>
        <rFont val="Calibri"/>
        <family val="2"/>
        <scheme val="minor"/>
      </rPr>
      <t xml:space="preserve"> =</t>
    </r>
  </si>
  <si>
    <r>
      <t>Mar-22 Gross Margin</t>
    </r>
    <r>
      <rPr>
        <sz val="9"/>
        <color theme="1"/>
        <rFont val="Calibri"/>
        <family val="2"/>
        <scheme val="minor"/>
      </rPr>
      <t xml:space="preserve"> = </t>
    </r>
  </si>
  <si>
    <r>
      <t>Mar-24 Operating Profit Margin</t>
    </r>
    <r>
      <rPr>
        <sz val="9"/>
        <color theme="1"/>
        <rFont val="Calibri"/>
        <family val="2"/>
        <scheme val="minor"/>
      </rPr>
      <t xml:space="preserve"> = </t>
    </r>
  </si>
  <si>
    <r>
      <t>Mar-23 Operating Profit Margin</t>
    </r>
    <r>
      <rPr>
        <sz val="9"/>
        <color theme="1"/>
        <rFont val="Calibri"/>
        <family val="2"/>
        <scheme val="minor"/>
      </rPr>
      <t xml:space="preserve"> =</t>
    </r>
  </si>
  <si>
    <r>
      <t>Mar-22 Operating Profit Margin</t>
    </r>
    <r>
      <rPr>
        <sz val="9"/>
        <color theme="1"/>
        <rFont val="Calibri"/>
        <family val="2"/>
        <scheme val="minor"/>
      </rPr>
      <t xml:space="preserve"> = </t>
    </r>
  </si>
  <si>
    <r>
      <t>Mar-24 Net Profit Margin</t>
    </r>
    <r>
      <rPr>
        <sz val="9"/>
        <color theme="1"/>
        <rFont val="Calibri"/>
        <family val="2"/>
        <scheme val="minor"/>
      </rPr>
      <t xml:space="preserve"> = </t>
    </r>
  </si>
  <si>
    <r>
      <t>Mar-23 Net Profit Margin</t>
    </r>
    <r>
      <rPr>
        <sz val="9"/>
        <color theme="1"/>
        <rFont val="Calibri"/>
        <family val="2"/>
        <scheme val="minor"/>
      </rPr>
      <t xml:space="preserve"> = </t>
    </r>
  </si>
  <si>
    <r>
      <t>Mar-22 Net Profit Margin</t>
    </r>
    <r>
      <rPr>
        <sz val="9"/>
        <color theme="1"/>
        <rFont val="Calibri"/>
        <family val="2"/>
        <scheme val="minor"/>
      </rPr>
      <t xml:space="preserve"> = </t>
    </r>
  </si>
  <si>
    <r>
      <t>Interpretation</t>
    </r>
    <r>
      <rPr>
        <sz val="9"/>
        <color theme="1"/>
        <rFont val="Calibri"/>
        <family val="2"/>
        <scheme val="minor"/>
      </rPr>
      <t>: The net profit margin has slightly increased then decreased, reflecting improved profitability after accounting for all expenses and taxes.</t>
    </r>
  </si>
  <si>
    <r>
      <t>Mar-24 EPS</t>
    </r>
    <r>
      <rPr>
        <sz val="9"/>
        <color theme="1"/>
        <rFont val="Calibri"/>
        <family val="2"/>
        <scheme val="minor"/>
      </rPr>
      <t xml:space="preserve"> = </t>
    </r>
  </si>
  <si>
    <r>
      <t>Mar-23 EPS</t>
    </r>
    <r>
      <rPr>
        <sz val="9"/>
        <color theme="1"/>
        <rFont val="Calibri"/>
        <family val="2"/>
        <scheme val="minor"/>
      </rPr>
      <t xml:space="preserve"> =</t>
    </r>
  </si>
  <si>
    <r>
      <t>Mar-22 EPS</t>
    </r>
    <r>
      <rPr>
        <sz val="9"/>
        <color theme="1"/>
        <rFont val="Calibri"/>
        <family val="2"/>
        <scheme val="minor"/>
      </rPr>
      <t xml:space="preserve"> = </t>
    </r>
  </si>
  <si>
    <r>
      <t>Mar-24 Dividend</t>
    </r>
    <r>
      <rPr>
        <sz val="9"/>
        <color theme="1"/>
        <rFont val="Calibri"/>
        <family val="2"/>
        <scheme val="minor"/>
      </rPr>
      <t xml:space="preserve"> =</t>
    </r>
  </si>
  <si>
    <r>
      <t>Mar-23 Dividend</t>
    </r>
    <r>
      <rPr>
        <sz val="9"/>
        <color theme="1"/>
        <rFont val="Calibri"/>
        <family val="2"/>
        <scheme val="minor"/>
      </rPr>
      <t xml:space="preserve"> = </t>
    </r>
  </si>
  <si>
    <r>
      <t>Mar-22 Dividend</t>
    </r>
    <r>
      <rPr>
        <sz val="9"/>
        <color theme="1"/>
        <rFont val="Calibri"/>
        <family val="2"/>
        <scheme val="minor"/>
      </rPr>
      <t xml:space="preserve"> =</t>
    </r>
  </si>
  <si>
    <r>
      <t>Interpretation</t>
    </r>
    <r>
      <rPr>
        <sz val="9"/>
        <color theme="1"/>
        <rFont val="Calibri"/>
        <family val="2"/>
        <scheme val="minor"/>
      </rPr>
      <t>: The significant increase in EPS from ₹129 in Mar-23 to ₹151 in Mar-24 indicates strong growth in earnings per share, benefiting shareholders.</t>
    </r>
  </si>
  <si>
    <r>
      <t>Interpretation</t>
    </r>
    <r>
      <rPr>
        <sz val="9"/>
        <color theme="1"/>
        <rFont val="Calibri"/>
        <family val="2"/>
        <scheme val="minor"/>
      </rPr>
      <t>: ₹1775 per share dividends were paid in Mar-24, compared to a dividend of ₹1562 per share in Mar-23. The lack of dividend payments could be due to retained earnings being reinvested or financial concerns.</t>
    </r>
  </si>
  <si>
    <t>Balance Sheet of LTIMindtree (in Rs. Cr.)</t>
  </si>
  <si>
    <t>EQUITIES AND LIABILITIES</t>
  </si>
  <si>
    <t>SHAREHOLDER'S FUNDS</t>
  </si>
  <si>
    <t>Equity Share Capital</t>
  </si>
  <si>
    <t>Total Share Capital</t>
  </si>
  <si>
    <t>Reserves and Surplus</t>
  </si>
  <si>
    <t>Total Reserves and Surplus</t>
  </si>
  <si>
    <t>Total Shareholders Funds</t>
  </si>
  <si>
    <t>Minority Interest</t>
  </si>
  <si>
    <t>NON-CURRENT LIABILITIES</t>
  </si>
  <si>
    <t>Long Term Borrowings</t>
  </si>
  <si>
    <t>Deferred Tax Liabilities [Net]</t>
  </si>
  <si>
    <t>Other Long Term Liabilities</t>
  </si>
  <si>
    <t>Long Term Provisions</t>
  </si>
  <si>
    <t>Total Non-Current Liabilities</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</si>
  <si>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</si>
  <si>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</si>
  <si>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</si>
  <si>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</si>
  <si>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</si>
  <si>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</si>
  <si>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</si>
  <si>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</si>
  <si>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</si>
  <si>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</si>
  <si>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</si>
  <si>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</si>
  <si>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Fixed Assets</t>
  </si>
  <si>
    <t>Non-Current Investments</t>
  </si>
  <si>
    <t>Deferred Tax Assets [Net]</t>
  </si>
  <si>
    <t>Long Term Loans And Advances</t>
  </si>
  <si>
    <t>Other Non-Current Assets</t>
  </si>
  <si>
    <t>Total Non-Current Assets</t>
  </si>
  <si>
    <t>CURRENT ASSETS</t>
  </si>
  <si>
    <t>Current Investments</t>
  </si>
  <si>
    <t>Inventories</t>
  </si>
  <si>
    <t>Trade Receivables</t>
  </si>
  <si>
    <t>Cash And Cash Equivalents</t>
  </si>
  <si>
    <t>Short Term Loans And Advances</t>
  </si>
  <si>
    <t>OtherCurrentAssets</t>
  </si>
  <si>
    <t>Total Current Assets</t>
  </si>
  <si>
    <t>Total Assets</t>
  </si>
  <si>
    <t>CONTINGENT LIABILITIES, COMMITMENTS</t>
  </si>
  <si>
    <t>Contingent Liabilities</t>
  </si>
  <si>
    <t>BONUS DETAILS</t>
  </si>
  <si>
    <t>Bonus Equity Share Capital</t>
  </si>
  <si>
    <t>NON-CURRENT INVESTMENTS</t>
  </si>
  <si>
    <t>Non-Current Investments Quoted Market Value</t>
  </si>
  <si>
    <t>Non-Current Investments Unquoted Book Value</t>
  </si>
  <si>
    <t>CURRENT INVESTMENTS</t>
  </si>
  <si>
    <t>Current Investments Quoted Market Value</t>
  </si>
  <si>
    <t>Current Investments Unquoted Book Value</t>
  </si>
  <si>
    <t>RETURN ON EQUITY</t>
  </si>
  <si>
    <t>RETURN ON ASSETS</t>
  </si>
  <si>
    <t>PERFORMANCE RATIO</t>
  </si>
  <si>
    <t>Creditord turnover</t>
  </si>
  <si>
    <t>Cdebtors Turnover</t>
  </si>
  <si>
    <t>Assets Turnover</t>
  </si>
  <si>
    <t>Turnover Ratios</t>
  </si>
  <si>
    <t>Days Payable</t>
  </si>
  <si>
    <t>Days Recievables</t>
  </si>
  <si>
    <t>Total Current Assets-Total Current Liabilities</t>
  </si>
  <si>
    <t>Working Capital</t>
  </si>
  <si>
    <t>(Total Current Assets-nventories)/Total Current Liabilities</t>
  </si>
  <si>
    <t>Quick ratio</t>
  </si>
  <si>
    <t>Total Current Assets / Total Current Liabilities</t>
  </si>
  <si>
    <t>Current ratio</t>
  </si>
  <si>
    <t>Short Term Solvency/Liquidity ratio</t>
  </si>
  <si>
    <t>Reserves and Surplus / Total Non-Current Liabilities</t>
  </si>
  <si>
    <t>Reserves to Debt</t>
  </si>
  <si>
    <t>curr Total Non-Current Liabilities / otal Non-Current Liabilities-1</t>
  </si>
  <si>
    <t>Debt_GR Ration%</t>
  </si>
  <si>
    <t xml:space="preserve"> current Total Reserves and Surplus/prev Total Reserves and Surplus-1</t>
  </si>
  <si>
    <t>ReservesGR %</t>
  </si>
  <si>
    <t>Total Non-Current Liabilities/Total Shareholders Funds</t>
  </si>
  <si>
    <t>Debt/Equity Ratio</t>
  </si>
  <si>
    <t>Long Term Solvency Ratio</t>
  </si>
  <si>
    <t>Mar 24</t>
  </si>
  <si>
    <t>Balance Sheet Analysis</t>
  </si>
  <si>
    <t>Consolidated Balance Sheet</t>
  </si>
  <si>
    <t>CASH RATIO</t>
  </si>
  <si>
    <t>DEBT RATIO</t>
  </si>
  <si>
    <t>Cash Ratio = Cash Equivalents / Current Liabilities</t>
  </si>
  <si>
    <t xml:space="preserve"> Total Liabilities / Total Assets</t>
  </si>
  <si>
    <t>Cash from Operating Activity -</t>
  </si>
  <si>
    <t>Profit from operations</t>
  </si>
  <si>
    <t>Receivables</t>
  </si>
  <si>
    <t>Inventory</t>
  </si>
  <si>
    <t>Payables</t>
  </si>
  <si>
    <t>Other WC items</t>
  </si>
  <si>
    <t>Working capital changes</t>
  </si>
  <si>
    <t>Direct taxes</t>
  </si>
  <si>
    <t>Cash from Investing Activity -</t>
  </si>
  <si>
    <t>Fixed assets purchased</t>
  </si>
  <si>
    <t>Fixed assets sold</t>
  </si>
  <si>
    <t>Investments purchased</t>
  </si>
  <si>
    <t>Investments sold</t>
  </si>
  <si>
    <t>Interest received</t>
  </si>
  <si>
    <t>Other investing items</t>
  </si>
  <si>
    <t>Cash from Financing Activity -</t>
  </si>
  <si>
    <t>Proceeds from shares</t>
  </si>
  <si>
    <t>Proceeds from borrowings</t>
  </si>
  <si>
    <t>Repayment of borrowings</t>
  </si>
  <si>
    <t>Proceeds from deposits</t>
  </si>
  <si>
    <t>Interest paid fin</t>
  </si>
  <si>
    <t>Dividends paid</t>
  </si>
  <si>
    <t>Financial liabilities</t>
  </si>
  <si>
    <t>Other financing items</t>
  </si>
  <si>
    <t>Net Cash Flow</t>
  </si>
  <si>
    <t>Column1</t>
  </si>
  <si>
    <t>Mar-20</t>
  </si>
  <si>
    <t>Mar-21</t>
  </si>
  <si>
    <t>Mar-22</t>
  </si>
  <si>
    <t>Mar-23</t>
  </si>
  <si>
    <t>Mar-24</t>
  </si>
  <si>
    <t>Analysis and Interpretation of the Cash Flow Data:</t>
  </si>
  <si>
    <t>The cash flow statement provides insights into the liquidity, investment decisions, and financial health of the company. Here’s a breakdown of the key components and their implications over the period from Mar-20 to Mar-24.</t>
  </si>
  <si>
    <t>1. Cash from Operating Activity</t>
  </si>
  <si>
    <r>
      <t>Trend</t>
    </r>
    <r>
      <rPr>
        <sz val="11"/>
        <color theme="1"/>
        <rFont val="Calibri"/>
        <family val="2"/>
        <scheme val="minor"/>
      </rPr>
      <t>: There is a strong positive trend in cash flow from operations, increasing from ₹1,644 million in Mar-21 to ₹5,670 million in Mar-24.</t>
    </r>
  </si>
  <si>
    <r>
      <t>Interpretation</t>
    </r>
    <r>
      <rPr>
        <sz val="11"/>
        <color theme="1"/>
        <rFont val="Calibri"/>
        <family val="2"/>
        <scheme val="minor"/>
      </rPr>
      <t>: The company’s core business operations are generating more cash over time, indicating improved profitability and operational efficiency.</t>
    </r>
  </si>
  <si>
    <r>
      <t>Working Capital Changes</t>
    </r>
    <r>
      <rPr>
        <sz val="11"/>
        <color theme="1"/>
        <rFont val="Calibri"/>
        <family val="2"/>
        <scheme val="minor"/>
      </rPr>
      <t>:</t>
    </r>
  </si>
  <si>
    <t>There is volatility in working capital changes, especially in Mar-22 (-₹1,219 million) and Mar-23 (-₹1,764 million), implying the company is tying up cash in receivables or payables. However, in Mar-24, working capital changes turn positive (₹598 million), indicating better management of receivables, inventory, and payables.</t>
  </si>
  <si>
    <r>
      <t>Profit from Operations</t>
    </r>
    <r>
      <rPr>
        <sz val="11"/>
        <color theme="1"/>
        <rFont val="Calibri"/>
        <family val="2"/>
        <scheme val="minor"/>
      </rPr>
      <t>:</t>
    </r>
  </si>
  <si>
    <t>The steady growth in profit from operations (from ₹2,287 million in Mar-20 to ₹6,643 million in Mar-24) supports the cash flow increase, showing strong operational performance.</t>
  </si>
  <si>
    <r>
      <t>Direct Taxes</t>
    </r>
    <r>
      <rPr>
        <sz val="11"/>
        <color theme="1"/>
        <rFont val="Calibri"/>
        <family val="2"/>
        <scheme val="minor"/>
      </rPr>
      <t>:</t>
    </r>
  </si>
  <si>
    <t>Increasing direct taxes from ₹412 million in Mar-20 to ₹1,571 million in Mar-24 reflect higher profits, which is a good indicator of growth, though it reduces the net cash available.</t>
  </si>
  <si>
    <r>
      <t>Conclusion</t>
    </r>
    <r>
      <rPr>
        <sz val="11"/>
        <color theme="1"/>
        <rFont val="Calibri"/>
        <family val="2"/>
        <scheme val="minor"/>
      </rPr>
      <t>: The company is showing strong operational performance with increased cash generation from core activities. However, the fluctuations in working capital management indicate that the company may need to refine its strategies for managing receivables, payables, and other working capital elements.</t>
    </r>
  </si>
  <si>
    <t>2. Cash from Investing Activity</t>
  </si>
  <si>
    <r>
      <t>Trend</t>
    </r>
    <r>
      <rPr>
        <sz val="11"/>
        <color theme="1"/>
        <rFont val="Calibri"/>
        <family val="2"/>
        <scheme val="minor"/>
      </rPr>
      <t>: Cash from investing activities is predominantly negative, especially in Mar-24 (-₹3,918 million), reflecting the company’s aggressive capital investments.</t>
    </r>
  </si>
  <si>
    <r>
      <t>Fixed Assets Purchases</t>
    </r>
    <r>
      <rPr>
        <sz val="11"/>
        <color theme="1"/>
        <rFont val="Calibri"/>
        <family val="2"/>
        <scheme val="minor"/>
      </rPr>
      <t>: Moderate and consistent investments in fixed assets, which have decreased over the years, suggest the company is maintaining or upgrading its infrastructure, but not excessively.</t>
    </r>
  </si>
  <si>
    <r>
      <t>Investments</t>
    </r>
    <r>
      <rPr>
        <sz val="11"/>
        <color theme="1"/>
        <rFont val="Calibri"/>
        <family val="2"/>
        <scheme val="minor"/>
      </rPr>
      <t>: The company is heavily purchasing investments, particularly in Mar-22 (₹14,855 million), Mar-23 (₹20,013 million), and Mar-24 (₹31,997 million). However, it is also selling investments, especially in Mar-22 (₹14,390 million) and Mar-23 (₹20,638 million), showing active portfolio management.</t>
    </r>
  </si>
  <si>
    <r>
      <t>Interpretation</t>
    </r>
    <r>
      <rPr>
        <sz val="11"/>
        <color theme="1"/>
        <rFont val="Calibri"/>
        <family val="2"/>
        <scheme val="minor"/>
      </rPr>
      <t>:</t>
    </r>
  </si>
  <si>
    <r>
      <t>Long-Term Focus</t>
    </r>
    <r>
      <rPr>
        <sz val="11"/>
        <color theme="1"/>
        <rFont val="Calibri"/>
        <family val="2"/>
        <scheme val="minor"/>
      </rPr>
      <t>: The increase in investments suggests the company is focused on long-term growth, potentially investing in subsidiaries, securities, or new ventures.</t>
    </r>
  </si>
  <si>
    <r>
      <t>Risk</t>
    </r>
    <r>
      <rPr>
        <sz val="11"/>
        <color theme="1"/>
        <rFont val="Calibri"/>
        <family val="2"/>
        <scheme val="minor"/>
      </rPr>
      <t>: The large sums tied up in investments (₹31,997 million in Mar-24) might reduce liquidity in the short term and could be a risk if returns do not materialize as expected.</t>
    </r>
  </si>
  <si>
    <r>
      <t>Conclusion</t>
    </r>
    <r>
      <rPr>
        <sz val="11"/>
        <color theme="1"/>
        <rFont val="Calibri"/>
        <family val="2"/>
        <scheme val="minor"/>
      </rPr>
      <t>: The company is investing heavily in growth, which is a positive sign for long-term potential. However, it should monitor cash outflows to ensure liquidity is not compromised.</t>
    </r>
  </si>
  <si>
    <t>3. Cash from Financing Activity</t>
  </si>
  <si>
    <r>
      <t>Trend</t>
    </r>
    <r>
      <rPr>
        <sz val="11"/>
        <color theme="1"/>
        <rFont val="Calibri"/>
        <family val="2"/>
        <scheme val="minor"/>
      </rPr>
      <t>: Cash from financing activities is consistently negative, showing outflows every year, with increasing outflows reaching ₹2,269 million in Mar-24.</t>
    </r>
  </si>
  <si>
    <r>
      <t>Dividends Paid</t>
    </r>
    <r>
      <rPr>
        <sz val="11"/>
        <color theme="1"/>
        <rFont val="Calibri"/>
        <family val="2"/>
        <scheme val="minor"/>
      </rPr>
      <t>: The steady rise in dividends from ₹486 million in Mar-20 to ₹1,775 million in Mar-24 demonstrates that the company is committed to rewarding shareholders. This signals confidence in the company’s performance but also increases financial outflows.</t>
    </r>
  </si>
  <si>
    <r>
      <t>Borrowings</t>
    </r>
    <r>
      <rPr>
        <sz val="11"/>
        <color theme="1"/>
        <rFont val="Calibri"/>
        <family val="2"/>
        <scheme val="minor"/>
      </rPr>
      <t>: Minimal borrowing activity (₹32 million in Mar-20, and nearly zero thereafter) shows that the company is not heavily reliant on external debt, which is a positive sign for financial health.</t>
    </r>
  </si>
  <si>
    <r>
      <t>Interest Paid</t>
    </r>
    <r>
      <rPr>
        <sz val="11"/>
        <color theme="1"/>
        <rFont val="Calibri"/>
        <family val="2"/>
        <scheme val="minor"/>
      </rPr>
      <t>: Interest expenses are relatively low, increasing from ₹4 million in Mar-20 to ₹219 million in Mar-24, indicating that the company is not burdened by high debt levels.</t>
    </r>
  </si>
  <si>
    <r>
      <t>Financial Stability</t>
    </r>
    <r>
      <rPr>
        <sz val="11"/>
        <color theme="1"/>
        <rFont val="Calibri"/>
        <family val="2"/>
        <scheme val="minor"/>
      </rPr>
      <t>: The company is funding itself through operations and shareholder returns (dividends) rather than debt, which enhances financial stability.</t>
    </r>
  </si>
  <si>
    <r>
      <t>Shareholder Focus</t>
    </r>
    <r>
      <rPr>
        <sz val="11"/>
        <color theme="1"/>
        <rFont val="Calibri"/>
        <family val="2"/>
        <scheme val="minor"/>
      </rPr>
      <t>: The increasing dividends show that the company is focused on delivering value to shareholders, but this could limit the amount of cash available for reinvestment in the business.</t>
    </r>
  </si>
  <si>
    <r>
      <t>Conclusion</t>
    </r>
    <r>
      <rPr>
        <sz val="11"/>
        <color theme="1"/>
        <rFont val="Calibri"/>
        <family val="2"/>
        <scheme val="minor"/>
      </rPr>
      <t>: The company appears financially stable, with low reliance on debt. However, the increasing dividend payouts might strain liquidity if not managed carefully.</t>
    </r>
  </si>
  <si>
    <t>4. Net Cash Flow</t>
  </si>
  <si>
    <r>
      <t>Trend</t>
    </r>
    <r>
      <rPr>
        <sz val="11"/>
        <color theme="1"/>
        <rFont val="Calibri"/>
        <family val="2"/>
        <scheme val="minor"/>
      </rPr>
      <t>: The company’s net cash flow shows fluctuations over the years:</t>
    </r>
  </si>
  <si>
    <r>
      <t>Positive Net Cash Flow</t>
    </r>
    <r>
      <rPr>
        <sz val="11"/>
        <color theme="1"/>
        <rFont val="Calibri"/>
        <family val="2"/>
        <scheme val="minor"/>
      </rPr>
      <t>: In Mar-21 and Mar-23, there is positive net cash flow (₹234 million and ₹892 million, respectively), which is a sign of financial health.</t>
    </r>
  </si>
  <si>
    <r>
      <t>Negative Net Cash Flow</t>
    </r>
    <r>
      <rPr>
        <sz val="11"/>
        <color theme="1"/>
        <rFont val="Calibri"/>
        <family val="2"/>
        <scheme val="minor"/>
      </rPr>
      <t>: In Mar-22 (-₹73 million) and Mar-24 (-₹518 million), the company reports negative net cash flow, indicating more cash outflows than inflows. This is primarily due to heavy investments and dividend payouts.</t>
    </r>
  </si>
  <si>
    <r>
      <t>Volatile Cash Position</t>
    </r>
    <r>
      <rPr>
        <sz val="11"/>
        <color theme="1"/>
        <rFont val="Calibri"/>
        <family val="2"/>
        <scheme val="minor"/>
      </rPr>
      <t>: The company’s cash position is somewhat volatile due to large investments and shareholder returns. This could affect its ability to handle unexpected financial challenges or take advantage of new opportunities.</t>
    </r>
  </si>
  <si>
    <r>
      <t>Need for Balance</t>
    </r>
    <r>
      <rPr>
        <sz val="11"/>
        <color theme="1"/>
        <rFont val="Calibri"/>
        <family val="2"/>
        <scheme val="minor"/>
      </rPr>
      <t>: While investing for growth and rewarding shareholders is important, the company should ensure that its cash reserves are sufficient to maintain operational flexibility.</t>
    </r>
  </si>
  <si>
    <r>
      <t>Conclusion</t>
    </r>
    <r>
      <rPr>
        <sz val="11"/>
        <color theme="1"/>
        <rFont val="Calibri"/>
        <family val="2"/>
        <scheme val="minor"/>
      </rPr>
      <t>: The company is actively investing in its future and rewarding shareholders, but this strategy comes with the risk of reduced liquidity. It should closely monitor its cash flow to avoid potential cash crunches.</t>
    </r>
  </si>
  <si>
    <t>Overall Interpretation:</t>
  </si>
  <si>
    <r>
      <t>1. Strong Operational Growth</t>
    </r>
    <r>
      <rPr>
        <sz val="11"/>
        <color theme="1"/>
        <rFont val="Calibri"/>
        <family val="2"/>
        <scheme val="minor"/>
      </rPr>
      <t>: The company is demonstrating robust growth in operational cash flows, reflecting improved profitability.</t>
    </r>
  </si>
  <si>
    <r>
      <t>2. Aggressive Investment Strategy</t>
    </r>
    <r>
      <rPr>
        <sz val="11"/>
        <color theme="1"/>
        <rFont val="Calibri"/>
        <family val="2"/>
        <scheme val="minor"/>
      </rPr>
      <t>: Significant investments signal long-term growth potential but also increase risk in terms of cash outflows.</t>
    </r>
  </si>
  <si>
    <r>
      <t>3. Shareholder Focus</t>
    </r>
    <r>
      <rPr>
        <sz val="11"/>
        <color theme="1"/>
        <rFont val="Calibri"/>
        <family val="2"/>
        <scheme val="minor"/>
      </rPr>
      <t>: The consistent and increasing dividend payments reflect confidence but could limit cash for reinvestment.</t>
    </r>
  </si>
  <si>
    <r>
      <t>4. Volatile Cash Flow</t>
    </r>
    <r>
      <rPr>
        <sz val="11"/>
        <color theme="1"/>
        <rFont val="Calibri"/>
        <family val="2"/>
        <scheme val="minor"/>
      </rPr>
      <t>: Although the company generates positive cash flow in some years, its overall cash position is unstable due to the heavy outflows in investments and dividends.</t>
    </r>
  </si>
  <si>
    <r>
      <t>Key Takeaway</t>
    </r>
    <r>
      <rPr>
        <sz val="11"/>
        <color theme="1"/>
        <rFont val="Calibri"/>
        <family val="2"/>
        <scheme val="minor"/>
      </rPr>
      <t>: While the company is growing and generating strong operating cash flows, it must manage its investment and financing strategies carefully to maintain liquidity and ensure long-term sustainability</t>
    </r>
  </si>
  <si>
    <t>Steps to Estimate Future Share Price:</t>
  </si>
  <si>
    <r>
      <t>1. Diluted EPS (for Mar-24)</t>
    </r>
    <r>
      <rPr>
        <sz val="11"/>
        <color theme="1"/>
        <rFont val="Calibri"/>
        <family val="2"/>
        <scheme val="minor"/>
      </rPr>
      <t xml:space="preserve">: From the income statement, the diluted EPS for Mar-24 is </t>
    </r>
    <r>
      <rPr>
        <b/>
        <sz val="11"/>
        <color theme="1"/>
        <rFont val="Calibri"/>
        <family val="2"/>
        <scheme val="minor"/>
      </rPr>
      <t>151.24</t>
    </r>
    <r>
      <rPr>
        <sz val="11"/>
        <color theme="1"/>
        <rFont val="Calibri"/>
        <family val="2"/>
        <scheme val="minor"/>
      </rPr>
      <t>.</t>
    </r>
  </si>
  <si>
    <r>
      <t>2. P/E Ratio</t>
    </r>
    <r>
      <rPr>
        <sz val="11"/>
        <color theme="1"/>
        <rFont val="Calibri"/>
        <family val="2"/>
        <scheme val="minor"/>
      </rPr>
      <t>:</t>
    </r>
  </si>
  <si>
    <t>Formula:</t>
  </si>
  <si>
    <t>Expected Share Price=EPS (Mar-24)×P/E Ratio\text{Expected Share Price} = \text{EPS (Mar-24)} \times \text{P/E Ratio}Expected Share Price=EPS (Mar-24)×P/E Ratio</t>
  </si>
  <si>
    <r>
      <t xml:space="preserve">Assuming the P/E ratio is </t>
    </r>
    <r>
      <rPr>
        <b/>
        <sz val="11"/>
        <color theme="1"/>
        <rFont val="Calibri"/>
        <family val="2"/>
        <scheme val="minor"/>
      </rPr>
      <t>80</t>
    </r>
    <r>
      <rPr>
        <sz val="11"/>
        <color theme="1"/>
        <rFont val="Calibri"/>
        <family val="2"/>
        <scheme val="minor"/>
      </rPr>
      <t>:</t>
    </r>
  </si>
  <si>
    <t>Expected Share Price=151.24×80=12,099.20\text{Expected Share Price} = 151.24 \times 80 = 12,099.20Expected Share Price=151.24×80=12,099.20</t>
  </si>
  <si>
    <r>
      <t xml:space="preserve">For calculate the </t>
    </r>
    <r>
      <rPr>
        <b/>
        <sz val="11"/>
        <color theme="1"/>
        <rFont val="Calibri"/>
        <family val="2"/>
        <scheme val="minor"/>
      </rPr>
      <t>expected share price</t>
    </r>
    <r>
      <rPr>
        <sz val="11"/>
        <color theme="1"/>
        <rFont val="Calibri"/>
        <family val="2"/>
        <scheme val="minor"/>
      </rPr>
      <t xml:space="preserve"> for LTIMindtree Ltd. based on the provided </t>
    </r>
    <r>
      <rPr>
        <b/>
        <sz val="11"/>
        <color theme="1"/>
        <rFont val="Calibri"/>
        <family val="2"/>
        <scheme val="minor"/>
      </rPr>
      <t>diluted EPS</t>
    </r>
    <r>
      <rPr>
        <sz val="11"/>
        <color theme="1"/>
        <rFont val="Calibri"/>
        <family val="2"/>
        <scheme val="minor"/>
      </rPr>
      <t xml:space="preserve"> data, we'll use the </t>
    </r>
    <r>
      <rPr>
        <b/>
        <sz val="11"/>
        <color theme="1"/>
        <rFont val="Calibri"/>
        <family val="2"/>
        <scheme val="minor"/>
      </rPr>
      <t>P/E Ratio</t>
    </r>
    <r>
      <rPr>
        <sz val="11"/>
        <color theme="1"/>
        <rFont val="Calibri"/>
        <family val="2"/>
        <scheme val="minor"/>
      </rPr>
      <t xml:space="preserve"> method.</t>
    </r>
  </si>
  <si>
    <t>We need to obtain the current P/E ratio of LTIMindtree Ltd. or use an industry average.</t>
  </si>
  <si>
    <r>
      <t xml:space="preserve"> we assume the current P/E ratio is around </t>
    </r>
    <r>
      <rPr>
        <b/>
        <sz val="11"/>
        <color theme="1"/>
        <rFont val="Calibri"/>
        <family val="2"/>
        <scheme val="minor"/>
      </rPr>
      <t>80</t>
    </r>
    <r>
      <rPr>
        <sz val="11"/>
        <color theme="1"/>
        <rFont val="Calibri"/>
        <family val="2"/>
        <scheme val="minor"/>
      </rPr>
      <t xml:space="preserve"> (based on historical or industry data for retail companies like LTIMindtree Ltd.).</t>
    </r>
  </si>
  <si>
    <r>
      <t xml:space="preserve">Thus, </t>
    </r>
    <r>
      <rPr>
        <b/>
        <sz val="11"/>
        <color theme="1"/>
        <rFont val="Calibri"/>
        <family val="2"/>
        <scheme val="minor"/>
      </rPr>
      <t>based on the EPS of 151.24 and a P/E ratio of 80</t>
    </r>
    <r>
      <rPr>
        <sz val="11"/>
        <color theme="1"/>
        <rFont val="Calibri"/>
        <family val="2"/>
        <scheme val="minor"/>
      </rPr>
      <t xml:space="preserve">, the </t>
    </r>
    <r>
      <rPr>
        <b/>
        <sz val="11"/>
        <color theme="1"/>
        <rFont val="Calibri"/>
        <family val="2"/>
        <scheme val="minor"/>
      </rPr>
      <t>expected share price</t>
    </r>
    <r>
      <rPr>
        <sz val="11"/>
        <color theme="1"/>
        <rFont val="Calibri"/>
        <family val="2"/>
        <scheme val="minor"/>
      </rPr>
      <t xml:space="preserve"> of LTIMindtree Ltd. could be approximately </t>
    </r>
    <r>
      <rPr>
        <b/>
        <sz val="11"/>
        <color theme="1"/>
        <rFont val="Calibri"/>
        <family val="2"/>
        <scheme val="minor"/>
      </rPr>
      <t>₹12,099.20</t>
    </r>
    <r>
      <rPr>
        <sz val="11"/>
        <color theme="1"/>
        <rFont val="Calibri"/>
        <family val="2"/>
        <scheme val="minor"/>
      </rPr>
      <t xml:space="preserve"> in the next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</si>
</sst>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1"/>
      <name val="Calibri"/>
      <family val="2"/>
      <scheme val="minor"/>
    </font>
    <font>
      <b/>
      <sz val="11"/>
      <color theme="1"/>
      <name val="Calibri"/>
      <family val="2"/>
      <scheme val="minor"/>
    </font>
    <font>
      <b/>
      <sz val="7"/>
      <color rgb="FF333333"/>
      <name val="Arial"/>
      <family val="2"/>
    </font>
    <font>
      <sz val="7"/>
      <color rgb="FF333333"/>
      <name val="Arial"/>
      <family val="2"/>
    </font>
    <font>
      <b/>
      <sz val="9"/>
      <color theme="1" tint="4.9989318521683403E-2"/>
      <name val="Arial"/>
      <family val="2"/>
    </font>
    <font>
      <b/>
      <sz val="9"/>
      <color rgb="FF333333"/>
      <name val="Arial"/>
      <family val="2"/>
    </font>
    <font>
      <sz val="9"/>
      <color rgb="FF333333"/>
      <name val="Aptos"/>
      <family val="2"/>
    </font>
    <font>
      <i/>
      <sz val="9"/>
      <color rgb="FF333333"/>
      <name val="Aptos"/>
      <family val="2"/>
    </font>
    <font>
      <b/>
      <i/>
      <sz val="7"/>
      <color rgb="FF333333"/>
      <name val="Arial"/>
      <family val="2"/>
    </font>
    <font>
      <i/>
      <sz val="7"/>
      <color rgb="FF333333"/>
      <name val="Arial"/>
      <family val="2"/>
    </font>
    <font>
      <sz val="9"/>
      <color theme="1"/>
      <name val="Aptos"/>
      <family val="2"/>
    </font>
    <font>
      <sz val="9"/>
      <color theme="1"/>
      <name val="Calibri"/>
      <family val="2"/>
      <scheme val="minor"/>
    </font>
    <font>
      <u/>
      <sz val="11"/>
      <color theme="10"/>
      <name val="Calibri"/>
      <family val="2"/>
      <scheme val="minor"/>
    </font>
    <font>
      <sz val="9"/>
      <color theme="1"/>
      <name val="Arial"/>
      <family val="2"/>
    </font>
    <font>
      <b/>
      <u/>
      <sz val="9"/>
      <color theme="10"/>
      <name val="Calibri"/>
      <family val="2"/>
      <scheme val="minor"/>
    </font>
    <font>
      <b/>
      <sz val="9"/>
      <color theme="1"/>
      <name val="Arial"/>
      <family val="2"/>
    </font>
    <font>
      <b/>
      <sz val="9"/>
      <color theme="1"/>
      <name val="Calibri"/>
      <family val="2"/>
      <scheme val="minor"/>
    </font>
    <font>
      <b/>
      <sz val="28"/>
      <color theme="1" tint="0.34998626667073579"/>
      <name val="Calibri"/>
      <family val="2"/>
      <scheme val="minor"/>
    </font>
    <font>
      <sz val="8"/>
      <color theme="1"/>
      <name val="Calibri"/>
      <family val="2"/>
      <scheme val="minor"/>
    </font>
    <font>
      <sz val="8"/>
      <color theme="1"/>
      <name val="Arial"/>
      <family val="2"/>
    </font>
    <font>
      <b/>
      <sz val="8"/>
      <color theme="1"/>
      <name val="Arial"/>
      <family val="2"/>
    </font>
    <font>
      <sz val="9"/>
      <color rgb="FF333333"/>
      <name val="Arial"/>
      <family val="2"/>
    </font>
    <font>
      <b/>
      <sz val="16"/>
      <color theme="1"/>
      <name val="Calibri"/>
      <family val="2"/>
      <scheme val="minor"/>
    </font>
    <font>
      <b/>
      <sz val="18"/>
      <color theme="1"/>
      <name val="Calibri"/>
      <family val="2"/>
      <scheme val="minor"/>
    </font>
    <font>
      <sz val="11"/>
      <color rgb="FF22222F"/>
      <name val="Arial"/>
      <family val="2"/>
    </font>
    <font>
      <sz val="11"/>
      <color rgb="FF22222F"/>
      <name val="Arial"/>
      <family val="2"/>
    </font>
    <font>
      <sz val="11"/>
      <color rgb="FF22222F"/>
      <name val="Arial"/>
      <family val="2"/>
    </font>
    <font>
      <b/>
      <sz val="13.5"/>
      <color theme="1"/>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rgb="FFF6F8FB"/>
        <bgColor indexed="64"/>
      </patternFill>
    </fill>
    <fill>
      <patternFill patternType="solid">
        <fgColor rgb="FFDEE4E6"/>
        <bgColor indexed="64"/>
      </patternFill>
    </fill>
    <fill>
      <patternFill patternType="solid">
        <fgColor theme="0"/>
        <bgColor indexed="64"/>
      </patternFill>
    </fill>
    <fill>
      <patternFill patternType="solid">
        <fgColor rgb="FF66FF66"/>
        <bgColor indexed="64"/>
      </patternFill>
    </fill>
    <fill>
      <patternFill patternType="solid">
        <fgColor theme="8" tint="0.59999389629810485"/>
        <bgColor indexed="64"/>
      </patternFill>
    </fill>
    <fill>
      <patternFill patternType="solid">
        <fgColor rgb="FF00B0F0"/>
        <bgColor indexed="64"/>
      </patternFill>
    </fill>
    <fill>
      <patternFill patternType="solid">
        <fgColor theme="6"/>
        <bgColor indexed="64"/>
      </patternFill>
    </fill>
    <fill>
      <patternFill patternType="solid">
        <fgColor theme="8" tint="0.79998168889431442"/>
        <bgColor indexed="64"/>
      </patternFill>
    </fill>
    <fill>
      <patternFill patternType="solid">
        <fgColor rgb="FFFF33CC"/>
        <bgColor indexed="64"/>
      </patternFill>
    </fill>
    <fill>
      <patternFill patternType="solid">
        <fgColor rgb="FF92D050"/>
        <bgColor indexed="64"/>
      </patternFill>
    </fill>
    <fill>
      <patternFill patternType="solid">
        <fgColor rgb="FFE8EBE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s>
  <borders count="7">
    <border>
      <left/>
      <right/>
      <top/>
      <bottom/>
      <diagonal/>
    </border>
    <border>
      <left/>
      <right/>
      <top/>
      <bottom style="medium">
        <color rgb="FFE0E0E0"/>
      </bottom>
      <diagonal/>
    </border>
    <border>
      <left/>
      <right style="medium">
        <color rgb="FFE0E0E0"/>
      </right>
      <top/>
      <bottom style="medium">
        <color rgb="FFE0E0E0"/>
      </bottom>
      <diagonal/>
    </border>
    <border>
      <left/>
      <right/>
      <top style="medium">
        <color rgb="FFD1D1D1"/>
      </top>
      <bottom/>
      <diagonal/>
    </border>
    <border>
      <left style="thin">
        <color indexed="64"/>
      </left>
      <right/>
      <top/>
      <bottom/>
      <diagonal/>
    </border>
    <border>
      <left/>
      <right style="medium">
        <color rgb="FFE0E0E0"/>
      </right>
      <top/>
      <bottom/>
      <diagonal/>
    </border>
    <border>
      <left style="medium">
        <color rgb="FFEEEEEE"/>
      </left>
      <right style="medium">
        <color rgb="FFEEEEEE"/>
      </right>
      <top/>
      <bottom/>
      <diagonal/>
    </border>
  </borders>
  <cellStyleXfs count="3">
    <xf numFmtId="0" fontId="0" fillId="0" borderId="0"/>
    <xf numFmtId="0" fontId="13" fillId="0" borderId="0" applyNumberFormat="0" applyFill="0" applyBorder="0" applyAlignment="0" applyProtection="0"/>
    <xf numFmtId="9" fontId="1" fillId="0" borderId="0" applyFont="0" applyFill="0" applyBorder="0" applyAlignment="0" applyProtection="0"/>
  </cellStyleXfs>
  <cellXfs count="89">
    <xf numFmtId="0" fontId="0" fillId="0" borderId="0" xfId="0"/>
    <xf numFmtId="0" fontId="0" fillId="2" borderId="0" xfId="0" applyFill="1"/>
    <xf numFmtId="0" fontId="3" fillId="3" borderId="1" xfId="0" applyFont="1" applyFill="1" applyBorder="1" applyAlignment="1">
      <alignment horizontal="righ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right" vertical="top" wrapText="1"/>
    </xf>
    <xf numFmtId="0" fontId="3" fillId="4" borderId="2" xfId="0" applyFont="1" applyFill="1" applyBorder="1" applyAlignment="1">
      <alignment horizontal="left" vertical="top" wrapText="1"/>
    </xf>
    <xf numFmtId="0" fontId="3" fillId="4" borderId="1" xfId="0" applyFont="1" applyFill="1" applyBorder="1" applyAlignment="1">
      <alignment horizontal="right" vertical="top" wrapText="1"/>
    </xf>
    <xf numFmtId="0" fontId="3" fillId="3" borderId="2" xfId="0" applyFont="1" applyFill="1" applyBorder="1" applyAlignment="1">
      <alignment horizontal="left" vertical="top" wrapText="1"/>
    </xf>
    <xf numFmtId="4" fontId="3" fillId="3" borderId="1" xfId="0" applyNumberFormat="1" applyFont="1" applyFill="1" applyBorder="1" applyAlignment="1">
      <alignment horizontal="right" vertical="top" wrapText="1"/>
    </xf>
    <xf numFmtId="4" fontId="4" fillId="2" borderId="1" xfId="0" applyNumberFormat="1" applyFont="1" applyFill="1" applyBorder="1" applyAlignment="1">
      <alignment horizontal="right" vertical="top" wrapText="1"/>
    </xf>
    <xf numFmtId="0" fontId="3" fillId="5" borderId="1" xfId="0" applyFont="1" applyFill="1" applyBorder="1" applyAlignment="1">
      <alignment horizontal="right" vertical="top" wrapText="1"/>
    </xf>
    <xf numFmtId="0" fontId="0" fillId="5" borderId="0" xfId="0" applyFill="1"/>
    <xf numFmtId="0" fontId="4" fillId="5" borderId="2" xfId="0" applyFont="1" applyFill="1" applyBorder="1" applyAlignment="1">
      <alignment horizontal="left" vertical="top" wrapText="1"/>
    </xf>
    <xf numFmtId="0" fontId="4" fillId="5" borderId="1" xfId="0" applyFont="1" applyFill="1" applyBorder="1" applyAlignment="1">
      <alignment horizontal="right" vertical="top" wrapText="1"/>
    </xf>
    <xf numFmtId="0" fontId="6" fillId="5" borderId="4" xfId="0" applyFont="1" applyFill="1" applyBorder="1" applyAlignment="1">
      <alignment horizontal="right" vertical="top" wrapText="1"/>
    </xf>
    <xf numFmtId="4" fontId="7" fillId="5" borderId="1" xfId="0" applyNumberFormat="1" applyFont="1" applyFill="1" applyBorder="1" applyAlignment="1">
      <alignment horizontal="right" vertical="top" wrapText="1"/>
    </xf>
    <xf numFmtId="0" fontId="3" fillId="5" borderId="2" xfId="0" applyFont="1" applyFill="1" applyBorder="1" applyAlignment="1">
      <alignment horizontal="left" vertical="top" wrapText="1"/>
    </xf>
    <xf numFmtId="4" fontId="8" fillId="6" borderId="1" xfId="0" applyNumberFormat="1" applyFont="1" applyFill="1" applyBorder="1" applyAlignment="1">
      <alignment horizontal="right" vertical="top" wrapText="1"/>
    </xf>
    <xf numFmtId="4" fontId="3" fillId="5" borderId="1" xfId="0" applyNumberFormat="1" applyFont="1" applyFill="1" applyBorder="1" applyAlignment="1">
      <alignment horizontal="right" vertical="top" wrapText="1"/>
    </xf>
    <xf numFmtId="4" fontId="6" fillId="5" borderId="4" xfId="0" applyNumberFormat="1" applyFont="1" applyFill="1" applyBorder="1" applyAlignment="1">
      <alignment horizontal="right" vertical="top" wrapText="1"/>
    </xf>
    <xf numFmtId="0" fontId="9" fillId="5" borderId="2" xfId="0" applyFont="1" applyFill="1" applyBorder="1" applyAlignment="1">
      <alignment horizontal="left" vertical="top" wrapText="1"/>
    </xf>
    <xf numFmtId="4" fontId="10" fillId="6" borderId="1" xfId="0" applyNumberFormat="1" applyFont="1" applyFill="1" applyBorder="1" applyAlignment="1">
      <alignment horizontal="right" vertical="top" wrapText="1"/>
    </xf>
    <xf numFmtId="0" fontId="11" fillId="7" borderId="0" xfId="0" applyFont="1" applyFill="1"/>
    <xf numFmtId="4" fontId="11" fillId="5" borderId="0" xfId="0" applyNumberFormat="1" applyFont="1" applyFill="1"/>
    <xf numFmtId="0" fontId="11" fillId="8" borderId="0" xfId="0" applyFont="1" applyFill="1"/>
    <xf numFmtId="0" fontId="4" fillId="10" borderId="1" xfId="0" applyFont="1" applyFill="1" applyBorder="1" applyAlignment="1">
      <alignment horizontal="right" vertical="top" wrapText="1"/>
    </xf>
    <xf numFmtId="4" fontId="4" fillId="10" borderId="1" xfId="0" applyNumberFormat="1" applyFont="1" applyFill="1" applyBorder="1" applyAlignment="1">
      <alignment horizontal="right" vertical="top" wrapText="1"/>
    </xf>
    <xf numFmtId="4" fontId="11" fillId="12" borderId="0" xfId="0" applyNumberFormat="1" applyFont="1" applyFill="1"/>
    <xf numFmtId="0" fontId="4" fillId="5" borderId="5" xfId="0" applyFont="1" applyFill="1" applyBorder="1" applyAlignment="1">
      <alignment horizontal="left" vertical="top" wrapText="1"/>
    </xf>
    <xf numFmtId="0" fontId="12" fillId="7" borderId="0" xfId="0" applyFont="1" applyFill="1"/>
    <xf numFmtId="4" fontId="4" fillId="5" borderId="1" xfId="0" applyNumberFormat="1" applyFont="1" applyFill="1" applyBorder="1" applyAlignment="1">
      <alignment horizontal="right" vertical="top" wrapText="1"/>
    </xf>
    <xf numFmtId="0" fontId="4" fillId="8" borderId="1" xfId="0" applyFont="1" applyFill="1" applyBorder="1" applyAlignment="1">
      <alignment horizontal="right" vertical="top" wrapText="1"/>
    </xf>
    <xf numFmtId="4" fontId="11" fillId="9" borderId="0" xfId="0" applyNumberFormat="1" applyFont="1" applyFill="1"/>
    <xf numFmtId="4" fontId="11" fillId="11" borderId="0" xfId="0" applyNumberFormat="1" applyFont="1" applyFill="1"/>
    <xf numFmtId="0" fontId="2" fillId="0" borderId="0" xfId="0" applyFont="1" applyAlignment="1">
      <alignment horizontal="left" vertical="center" indent="1"/>
    </xf>
    <xf numFmtId="0" fontId="14" fillId="0" borderId="0" xfId="0" applyFont="1" applyAlignment="1">
      <alignment vertical="center" wrapText="1"/>
    </xf>
    <xf numFmtId="0" fontId="12" fillId="0" borderId="0" xfId="0" applyFont="1"/>
    <xf numFmtId="0" fontId="15" fillId="0" borderId="0" xfId="1" applyFont="1"/>
    <xf numFmtId="0" fontId="17" fillId="0" borderId="0" xfId="0" applyFont="1"/>
    <xf numFmtId="0" fontId="17" fillId="0" borderId="0" xfId="0" applyFont="1" applyAlignment="1">
      <alignment vertical="center"/>
    </xf>
    <xf numFmtId="0" fontId="12"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xf numFmtId="4" fontId="12" fillId="0" borderId="0" xfId="0" applyNumberFormat="1" applyFont="1"/>
    <xf numFmtId="4" fontId="0" fillId="0" borderId="0" xfId="0" applyNumberFormat="1"/>
    <xf numFmtId="9" fontId="0" fillId="0" borderId="0" xfId="2" applyFont="1"/>
    <xf numFmtId="0" fontId="2" fillId="0" borderId="0" xfId="0" applyFont="1"/>
    <xf numFmtId="0" fontId="19" fillId="0" borderId="0" xfId="0" applyFont="1"/>
    <xf numFmtId="0" fontId="20" fillId="2" borderId="6" xfId="0" applyFont="1" applyFill="1" applyBorder="1" applyAlignment="1">
      <alignment vertical="center"/>
    </xf>
    <xf numFmtId="0" fontId="21" fillId="13" borderId="6" xfId="0" applyFont="1" applyFill="1" applyBorder="1" applyAlignment="1">
      <alignment vertical="center"/>
    </xf>
    <xf numFmtId="0" fontId="22" fillId="2" borderId="2" xfId="0" applyFont="1" applyFill="1" applyBorder="1" applyAlignment="1">
      <alignment horizontal="left" vertical="top" wrapText="1"/>
    </xf>
    <xf numFmtId="0" fontId="22" fillId="2" borderId="1" xfId="0" applyFont="1" applyFill="1" applyBorder="1" applyAlignment="1">
      <alignment horizontal="right" vertical="top" wrapText="1"/>
    </xf>
    <xf numFmtId="0" fontId="0" fillId="14" borderId="0" xfId="0" applyFill="1"/>
    <xf numFmtId="4" fontId="0" fillId="14" borderId="0" xfId="0" applyNumberFormat="1" applyFill="1"/>
    <xf numFmtId="0" fontId="12" fillId="14" borderId="0" xfId="0" applyFont="1" applyFill="1"/>
    <xf numFmtId="4" fontId="12" fillId="14" borderId="0" xfId="0" applyNumberFormat="1" applyFont="1" applyFill="1"/>
    <xf numFmtId="0" fontId="17" fillId="14" borderId="0" xfId="0" applyFont="1" applyFill="1"/>
    <xf numFmtId="4" fontId="17" fillId="14" borderId="0" xfId="0" applyNumberFormat="1" applyFont="1" applyFill="1"/>
    <xf numFmtId="0" fontId="3" fillId="15" borderId="1" xfId="0" applyFont="1" applyFill="1" applyBorder="1" applyAlignment="1">
      <alignment horizontal="left" vertical="top" wrapText="1"/>
    </xf>
    <xf numFmtId="16" fontId="3" fillId="15" borderId="1" xfId="0" applyNumberFormat="1" applyFont="1" applyFill="1" applyBorder="1" applyAlignment="1">
      <alignment horizontal="right" vertical="top" wrapText="1"/>
    </xf>
    <xf numFmtId="0" fontId="3" fillId="15" borderId="1" xfId="0" applyFont="1" applyFill="1" applyBorder="1" applyAlignment="1">
      <alignment horizontal="right" vertical="top" wrapText="1"/>
    </xf>
    <xf numFmtId="0" fontId="0" fillId="15" borderId="0" xfId="0" applyFill="1"/>
    <xf numFmtId="17" fontId="3" fillId="15" borderId="1" xfId="0" applyNumberFormat="1" applyFont="1" applyFill="1" applyBorder="1" applyAlignment="1">
      <alignment horizontal="right" vertical="top" wrapText="1"/>
    </xf>
    <xf numFmtId="17" fontId="5" fillId="8" borderId="3" xfId="0" applyNumberFormat="1" applyFont="1" applyFill="1" applyBorder="1" applyAlignment="1">
      <alignment horizontal="right" vertical="top" wrapText="1"/>
    </xf>
    <xf numFmtId="17" fontId="6" fillId="8" borderId="1" xfId="0" applyNumberFormat="1" applyFont="1" applyFill="1" applyBorder="1" applyAlignment="1">
      <alignment horizontal="right" vertical="top" wrapText="1"/>
    </xf>
    <xf numFmtId="0" fontId="6" fillId="3" borderId="1" xfId="0" applyFont="1" applyFill="1" applyBorder="1" applyAlignment="1">
      <alignment horizontal="left" vertical="top" wrapText="1"/>
    </xf>
    <xf numFmtId="16" fontId="6" fillId="3" borderId="1" xfId="0" applyNumberFormat="1" applyFont="1" applyFill="1" applyBorder="1" applyAlignment="1">
      <alignment horizontal="right" vertical="top" wrapText="1"/>
    </xf>
    <xf numFmtId="0" fontId="6" fillId="3" borderId="1" xfId="0" applyFont="1" applyFill="1" applyBorder="1" applyAlignment="1">
      <alignment horizontal="right" vertical="top" wrapText="1"/>
    </xf>
    <xf numFmtId="0" fontId="17" fillId="6" borderId="0" xfId="0" applyFont="1" applyFill="1"/>
    <xf numFmtId="17" fontId="17" fillId="6" borderId="0" xfId="0" applyNumberFormat="1" applyFont="1" applyFill="1"/>
    <xf numFmtId="0" fontId="23" fillId="0" borderId="0" xfId="0" applyFont="1"/>
    <xf numFmtId="0" fontId="24" fillId="0" borderId="0" xfId="0" applyFont="1"/>
    <xf numFmtId="0" fontId="26" fillId="2" borderId="0" xfId="0" applyFont="1" applyFill="1" applyAlignment="1">
      <alignment horizontal="left" vertical="center"/>
    </xf>
    <xf numFmtId="0" fontId="26" fillId="2" borderId="0" xfId="0" applyFont="1" applyFill="1" applyAlignment="1">
      <alignment horizontal="right" vertical="center" wrapText="1"/>
    </xf>
    <xf numFmtId="3" fontId="26" fillId="2" borderId="0" xfId="0" applyNumberFormat="1" applyFont="1" applyFill="1" applyAlignment="1">
      <alignment horizontal="right" vertical="center" wrapText="1"/>
    </xf>
    <xf numFmtId="0" fontId="27" fillId="2" borderId="0" xfId="0" applyFont="1" applyFill="1" applyAlignment="1">
      <alignment horizontal="left" vertical="center"/>
    </xf>
    <xf numFmtId="0" fontId="27" fillId="2" borderId="0" xfId="0" applyFont="1" applyFill="1" applyAlignment="1">
      <alignment horizontal="right" vertical="center" wrapText="1"/>
    </xf>
    <xf numFmtId="3" fontId="27" fillId="2" borderId="0" xfId="0" applyNumberFormat="1" applyFont="1" applyFill="1" applyAlignment="1">
      <alignment horizontal="right" vertical="center" wrapText="1"/>
    </xf>
    <xf numFmtId="0" fontId="26" fillId="8" borderId="0" xfId="0" applyFont="1" applyFill="1" applyAlignment="1">
      <alignment horizontal="left" vertical="center"/>
    </xf>
    <xf numFmtId="0" fontId="26" fillId="8" borderId="0" xfId="0" applyFont="1" applyFill="1" applyAlignment="1">
      <alignment horizontal="right" vertical="center" wrapText="1"/>
    </xf>
    <xf numFmtId="3" fontId="26" fillId="8" borderId="0" xfId="0" applyNumberFormat="1" applyFont="1" applyFill="1" applyAlignment="1">
      <alignment horizontal="right" vertical="center" wrapText="1"/>
    </xf>
    <xf numFmtId="0" fontId="0" fillId="8" borderId="0" xfId="0" applyFill="1"/>
    <xf numFmtId="17" fontId="25" fillId="8" borderId="0" xfId="0" applyNumberFormat="1" applyFont="1" applyFill="1" applyAlignment="1">
      <alignment horizontal="right" vertical="center" wrapText="1"/>
    </xf>
    <xf numFmtId="0" fontId="26" fillId="16" borderId="0" xfId="0" applyFont="1" applyFill="1" applyAlignment="1">
      <alignment horizontal="left" vertical="center"/>
    </xf>
    <xf numFmtId="0" fontId="26" fillId="16" borderId="0" xfId="0" applyFont="1" applyFill="1" applyAlignment="1">
      <alignment horizontal="right" vertical="center" wrapText="1"/>
    </xf>
    <xf numFmtId="0" fontId="28"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2"/>
    </xf>
    <xf numFmtId="0" fontId="0" fillId="0" borderId="0" xfId="0" applyAlignment="1">
      <alignment horizontal="left" vertical="center" indent="2"/>
    </xf>
  </cellXfs>
  <cellStyles count="3">
    <cellStyle name="Hyperlink" xfId="1" builtinId="8"/>
    <cellStyle name="Normal" xfId="0" builtinId="0"/>
    <cellStyle name="Percent" xfId="2" builtinId="5"/>
  </cellStyles>
  <dxfs count="8">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22" formatCode="mmm\-yy"/>
      <fill>
        <patternFill patternType="solid">
          <fgColor indexed="64"/>
          <bgColor rgb="FF00B0F0"/>
        </patternFill>
      </fill>
      <alignment horizontal="righ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997822" cy="2984500"/>
    <xdr:pic>
      <xdr:nvPicPr>
        <xdr:cNvPr id="2" name="Picture 1">
          <a:extLst>
            <a:ext uri="{FF2B5EF4-FFF2-40B4-BE49-F238E27FC236}">
              <a16:creationId xmlns:a16="http://schemas.microsoft.com/office/drawing/2014/main" id="{5D7C2BB8-DDF1-4A94-96E8-926EF1A616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997822" cy="2984500"/>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235A15-0D96-4B04-B54F-DFD7CF875C43}" name="Table1" displayName="Table1" ref="A2:F27" totalsRowShown="0" headerRowDxfId="7" dataDxfId="6">
  <autoFilter ref="A2:F27" xr:uid="{92235A15-0D96-4B04-B54F-DFD7CF875C43}"/>
  <tableColumns count="6">
    <tableColumn id="1" xr3:uid="{89173372-C3A9-4CE9-92E7-28B60DD4CA67}" name="Column1" dataDxfId="5"/>
    <tableColumn id="2" xr3:uid="{9D780F2D-70E4-4D3D-A7E2-FC290F84C298}" name="Mar-20" dataDxfId="4"/>
    <tableColumn id="3" xr3:uid="{B5C3025B-656C-4A42-B5C1-3E2873BC4EC9}" name="Mar-21" dataDxfId="3"/>
    <tableColumn id="4" xr3:uid="{0FDD37CB-3EDA-40C6-BD2C-3A49186BE6B9}" name="Mar-22" dataDxfId="2"/>
    <tableColumn id="5" xr3:uid="{DB03CC3D-8E59-4CB8-881C-0774CBE11825}" name="Mar-23" dataDxfId="1"/>
    <tableColumn id="6" xr3:uid="{B82E0172-59E7-49C9-AFC3-F5DFB3E256B0}" name="Mar-2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bseindia.com/stock-share-price/sky-gold-ltd/SKYGOLD/541967/" TargetMode="External"/><Relationship Id="rId1" Type="http://schemas.openxmlformats.org/officeDocument/2006/relationships/hyperlink" Target="https://www.nseindia.com/get-quotes/equity?symbol=SKYGOLD"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683AD-D735-4DDB-85AD-EE855F6CB667}">
  <dimension ref="E1:J2"/>
  <sheetViews>
    <sheetView workbookViewId="0">
      <selection activeCell="F1" sqref="F1"/>
    </sheetView>
  </sheetViews>
  <sheetFormatPr defaultRowHeight="14.5"/>
  <cols>
    <col min="6" max="6" width="37.1796875" bestFit="1" customWidth="1"/>
  </cols>
  <sheetData>
    <row r="1" spans="5:10" ht="36">
      <c r="E1" s="36"/>
      <c r="F1" s="42" t="s">
        <v>77</v>
      </c>
      <c r="G1" s="37" t="s">
        <v>78</v>
      </c>
      <c r="H1" s="36"/>
      <c r="I1" s="37" t="s">
        <v>79</v>
      </c>
      <c r="J1" s="36"/>
    </row>
    <row r="2" spans="5:10" ht="69">
      <c r="E2" s="36"/>
      <c r="F2" s="35" t="s">
        <v>80</v>
      </c>
      <c r="G2" s="36"/>
      <c r="H2" s="36"/>
      <c r="I2" s="36"/>
      <c r="J2" s="36"/>
    </row>
  </sheetData>
  <hyperlinks>
    <hyperlink ref="I1" r:id="rId1" display="https://www.nseindia.com/get-quotes/equity?symbol=SKYGOLD" xr:uid="{E8B1C88D-DCC9-4AB9-8D84-D30F07682CFC}"/>
    <hyperlink ref="G1" r:id="rId2" display="https://www.bseindia.com/stock-share-price/sky-gold-ltd/SKYGOLD/541967/" xr:uid="{DAB1929B-97CA-45FA-B088-CDF2F66C9E14}"/>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3E60A-8F53-4C98-B6B3-2E0EE8DE2D06}">
  <dimension ref="A1:Z108"/>
  <sheetViews>
    <sheetView zoomScale="62" workbookViewId="0">
      <pane ySplit="1" topLeftCell="A2" activePane="bottomLeft" state="frozen"/>
      <selection pane="bottomLeft" activeCell="S1" sqref="S1:X16"/>
    </sheetView>
  </sheetViews>
  <sheetFormatPr defaultRowHeight="14.5"/>
  <cols>
    <col min="11" max="11" width="32.26953125" customWidth="1"/>
    <col min="19" max="19" width="8.81640625" customWidth="1"/>
    <col min="20" max="22" width="9.1796875" bestFit="1" customWidth="1"/>
    <col min="23" max="23" width="13.1796875" customWidth="1"/>
    <col min="24" max="24" width="9.1796875" bestFit="1" customWidth="1"/>
  </cols>
  <sheetData>
    <row r="1" spans="1:26" ht="36.5" thickBot="1">
      <c r="A1" s="58" t="s">
        <v>0</v>
      </c>
      <c r="B1" s="59">
        <v>45375</v>
      </c>
      <c r="C1" s="59">
        <v>45374</v>
      </c>
      <c r="D1" s="59">
        <v>45373</v>
      </c>
      <c r="E1" s="59">
        <v>45372</v>
      </c>
      <c r="F1" s="59">
        <v>45371</v>
      </c>
      <c r="G1" s="60"/>
      <c r="H1" s="61"/>
      <c r="I1" s="61"/>
      <c r="J1" s="61"/>
      <c r="K1" s="58" t="s">
        <v>45</v>
      </c>
      <c r="L1" s="62">
        <v>43891</v>
      </c>
      <c r="M1" s="62">
        <v>44256</v>
      </c>
      <c r="N1" s="62">
        <v>44621</v>
      </c>
      <c r="O1" s="62">
        <v>44986</v>
      </c>
      <c r="P1" s="62">
        <v>45352</v>
      </c>
      <c r="Q1" s="60"/>
      <c r="R1" s="61"/>
      <c r="S1" s="63" t="s">
        <v>46</v>
      </c>
      <c r="T1" s="64">
        <v>43891</v>
      </c>
      <c r="U1" s="64">
        <v>44256</v>
      </c>
      <c r="V1" s="64">
        <v>44621</v>
      </c>
      <c r="W1" s="64">
        <v>44986</v>
      </c>
      <c r="X1" s="64">
        <v>45352</v>
      </c>
      <c r="Y1" s="11"/>
      <c r="Z1" s="11"/>
    </row>
    <row r="2" spans="1:26" ht="35" thickBot="1">
      <c r="K2" s="12"/>
      <c r="L2" s="13"/>
      <c r="M2" s="13"/>
      <c r="N2" s="13"/>
      <c r="O2" s="13"/>
      <c r="P2" s="13"/>
      <c r="Q2" s="13"/>
      <c r="R2" s="11"/>
      <c r="S2" s="14" t="s">
        <v>47</v>
      </c>
      <c r="T2" s="15">
        <f>L4</f>
        <v>10184.200000000001</v>
      </c>
      <c r="U2" s="15">
        <f t="shared" ref="U2:X2" si="0">M4</f>
        <v>11566.1</v>
      </c>
      <c r="V2" s="15">
        <f t="shared" si="0"/>
        <v>14406.4</v>
      </c>
      <c r="W2" s="15">
        <f t="shared" si="0"/>
        <v>31975.4</v>
      </c>
      <c r="X2" s="15">
        <f t="shared" si="0"/>
        <v>34253.4</v>
      </c>
      <c r="Y2" s="11"/>
      <c r="Z2" s="11"/>
    </row>
    <row r="3" spans="1:26" ht="35" thickBot="1">
      <c r="A3" s="3"/>
      <c r="B3" s="4" t="s">
        <v>1</v>
      </c>
      <c r="C3" s="4" t="s">
        <v>1</v>
      </c>
      <c r="D3" s="4" t="s">
        <v>1</v>
      </c>
      <c r="E3" s="4" t="s">
        <v>1</v>
      </c>
      <c r="F3" s="4" t="s">
        <v>1</v>
      </c>
      <c r="G3" s="4"/>
      <c r="K3" s="16"/>
      <c r="L3" s="10"/>
      <c r="M3" s="10"/>
      <c r="N3" s="10"/>
      <c r="O3" s="10"/>
      <c r="P3" s="10"/>
      <c r="Q3" s="10"/>
      <c r="R3" s="11"/>
      <c r="S3" s="14" t="s">
        <v>48</v>
      </c>
      <c r="T3" s="17">
        <f>L5</f>
        <v>0</v>
      </c>
      <c r="U3" s="17">
        <f t="shared" ref="U3:X3" si="1">M5</f>
        <v>0</v>
      </c>
      <c r="V3" s="17">
        <f t="shared" si="1"/>
        <v>0</v>
      </c>
      <c r="W3" s="17">
        <f t="shared" si="1"/>
        <v>0</v>
      </c>
      <c r="X3" s="17">
        <f t="shared" si="1"/>
        <v>0</v>
      </c>
      <c r="Y3" s="11"/>
      <c r="Z3" s="11"/>
    </row>
    <row r="4" spans="1:26" ht="23.5" thickBot="1">
      <c r="A4" s="5" t="s">
        <v>2</v>
      </c>
      <c r="B4" s="6"/>
      <c r="C4" s="6"/>
      <c r="D4" s="6"/>
      <c r="E4" s="6"/>
      <c r="F4" s="6"/>
      <c r="G4" s="6"/>
      <c r="K4" s="16" t="s">
        <v>3</v>
      </c>
      <c r="L4" s="18">
        <v>10184.200000000001</v>
      </c>
      <c r="M4" s="18">
        <v>11566.1</v>
      </c>
      <c r="N4" s="18">
        <v>14406.4</v>
      </c>
      <c r="O4" s="18">
        <v>31975.4</v>
      </c>
      <c r="P4" s="18">
        <v>34253.4</v>
      </c>
      <c r="Q4" s="10"/>
      <c r="R4" s="11"/>
      <c r="S4" s="19" t="s">
        <v>8</v>
      </c>
      <c r="T4" s="15">
        <f>L7</f>
        <v>10184.200000000001</v>
      </c>
      <c r="U4" s="15">
        <f t="shared" ref="U4:X4" si="2">M7</f>
        <v>11566.1</v>
      </c>
      <c r="V4" s="15">
        <f t="shared" si="2"/>
        <v>14406.4</v>
      </c>
      <c r="W4" s="15">
        <f t="shared" si="2"/>
        <v>31975.4</v>
      </c>
      <c r="X4" s="15">
        <f t="shared" si="2"/>
        <v>34253.4</v>
      </c>
      <c r="Y4" s="11"/>
      <c r="Z4" s="11"/>
    </row>
    <row r="5" spans="1:26" ht="36.5" thickBot="1">
      <c r="A5" s="7" t="s">
        <v>3</v>
      </c>
      <c r="B5" s="8">
        <v>34253.4</v>
      </c>
      <c r="C5" s="8">
        <v>31975.4</v>
      </c>
      <c r="D5" s="8">
        <v>14406.4</v>
      </c>
      <c r="E5" s="8">
        <v>11566.1</v>
      </c>
      <c r="F5" s="8">
        <v>10184.200000000001</v>
      </c>
      <c r="G5" s="2"/>
      <c r="K5" s="20" t="s">
        <v>49</v>
      </c>
      <c r="L5" s="21">
        <f>L7-L4</f>
        <v>0</v>
      </c>
      <c r="M5" s="21">
        <f t="shared" ref="M5:P5" si="3">M7-M4</f>
        <v>0</v>
      </c>
      <c r="N5" s="21">
        <f t="shared" si="3"/>
        <v>0</v>
      </c>
      <c r="O5" s="21">
        <f t="shared" si="3"/>
        <v>0</v>
      </c>
      <c r="P5" s="21">
        <f t="shared" si="3"/>
        <v>0</v>
      </c>
      <c r="Q5" s="13"/>
      <c r="R5" s="11"/>
      <c r="S5" s="14" t="s">
        <v>50</v>
      </c>
      <c r="T5" s="22">
        <f>L15</f>
        <v>2173.6</v>
      </c>
      <c r="U5" s="22">
        <f t="shared" ref="U5:X5" si="4">M15</f>
        <v>2076.3000000000002</v>
      </c>
      <c r="V5" s="22">
        <f t="shared" si="4"/>
        <v>2814</v>
      </c>
      <c r="W5" s="22">
        <f t="shared" si="4"/>
        <v>4445.8</v>
      </c>
      <c r="X5" s="22">
        <f t="shared" si="4"/>
        <v>4813.5</v>
      </c>
      <c r="Y5" s="11"/>
      <c r="Z5" s="11"/>
    </row>
    <row r="6" spans="1:26" ht="36.5" thickBot="1">
      <c r="A6" s="3" t="s">
        <v>4</v>
      </c>
      <c r="B6" s="4">
        <v>0</v>
      </c>
      <c r="C6" s="4">
        <v>0</v>
      </c>
      <c r="D6" s="4">
        <v>0</v>
      </c>
      <c r="E6" s="4">
        <v>0</v>
      </c>
      <c r="F6" s="4">
        <v>0</v>
      </c>
      <c r="G6" s="4"/>
      <c r="K6" s="16"/>
      <c r="L6" s="18"/>
      <c r="M6" s="18"/>
      <c r="N6" s="18"/>
      <c r="O6" s="18"/>
      <c r="P6" s="18"/>
      <c r="Q6" s="10"/>
      <c r="R6" s="11"/>
      <c r="S6" s="19" t="s">
        <v>51</v>
      </c>
      <c r="T6" s="23">
        <f>T4-T5</f>
        <v>8010.6</v>
      </c>
      <c r="U6" s="23">
        <f t="shared" ref="U6:W6" si="5">U4-U5</f>
        <v>9489.7999999999993</v>
      </c>
      <c r="V6" s="23">
        <f t="shared" si="5"/>
        <v>11592.4</v>
      </c>
      <c r="W6" s="23">
        <f t="shared" si="5"/>
        <v>27529.600000000002</v>
      </c>
      <c r="X6" s="23">
        <f>X4-X5</f>
        <v>29439.9</v>
      </c>
      <c r="Y6" s="11"/>
      <c r="Z6" s="11"/>
    </row>
    <row r="7" spans="1:26" ht="36.5" thickBot="1">
      <c r="A7" s="7" t="s">
        <v>5</v>
      </c>
      <c r="B7" s="8">
        <v>34253.4</v>
      </c>
      <c r="C7" s="8">
        <v>31975.4</v>
      </c>
      <c r="D7" s="8">
        <v>14406.4</v>
      </c>
      <c r="E7" s="8">
        <v>11566.1</v>
      </c>
      <c r="F7" s="8">
        <v>10184.200000000001</v>
      </c>
      <c r="G7" s="2"/>
      <c r="K7" s="16" t="s">
        <v>6</v>
      </c>
      <c r="L7" s="18">
        <v>10184.200000000001</v>
      </c>
      <c r="M7" s="18">
        <v>11566.1</v>
      </c>
      <c r="N7" s="18">
        <v>14406.4</v>
      </c>
      <c r="O7" s="18">
        <v>31975.4</v>
      </c>
      <c r="P7" s="18">
        <v>34253.4</v>
      </c>
      <c r="Q7" s="10"/>
      <c r="R7" s="11" t="s">
        <v>52</v>
      </c>
      <c r="S7" s="19" t="s">
        <v>53</v>
      </c>
      <c r="T7" s="24">
        <f>L20</f>
        <v>6144.9000000000005</v>
      </c>
      <c r="U7" s="24">
        <f t="shared" ref="U7:X7" si="6">M20</f>
        <v>6983.3</v>
      </c>
      <c r="V7" s="24">
        <f t="shared" si="6"/>
        <v>8814.9</v>
      </c>
      <c r="W7" s="24">
        <f t="shared" si="6"/>
        <v>21659.200000000001</v>
      </c>
      <c r="X7" s="24">
        <f t="shared" si="6"/>
        <v>23302.9</v>
      </c>
      <c r="Y7" s="11"/>
      <c r="Z7" s="11"/>
    </row>
    <row r="8" spans="1:26" ht="27.5" thickBot="1">
      <c r="A8" s="7" t="s">
        <v>6</v>
      </c>
      <c r="B8" s="8">
        <v>34253.4</v>
      </c>
      <c r="C8" s="8">
        <v>31975.4</v>
      </c>
      <c r="D8" s="8">
        <v>14406.4</v>
      </c>
      <c r="E8" s="8">
        <v>11566.1</v>
      </c>
      <c r="F8" s="8">
        <v>10184.200000000001</v>
      </c>
      <c r="G8" s="2"/>
      <c r="K8" s="12" t="s">
        <v>7</v>
      </c>
      <c r="L8" s="13">
        <v>421.7</v>
      </c>
      <c r="M8" s="13">
        <v>225.4</v>
      </c>
      <c r="N8" s="13">
        <v>589.1</v>
      </c>
      <c r="O8" s="13">
        <v>500.8</v>
      </c>
      <c r="P8" s="13">
        <v>709.9</v>
      </c>
      <c r="Q8" s="13"/>
      <c r="R8" s="11"/>
      <c r="S8" s="19" t="s">
        <v>54</v>
      </c>
      <c r="T8" s="23">
        <f>T6-T7</f>
        <v>1865.6999999999998</v>
      </c>
      <c r="U8" s="23">
        <f t="shared" ref="U8:X8" si="7">U6-U7</f>
        <v>2506.4999999999991</v>
      </c>
      <c r="V8" s="23">
        <f t="shared" si="7"/>
        <v>2777.5</v>
      </c>
      <c r="W8" s="23">
        <f t="shared" si="7"/>
        <v>5870.4000000000015</v>
      </c>
      <c r="X8" s="23">
        <f t="shared" si="7"/>
        <v>6137</v>
      </c>
      <c r="Y8" s="11"/>
      <c r="Z8" s="11"/>
    </row>
    <row r="9" spans="1:26" ht="15" thickBot="1">
      <c r="A9" s="3" t="s">
        <v>7</v>
      </c>
      <c r="B9" s="4">
        <v>709.9</v>
      </c>
      <c r="C9" s="4">
        <v>500.8</v>
      </c>
      <c r="D9" s="4">
        <v>589.1</v>
      </c>
      <c r="E9" s="4">
        <v>225.4</v>
      </c>
      <c r="F9" s="4">
        <v>421.7</v>
      </c>
      <c r="G9" s="4"/>
      <c r="K9" s="16" t="s">
        <v>8</v>
      </c>
      <c r="L9" s="18">
        <v>10605.9</v>
      </c>
      <c r="M9" s="18">
        <v>11791.5</v>
      </c>
      <c r="N9" s="18">
        <v>14995.5</v>
      </c>
      <c r="O9" s="18">
        <v>32476.2</v>
      </c>
      <c r="P9" s="18">
        <v>34963.300000000003</v>
      </c>
      <c r="Q9" s="10"/>
      <c r="R9" s="11"/>
      <c r="S9" s="19" t="s">
        <v>55</v>
      </c>
      <c r="T9" s="32">
        <f>L18</f>
        <v>208.4</v>
      </c>
      <c r="U9" s="32">
        <f t="shared" ref="U9:X9" si="8">M18</f>
        <v>267.60000000000002</v>
      </c>
      <c r="V9" s="32">
        <f t="shared" si="8"/>
        <v>288.10000000000002</v>
      </c>
      <c r="W9" s="32">
        <f t="shared" si="8"/>
        <v>639.20000000000005</v>
      </c>
      <c r="X9" s="32">
        <f t="shared" si="8"/>
        <v>760.4</v>
      </c>
      <c r="Y9" s="11"/>
      <c r="Z9" s="11"/>
    </row>
    <row r="10" spans="1:26" ht="18.5" thickBot="1">
      <c r="A10" s="7" t="s">
        <v>8</v>
      </c>
      <c r="B10" s="8">
        <v>34963.300000000003</v>
      </c>
      <c r="C10" s="8">
        <v>32476.2</v>
      </c>
      <c r="D10" s="8">
        <v>14995.5</v>
      </c>
      <c r="E10" s="8">
        <v>11791.5</v>
      </c>
      <c r="F10" s="8">
        <v>10605.9</v>
      </c>
      <c r="G10" s="2"/>
      <c r="K10" s="16" t="s">
        <v>9</v>
      </c>
      <c r="L10" s="10"/>
      <c r="M10" s="10"/>
      <c r="N10" s="10"/>
      <c r="O10" s="10"/>
      <c r="P10" s="10"/>
      <c r="Q10" s="10"/>
      <c r="R10" s="11"/>
      <c r="S10" s="19" t="s">
        <v>56</v>
      </c>
      <c r="T10" s="23">
        <f>T8-T9</f>
        <v>1657.2999999999997</v>
      </c>
      <c r="U10" s="23">
        <f t="shared" ref="U10:X10" si="9">U8-U9</f>
        <v>2238.8999999999992</v>
      </c>
      <c r="V10" s="23">
        <f t="shared" si="9"/>
        <v>2489.4</v>
      </c>
      <c r="W10" s="23">
        <f t="shared" si="9"/>
        <v>5231.2000000000016</v>
      </c>
      <c r="X10" s="23">
        <f t="shared" si="9"/>
        <v>5376.6</v>
      </c>
      <c r="Y10" s="11"/>
      <c r="Z10" s="11"/>
    </row>
    <row r="11" spans="1:26" ht="23.5" thickBot="1">
      <c r="A11" s="5" t="s">
        <v>9</v>
      </c>
      <c r="B11" s="6"/>
      <c r="C11" s="6"/>
      <c r="D11" s="6"/>
      <c r="E11" s="6"/>
      <c r="F11" s="6"/>
      <c r="G11" s="6"/>
      <c r="K11" s="12" t="s">
        <v>10</v>
      </c>
      <c r="L11" s="25">
        <v>0</v>
      </c>
      <c r="M11" s="25">
        <v>0</v>
      </c>
      <c r="N11" s="25">
        <v>0</v>
      </c>
      <c r="O11" s="25">
        <v>0</v>
      </c>
      <c r="P11" s="25">
        <v>0</v>
      </c>
      <c r="Q11" s="13"/>
      <c r="R11" s="11"/>
      <c r="S11" s="14" t="s">
        <v>57</v>
      </c>
      <c r="T11" s="33">
        <f>L17</f>
        <v>72</v>
      </c>
      <c r="U11" s="33">
        <f t="shared" ref="U11:X11" si="10">M17</f>
        <v>71.900000000000006</v>
      </c>
      <c r="V11" s="33">
        <f t="shared" si="10"/>
        <v>68.099999999999994</v>
      </c>
      <c r="W11" s="33">
        <f t="shared" si="10"/>
        <v>144</v>
      </c>
      <c r="X11" s="33">
        <f t="shared" si="10"/>
        <v>207.1</v>
      </c>
      <c r="Y11" s="11"/>
      <c r="Z11" s="11"/>
    </row>
    <row r="12" spans="1:26" ht="27.5" thickBot="1">
      <c r="A12" s="3" t="s">
        <v>10</v>
      </c>
      <c r="B12" s="4">
        <v>0</v>
      </c>
      <c r="C12" s="4">
        <v>0</v>
      </c>
      <c r="D12" s="4">
        <v>0</v>
      </c>
      <c r="E12" s="4">
        <v>0</v>
      </c>
      <c r="F12" s="4">
        <v>0</v>
      </c>
      <c r="G12" s="4"/>
      <c r="K12" s="12" t="s">
        <v>11</v>
      </c>
      <c r="L12" s="26">
        <v>0</v>
      </c>
      <c r="M12" s="26">
        <v>0</v>
      </c>
      <c r="N12" s="26">
        <v>0</v>
      </c>
      <c r="O12" s="26">
        <v>0</v>
      </c>
      <c r="P12" s="26">
        <v>0</v>
      </c>
      <c r="Q12" s="13"/>
      <c r="R12" s="11"/>
      <c r="S12" s="19" t="s">
        <v>58</v>
      </c>
      <c r="T12" s="23">
        <f>T10-T11</f>
        <v>1585.2999999999997</v>
      </c>
      <c r="U12" s="23">
        <f t="shared" ref="U12:X12" si="11">U10-U11</f>
        <v>2166.9999999999991</v>
      </c>
      <c r="V12" s="23">
        <f t="shared" si="11"/>
        <v>2421.3000000000002</v>
      </c>
      <c r="W12" s="23">
        <f t="shared" si="11"/>
        <v>5087.2000000000016</v>
      </c>
      <c r="X12" s="23">
        <f t="shared" si="11"/>
        <v>5169.5</v>
      </c>
      <c r="Y12" s="11"/>
      <c r="Z12" s="11"/>
    </row>
    <row r="13" spans="1:26" ht="27.5" thickBot="1">
      <c r="A13" s="3" t="s">
        <v>11</v>
      </c>
      <c r="B13" s="4">
        <v>0</v>
      </c>
      <c r="C13" s="4">
        <v>0</v>
      </c>
      <c r="D13" s="4">
        <v>0</v>
      </c>
      <c r="E13" s="4">
        <v>0</v>
      </c>
      <c r="F13" s="4">
        <v>0</v>
      </c>
      <c r="G13" s="4"/>
      <c r="K13" s="12" t="s">
        <v>12</v>
      </c>
      <c r="L13" s="26">
        <f>F14</f>
        <v>2173.6</v>
      </c>
      <c r="M13" s="26">
        <f>E14</f>
        <v>2076.3000000000002</v>
      </c>
      <c r="N13" s="26">
        <f>D14</f>
        <v>2814</v>
      </c>
      <c r="O13" s="26">
        <f>C14</f>
        <v>4445.8</v>
      </c>
      <c r="P13" s="26">
        <f>B14</f>
        <v>4813.5</v>
      </c>
      <c r="Q13" s="13"/>
      <c r="R13" s="11"/>
      <c r="S13" s="19" t="s">
        <v>59</v>
      </c>
      <c r="T13" s="27">
        <f>L30</f>
        <v>454.6</v>
      </c>
      <c r="U13" s="27">
        <f t="shared" ref="U13:X13" si="12">M30</f>
        <v>604</v>
      </c>
      <c r="V13" s="27">
        <f t="shared" si="12"/>
        <v>749.5</v>
      </c>
      <c r="W13" s="27">
        <f t="shared" si="12"/>
        <v>1331.7</v>
      </c>
      <c r="X13" s="27">
        <f t="shared" si="12"/>
        <v>1393.5</v>
      </c>
      <c r="Y13" s="11"/>
      <c r="Z13" s="11"/>
    </row>
    <row r="14" spans="1:26" ht="27.5" thickBot="1">
      <c r="A14" s="3" t="s">
        <v>12</v>
      </c>
      <c r="B14" s="9">
        <v>4813.5</v>
      </c>
      <c r="C14" s="9">
        <v>4445.8</v>
      </c>
      <c r="D14" s="9">
        <v>2814</v>
      </c>
      <c r="E14" s="9">
        <v>2076.3000000000002</v>
      </c>
      <c r="F14" s="9">
        <v>2173.6</v>
      </c>
      <c r="G14" s="4"/>
      <c r="K14" s="12" t="s">
        <v>60</v>
      </c>
      <c r="L14" s="25">
        <v>0</v>
      </c>
      <c r="M14" s="25">
        <v>0</v>
      </c>
      <c r="N14" s="25">
        <v>0</v>
      </c>
      <c r="O14" s="25">
        <v>0</v>
      </c>
      <c r="P14" s="25">
        <v>0</v>
      </c>
      <c r="Q14" s="13"/>
      <c r="R14" s="11"/>
      <c r="S14" s="14" t="s">
        <v>61</v>
      </c>
      <c r="T14" s="23">
        <f>T12-T13</f>
        <v>1130.6999999999998</v>
      </c>
      <c r="U14" s="23">
        <f t="shared" ref="U14:X14" si="13">U12-U13</f>
        <v>1562.9999999999991</v>
      </c>
      <c r="V14" s="23">
        <f t="shared" si="13"/>
        <v>1671.8000000000002</v>
      </c>
      <c r="W14" s="23">
        <f t="shared" si="13"/>
        <v>3755.5000000000018</v>
      </c>
      <c r="X14" s="23">
        <f t="shared" si="13"/>
        <v>3776</v>
      </c>
      <c r="Y14" s="11"/>
      <c r="Z14" s="11"/>
    </row>
    <row r="15" spans="1:26" ht="45.5" thickBot="1">
      <c r="A15" s="3" t="s">
        <v>13</v>
      </c>
      <c r="B15" s="4">
        <v>0</v>
      </c>
      <c r="C15" s="4">
        <v>0</v>
      </c>
      <c r="D15" s="4">
        <v>0</v>
      </c>
      <c r="E15" s="4">
        <v>0</v>
      </c>
      <c r="F15" s="4">
        <v>0</v>
      </c>
      <c r="G15" s="4"/>
      <c r="K15" s="28" t="s">
        <v>50</v>
      </c>
      <c r="L15" s="29">
        <f>SUM(L11:L14)</f>
        <v>2173.6</v>
      </c>
      <c r="M15" s="29">
        <f t="shared" ref="M15:P15" si="14">SUM(M11:M14)</f>
        <v>2076.3000000000002</v>
      </c>
      <c r="N15" s="29">
        <f t="shared" si="14"/>
        <v>2814</v>
      </c>
      <c r="O15" s="29">
        <f t="shared" si="14"/>
        <v>4445.8</v>
      </c>
      <c r="P15" s="29">
        <f t="shared" si="14"/>
        <v>4813.5</v>
      </c>
      <c r="Q15" s="13"/>
      <c r="R15" s="11"/>
      <c r="S15" s="14" t="s">
        <v>62</v>
      </c>
      <c r="T15" s="15">
        <f>L35</f>
        <v>89.31</v>
      </c>
      <c r="U15" s="15">
        <f t="shared" ref="U15:X15" si="15">M35</f>
        <v>102.51</v>
      </c>
      <c r="V15" s="15">
        <f t="shared" si="15"/>
        <v>129.13999999999999</v>
      </c>
      <c r="W15" s="15">
        <f t="shared" si="15"/>
        <v>143.93</v>
      </c>
      <c r="X15" s="15">
        <f t="shared" si="15"/>
        <v>151.6</v>
      </c>
      <c r="Y15" s="11"/>
      <c r="Z15" s="11"/>
    </row>
    <row r="16" spans="1:26" ht="27.5" thickBot="1">
      <c r="A16" s="3" t="s">
        <v>14</v>
      </c>
      <c r="B16" s="9">
        <v>21049</v>
      </c>
      <c r="C16" s="9">
        <v>19427.400000000001</v>
      </c>
      <c r="D16" s="9">
        <v>8590</v>
      </c>
      <c r="E16" s="9">
        <v>6809.8</v>
      </c>
      <c r="F16" s="9">
        <v>5982.8</v>
      </c>
      <c r="G16" s="4"/>
      <c r="K16" s="12" t="s">
        <v>14</v>
      </c>
      <c r="L16" s="30">
        <f>F16</f>
        <v>5982.8</v>
      </c>
      <c r="M16" s="30">
        <f>E16</f>
        <v>6809.8</v>
      </c>
      <c r="N16" s="30">
        <f>D16</f>
        <v>8590</v>
      </c>
      <c r="O16" s="30">
        <f>C16</f>
        <v>19427.400000000001</v>
      </c>
      <c r="P16" s="30">
        <f>B16</f>
        <v>21049</v>
      </c>
      <c r="Q16" s="13"/>
      <c r="R16" s="11"/>
      <c r="S16" s="19" t="s">
        <v>63</v>
      </c>
      <c r="T16" s="15">
        <f>L36</f>
        <v>88.45</v>
      </c>
      <c r="U16" s="15">
        <f t="shared" ref="U16:X16" si="16">M36</f>
        <v>101.85</v>
      </c>
      <c r="V16" s="15">
        <f t="shared" si="16"/>
        <v>128.77000000000001</v>
      </c>
      <c r="W16" s="15">
        <f t="shared" si="16"/>
        <v>143.69999999999999</v>
      </c>
      <c r="X16" s="15">
        <f t="shared" si="16"/>
        <v>151.24</v>
      </c>
      <c r="Y16" s="11"/>
      <c r="Z16" s="11"/>
    </row>
    <row r="17" spans="1:26" ht="18.5" thickBot="1">
      <c r="A17" s="3" t="s">
        <v>15</v>
      </c>
      <c r="B17" s="4">
        <v>207.1</v>
      </c>
      <c r="C17" s="4">
        <v>144</v>
      </c>
      <c r="D17" s="4">
        <v>68.099999999999994</v>
      </c>
      <c r="E17" s="4">
        <v>71.900000000000006</v>
      </c>
      <c r="F17" s="4">
        <v>72</v>
      </c>
      <c r="G17" s="4"/>
      <c r="K17" s="12" t="s">
        <v>15</v>
      </c>
      <c r="L17" s="30">
        <f t="shared" ref="L17:L19" si="17">F17</f>
        <v>72</v>
      </c>
      <c r="M17" s="30">
        <f t="shared" ref="M17:M19" si="18">E17</f>
        <v>71.900000000000006</v>
      </c>
      <c r="N17" s="30">
        <f t="shared" ref="N17:N19" si="19">D17</f>
        <v>68.099999999999994</v>
      </c>
      <c r="O17" s="30">
        <f t="shared" ref="O17:O19" si="20">C17</f>
        <v>144</v>
      </c>
      <c r="P17" s="30">
        <f t="shared" ref="P17:P19" si="21">B17</f>
        <v>207.1</v>
      </c>
      <c r="Q17" s="13"/>
      <c r="R17" s="11"/>
      <c r="S17" s="11"/>
      <c r="T17" s="11"/>
      <c r="U17" s="11"/>
      <c r="V17" s="11"/>
      <c r="W17" s="11"/>
      <c r="X17" s="11"/>
      <c r="Y17" s="11"/>
      <c r="Z17" s="11"/>
    </row>
    <row r="18" spans="1:26" ht="36.5" thickBot="1">
      <c r="A18" s="3" t="s">
        <v>16</v>
      </c>
      <c r="B18" s="4">
        <v>760.4</v>
      </c>
      <c r="C18" s="4">
        <v>639.20000000000005</v>
      </c>
      <c r="D18" s="4">
        <v>288.10000000000002</v>
      </c>
      <c r="E18" s="4">
        <v>267.60000000000002</v>
      </c>
      <c r="F18" s="4">
        <v>208.4</v>
      </c>
      <c r="G18" s="4"/>
      <c r="K18" s="12" t="s">
        <v>16</v>
      </c>
      <c r="L18" s="30">
        <f t="shared" si="17"/>
        <v>208.4</v>
      </c>
      <c r="M18" s="30">
        <f t="shared" si="18"/>
        <v>267.60000000000002</v>
      </c>
      <c r="N18" s="30">
        <f t="shared" si="19"/>
        <v>288.10000000000002</v>
      </c>
      <c r="O18" s="30">
        <f t="shared" si="20"/>
        <v>639.20000000000005</v>
      </c>
      <c r="P18" s="30">
        <f t="shared" si="21"/>
        <v>760.4</v>
      </c>
      <c r="Q18" s="13"/>
      <c r="R18" s="11"/>
      <c r="S18" s="11"/>
      <c r="T18" s="11"/>
      <c r="U18" s="11"/>
      <c r="V18" s="11"/>
      <c r="W18" s="11"/>
      <c r="X18" s="11"/>
      <c r="Y18" s="11"/>
      <c r="Z18" s="11"/>
    </row>
    <row r="19" spans="1:26" ht="18.5" thickBot="1">
      <c r="A19" s="3" t="s">
        <v>17</v>
      </c>
      <c r="B19" s="9">
        <v>2253.9</v>
      </c>
      <c r="C19" s="9">
        <v>2231.8000000000002</v>
      </c>
      <c r="D19" s="4">
        <v>224.9</v>
      </c>
      <c r="E19" s="4">
        <v>173.5</v>
      </c>
      <c r="F19" s="4">
        <v>162.1</v>
      </c>
      <c r="G19" s="4"/>
      <c r="K19" s="12" t="s">
        <v>17</v>
      </c>
      <c r="L19" s="30">
        <f t="shared" si="17"/>
        <v>162.1</v>
      </c>
      <c r="M19" s="30">
        <f t="shared" si="18"/>
        <v>173.5</v>
      </c>
      <c r="N19" s="30">
        <f t="shared" si="19"/>
        <v>224.9</v>
      </c>
      <c r="O19" s="30">
        <f t="shared" si="20"/>
        <v>2231.8000000000002</v>
      </c>
      <c r="P19" s="30">
        <f t="shared" si="21"/>
        <v>2253.9</v>
      </c>
      <c r="Q19" s="13"/>
      <c r="R19" s="11"/>
      <c r="S19" s="11"/>
      <c r="T19" s="11"/>
      <c r="U19" s="11"/>
      <c r="V19" s="11"/>
      <c r="W19" s="11"/>
      <c r="X19" s="11"/>
      <c r="Y19" s="11"/>
      <c r="Z19" s="11"/>
    </row>
    <row r="20" spans="1:26" ht="18.5" thickBot="1">
      <c r="A20" s="7" t="s">
        <v>18</v>
      </c>
      <c r="B20" s="8">
        <v>29083.9</v>
      </c>
      <c r="C20" s="8">
        <v>26888.2</v>
      </c>
      <c r="D20" s="8">
        <v>11985.1</v>
      </c>
      <c r="E20" s="8">
        <v>9399.1</v>
      </c>
      <c r="F20" s="8">
        <v>8598.9</v>
      </c>
      <c r="G20" s="2"/>
      <c r="K20" s="12" t="s">
        <v>53</v>
      </c>
      <c r="L20" s="31">
        <f>L16+L19</f>
        <v>6144.9000000000005</v>
      </c>
      <c r="M20" s="31">
        <f t="shared" ref="M20:P20" si="22">M16+M19</f>
        <v>6983.3</v>
      </c>
      <c r="N20" s="31">
        <f t="shared" si="22"/>
        <v>8814.9</v>
      </c>
      <c r="O20" s="31">
        <f t="shared" si="22"/>
        <v>21659.200000000001</v>
      </c>
      <c r="P20" s="31">
        <f t="shared" si="22"/>
        <v>23302.9</v>
      </c>
      <c r="Q20" s="13"/>
      <c r="R20" s="11"/>
      <c r="S20" s="11"/>
      <c r="T20" s="11"/>
      <c r="U20" s="11"/>
      <c r="V20" s="11"/>
      <c r="W20" s="11"/>
      <c r="X20" s="11"/>
      <c r="Y20" s="11"/>
      <c r="Z20" s="11"/>
    </row>
    <row r="21" spans="1:26" ht="54.5" thickBot="1">
      <c r="A21" s="7" t="s">
        <v>19</v>
      </c>
      <c r="B21" s="8">
        <v>5879.4</v>
      </c>
      <c r="C21" s="8">
        <v>5588</v>
      </c>
      <c r="D21" s="8">
        <v>3010.4</v>
      </c>
      <c r="E21" s="8">
        <v>2392.4</v>
      </c>
      <c r="F21" s="8">
        <v>2007</v>
      </c>
      <c r="G21" s="2"/>
      <c r="K21" s="16" t="s">
        <v>18</v>
      </c>
      <c r="L21" s="18">
        <f>L15+L17+L18+L20</f>
        <v>8598.9000000000015</v>
      </c>
      <c r="M21" s="18">
        <f t="shared" ref="M21:P21" si="23">M15+M17+M18+M20</f>
        <v>9399.1</v>
      </c>
      <c r="N21" s="18">
        <f t="shared" si="23"/>
        <v>11985.099999999999</v>
      </c>
      <c r="O21" s="18">
        <f t="shared" si="23"/>
        <v>26888.2</v>
      </c>
      <c r="P21" s="18">
        <f t="shared" si="23"/>
        <v>29083.9</v>
      </c>
      <c r="Q21" s="10"/>
      <c r="R21" s="11"/>
      <c r="S21" s="11"/>
      <c r="T21" s="11"/>
      <c r="U21" s="11"/>
      <c r="V21" s="11"/>
      <c r="W21" s="11"/>
      <c r="X21" s="11"/>
      <c r="Y21" s="11"/>
      <c r="Z21" s="11"/>
    </row>
    <row r="22" spans="1:26" ht="18.5" thickBot="1">
      <c r="A22" s="3" t="s">
        <v>20</v>
      </c>
      <c r="B22" s="4">
        <v>0</v>
      </c>
      <c r="C22" s="4">
        <v>0</v>
      </c>
      <c r="D22" s="4">
        <v>0</v>
      </c>
      <c r="E22" s="4">
        <v>0</v>
      </c>
      <c r="F22" s="4">
        <v>0</v>
      </c>
      <c r="G22" s="4"/>
      <c r="K22" s="16" t="s">
        <v>19</v>
      </c>
      <c r="L22" s="18">
        <f>F21</f>
        <v>2007</v>
      </c>
      <c r="M22" s="18">
        <f>E21</f>
        <v>2392.4</v>
      </c>
      <c r="N22" s="18">
        <f>D21</f>
        <v>3010.4</v>
      </c>
      <c r="O22" s="18">
        <f>C21</f>
        <v>5588</v>
      </c>
      <c r="P22" s="18">
        <f>B21</f>
        <v>5879.4</v>
      </c>
      <c r="Q22" s="10"/>
      <c r="R22" s="11"/>
      <c r="S22" s="11"/>
      <c r="T22" s="11"/>
      <c r="U22" s="11"/>
      <c r="V22" s="11"/>
      <c r="W22" s="11"/>
      <c r="X22" s="11"/>
      <c r="Y22" s="11"/>
      <c r="Z22" s="11"/>
    </row>
    <row r="23" spans="1:26" ht="18.5" thickBot="1">
      <c r="A23" s="7" t="s">
        <v>21</v>
      </c>
      <c r="B23" s="8">
        <v>5879.4</v>
      </c>
      <c r="C23" s="8">
        <v>5588</v>
      </c>
      <c r="D23" s="8">
        <v>3010.4</v>
      </c>
      <c r="E23" s="8">
        <v>2392.4</v>
      </c>
      <c r="F23" s="8">
        <v>2007</v>
      </c>
      <c r="G23" s="2"/>
      <c r="K23" s="12" t="s">
        <v>20</v>
      </c>
      <c r="L23" s="18">
        <f t="shared" ref="L23:L32" si="24">F22</f>
        <v>0</v>
      </c>
      <c r="M23" s="18">
        <f t="shared" ref="M23:M32" si="25">E22</f>
        <v>0</v>
      </c>
      <c r="N23" s="18">
        <f t="shared" ref="N23:N32" si="26">D22</f>
        <v>0</v>
      </c>
      <c r="O23" s="18">
        <f t="shared" ref="O23:O32" si="27">C22</f>
        <v>0</v>
      </c>
      <c r="P23" s="18">
        <f t="shared" ref="P23:P32" si="28">B22</f>
        <v>0</v>
      </c>
      <c r="Q23" s="13"/>
      <c r="R23" s="11"/>
      <c r="S23" s="11"/>
      <c r="T23" s="11"/>
      <c r="U23" s="11"/>
      <c r="V23" s="11"/>
      <c r="W23" s="11"/>
      <c r="X23" s="11"/>
      <c r="Y23" s="11"/>
      <c r="Z23" s="11"/>
    </row>
    <row r="24" spans="1:26" ht="36.5" thickBot="1">
      <c r="A24" s="5" t="s">
        <v>22</v>
      </c>
      <c r="B24" s="6"/>
      <c r="C24" s="6"/>
      <c r="D24" s="6"/>
      <c r="E24" s="6"/>
      <c r="F24" s="6"/>
      <c r="G24" s="6"/>
      <c r="K24" s="16" t="s">
        <v>21</v>
      </c>
      <c r="L24" s="18">
        <f t="shared" si="24"/>
        <v>2007</v>
      </c>
      <c r="M24" s="18">
        <f t="shared" si="25"/>
        <v>2392.4</v>
      </c>
      <c r="N24" s="18">
        <f t="shared" si="26"/>
        <v>3010.4</v>
      </c>
      <c r="O24" s="18">
        <f t="shared" si="27"/>
        <v>5588</v>
      </c>
      <c r="P24" s="18">
        <f t="shared" si="28"/>
        <v>5879.4</v>
      </c>
      <c r="Q24" s="10"/>
      <c r="R24" s="11"/>
      <c r="S24" s="11"/>
      <c r="T24" s="11"/>
      <c r="U24" s="11"/>
      <c r="V24" s="11"/>
      <c r="W24" s="11"/>
      <c r="X24" s="11"/>
      <c r="Y24" s="11"/>
      <c r="Z24" s="11"/>
    </row>
    <row r="25" spans="1:26" ht="15" thickBot="1">
      <c r="A25" s="3" t="s">
        <v>23</v>
      </c>
      <c r="B25" s="9">
        <v>1391.7</v>
      </c>
      <c r="C25" s="9">
        <v>1383.2</v>
      </c>
      <c r="D25" s="4">
        <v>769.6</v>
      </c>
      <c r="E25" s="4">
        <v>584.29999999999995</v>
      </c>
      <c r="F25" s="4">
        <v>353</v>
      </c>
      <c r="G25" s="4"/>
      <c r="K25" s="16" t="s">
        <v>22</v>
      </c>
      <c r="L25" s="18">
        <f t="shared" si="24"/>
        <v>0</v>
      </c>
      <c r="M25" s="18">
        <f t="shared" si="25"/>
        <v>0</v>
      </c>
      <c r="N25" s="18">
        <f t="shared" si="26"/>
        <v>0</v>
      </c>
      <c r="O25" s="18">
        <f t="shared" si="27"/>
        <v>0</v>
      </c>
      <c r="P25" s="18">
        <f t="shared" si="28"/>
        <v>0</v>
      </c>
      <c r="Q25" s="10"/>
      <c r="R25" s="11"/>
      <c r="S25" s="11"/>
      <c r="T25" s="11"/>
      <c r="U25" s="11"/>
      <c r="V25" s="11"/>
      <c r="W25" s="11"/>
      <c r="X25" s="11"/>
      <c r="Y25" s="11"/>
      <c r="Z25" s="11"/>
    </row>
    <row r="26" spans="1:26" ht="27.5" thickBot="1">
      <c r="A26" s="3" t="s">
        <v>24</v>
      </c>
      <c r="B26" s="4">
        <v>0</v>
      </c>
      <c r="C26" s="4">
        <v>0</v>
      </c>
      <c r="D26" s="4">
        <v>0</v>
      </c>
      <c r="E26" s="4">
        <v>0</v>
      </c>
      <c r="F26" s="4">
        <v>0</v>
      </c>
      <c r="G26" s="4"/>
      <c r="K26" s="12" t="s">
        <v>23</v>
      </c>
      <c r="L26" s="18">
        <f t="shared" si="24"/>
        <v>353</v>
      </c>
      <c r="M26" s="18">
        <f t="shared" si="25"/>
        <v>584.29999999999995</v>
      </c>
      <c r="N26" s="18">
        <f t="shared" si="26"/>
        <v>769.6</v>
      </c>
      <c r="O26" s="18">
        <f t="shared" si="27"/>
        <v>1383.2</v>
      </c>
      <c r="P26" s="18">
        <f t="shared" si="28"/>
        <v>1391.7</v>
      </c>
      <c r="Q26" s="13"/>
      <c r="R26" s="11"/>
      <c r="S26" s="11"/>
      <c r="T26" s="11"/>
      <c r="U26" s="11"/>
      <c r="V26" s="11"/>
      <c r="W26" s="11"/>
      <c r="X26" s="11"/>
      <c r="Y26" s="11"/>
      <c r="Z26" s="11"/>
    </row>
    <row r="27" spans="1:26" ht="15" thickBot="1">
      <c r="A27" s="3" t="s">
        <v>25</v>
      </c>
      <c r="B27" s="4">
        <v>1.8</v>
      </c>
      <c r="C27" s="4">
        <v>-51.5</v>
      </c>
      <c r="D27" s="4">
        <v>-20.100000000000001</v>
      </c>
      <c r="E27" s="4">
        <v>19.7</v>
      </c>
      <c r="F27" s="4">
        <v>101.6</v>
      </c>
      <c r="G27" s="4"/>
      <c r="K27" s="12"/>
      <c r="L27" s="18"/>
      <c r="M27" s="18"/>
      <c r="N27" s="18"/>
      <c r="O27" s="18"/>
      <c r="P27" s="18"/>
      <c r="Q27" s="13"/>
      <c r="R27" s="11"/>
      <c r="S27" s="11"/>
      <c r="T27" s="11"/>
      <c r="U27" s="11"/>
      <c r="V27" s="11"/>
      <c r="W27" s="11"/>
      <c r="X27" s="11"/>
      <c r="Y27" s="11"/>
      <c r="Z27" s="11"/>
    </row>
    <row r="28" spans="1:26" ht="18.5" thickBot="1">
      <c r="A28" s="3" t="s">
        <v>26</v>
      </c>
      <c r="B28" s="4">
        <v>0</v>
      </c>
      <c r="C28" s="4">
        <v>0</v>
      </c>
      <c r="D28" s="4">
        <v>0</v>
      </c>
      <c r="E28" s="4">
        <v>0</v>
      </c>
      <c r="F28" s="4">
        <v>0</v>
      </c>
      <c r="G28" s="4"/>
      <c r="K28" s="12" t="s">
        <v>25</v>
      </c>
      <c r="L28" s="18">
        <f t="shared" si="24"/>
        <v>101.6</v>
      </c>
      <c r="M28" s="18">
        <f t="shared" si="25"/>
        <v>19.7</v>
      </c>
      <c r="N28" s="18">
        <f t="shared" si="26"/>
        <v>-20.100000000000001</v>
      </c>
      <c r="O28" s="18">
        <f t="shared" si="27"/>
        <v>-51.5</v>
      </c>
      <c r="P28" s="18">
        <f t="shared" si="28"/>
        <v>1.8</v>
      </c>
      <c r="Q28" s="13"/>
      <c r="R28" s="11"/>
      <c r="S28" s="11"/>
      <c r="T28" s="11"/>
      <c r="U28" s="11"/>
      <c r="V28" s="11"/>
      <c r="W28" s="11"/>
      <c r="X28" s="11"/>
      <c r="Y28" s="11"/>
      <c r="Z28" s="11"/>
    </row>
    <row r="29" spans="1:26" ht="18.5" thickBot="1">
      <c r="A29" s="7" t="s">
        <v>27</v>
      </c>
      <c r="B29" s="8">
        <v>1393.5</v>
      </c>
      <c r="C29" s="8">
        <v>1331.7</v>
      </c>
      <c r="D29" s="2">
        <v>749.5</v>
      </c>
      <c r="E29" s="2">
        <v>604</v>
      </c>
      <c r="F29" s="2">
        <v>454.6</v>
      </c>
      <c r="G29" s="2"/>
      <c r="K29" s="12" t="s">
        <v>64</v>
      </c>
      <c r="L29" s="18">
        <f t="shared" si="24"/>
        <v>0</v>
      </c>
      <c r="M29" s="18">
        <f t="shared" si="25"/>
        <v>0</v>
      </c>
      <c r="N29" s="18">
        <f t="shared" si="26"/>
        <v>0</v>
      </c>
      <c r="O29" s="18">
        <f t="shared" si="27"/>
        <v>0</v>
      </c>
      <c r="P29" s="18">
        <f t="shared" si="28"/>
        <v>0</v>
      </c>
      <c r="Q29" s="13"/>
      <c r="R29" s="11"/>
      <c r="S29" s="11"/>
      <c r="T29" s="11"/>
      <c r="U29" s="11"/>
      <c r="V29" s="11"/>
      <c r="W29" s="11"/>
      <c r="X29" s="11"/>
      <c r="Y29" s="11"/>
      <c r="Z29" s="11"/>
    </row>
    <row r="30" spans="1:26" ht="45.5" thickBot="1">
      <c r="A30" s="7" t="s">
        <v>28</v>
      </c>
      <c r="B30" s="8">
        <v>4485.8999999999996</v>
      </c>
      <c r="C30" s="8">
        <v>4256.3</v>
      </c>
      <c r="D30" s="8">
        <v>2260.9</v>
      </c>
      <c r="E30" s="8">
        <v>1788.4</v>
      </c>
      <c r="F30" s="8">
        <v>1552.4</v>
      </c>
      <c r="G30" s="2"/>
      <c r="K30" s="16" t="s">
        <v>27</v>
      </c>
      <c r="L30" s="18">
        <f t="shared" si="24"/>
        <v>454.6</v>
      </c>
      <c r="M30" s="18">
        <f t="shared" si="25"/>
        <v>604</v>
      </c>
      <c r="N30" s="18">
        <f t="shared" si="26"/>
        <v>749.5</v>
      </c>
      <c r="O30" s="18">
        <f t="shared" si="27"/>
        <v>1331.7</v>
      </c>
      <c r="P30" s="18">
        <f t="shared" si="28"/>
        <v>1393.5</v>
      </c>
      <c r="Q30" s="10"/>
      <c r="R30" s="11"/>
      <c r="S30" s="11"/>
      <c r="T30" s="11"/>
      <c r="U30" s="11"/>
      <c r="V30" s="11"/>
      <c r="W30" s="11"/>
      <c r="X30" s="11"/>
      <c r="Y30" s="11"/>
      <c r="Z30" s="11"/>
    </row>
    <row r="31" spans="1:26" ht="36.5" thickBot="1">
      <c r="A31" s="7" t="s">
        <v>29</v>
      </c>
      <c r="B31" s="8">
        <v>4485.8999999999996</v>
      </c>
      <c r="C31" s="8">
        <v>4256.3</v>
      </c>
      <c r="D31" s="8">
        <v>2260.9</v>
      </c>
      <c r="E31" s="8">
        <v>1788.4</v>
      </c>
      <c r="F31" s="8">
        <v>1552.4</v>
      </c>
      <c r="G31" s="2"/>
      <c r="K31" s="16" t="s">
        <v>28</v>
      </c>
      <c r="L31" s="18">
        <f t="shared" si="24"/>
        <v>1552.4</v>
      </c>
      <c r="M31" s="18">
        <f t="shared" si="25"/>
        <v>1788.4</v>
      </c>
      <c r="N31" s="18">
        <f t="shared" si="26"/>
        <v>2260.9</v>
      </c>
      <c r="O31" s="18">
        <f t="shared" si="27"/>
        <v>4256.3</v>
      </c>
      <c r="P31" s="18">
        <f t="shared" si="28"/>
        <v>4485.8999999999996</v>
      </c>
      <c r="Q31" s="10"/>
      <c r="R31" s="11"/>
      <c r="S31" s="11"/>
      <c r="T31" s="11"/>
      <c r="U31" s="11"/>
      <c r="V31" s="11"/>
      <c r="W31" s="11"/>
      <c r="X31" s="11"/>
      <c r="Y31" s="11"/>
      <c r="Z31" s="11"/>
    </row>
    <row r="32" spans="1:26" ht="27.5" thickBot="1">
      <c r="A32" s="7" t="s">
        <v>30</v>
      </c>
      <c r="B32" s="8">
        <v>4485.8999999999996</v>
      </c>
      <c r="C32" s="8">
        <v>4256.3</v>
      </c>
      <c r="D32" s="8">
        <v>2260.9</v>
      </c>
      <c r="E32" s="8">
        <v>1788.4</v>
      </c>
      <c r="F32" s="8">
        <v>1552.4</v>
      </c>
      <c r="G32" s="2"/>
      <c r="K32" s="16" t="s">
        <v>29</v>
      </c>
      <c r="L32" s="18">
        <f t="shared" si="24"/>
        <v>1552.4</v>
      </c>
      <c r="M32" s="18">
        <f t="shared" si="25"/>
        <v>1788.4</v>
      </c>
      <c r="N32" s="18">
        <f t="shared" si="26"/>
        <v>2260.9</v>
      </c>
      <c r="O32" s="18">
        <f t="shared" si="27"/>
        <v>4256.3</v>
      </c>
      <c r="P32" s="18">
        <f t="shared" si="28"/>
        <v>4485.8999999999996</v>
      </c>
      <c r="Q32" s="10"/>
      <c r="R32" s="11"/>
      <c r="S32" s="11"/>
      <c r="T32" s="11"/>
      <c r="U32" s="11"/>
      <c r="V32" s="11"/>
      <c r="W32" s="11"/>
      <c r="X32" s="11"/>
      <c r="Y32" s="11"/>
      <c r="Z32" s="11"/>
    </row>
    <row r="33" spans="1:26" ht="36.5" thickBot="1">
      <c r="A33" s="5" t="s">
        <v>31</v>
      </c>
      <c r="B33" s="6"/>
      <c r="C33" s="6"/>
      <c r="D33" s="6"/>
      <c r="E33" s="6"/>
      <c r="F33" s="6"/>
      <c r="G33" s="6"/>
      <c r="K33" s="16" t="s">
        <v>31</v>
      </c>
      <c r="L33" s="18"/>
      <c r="M33" s="18"/>
      <c r="N33" s="18"/>
      <c r="O33" s="18"/>
      <c r="P33" s="18"/>
      <c r="Q33" s="10"/>
      <c r="R33" s="11"/>
      <c r="S33" s="11"/>
      <c r="T33" s="11"/>
      <c r="U33" s="11"/>
      <c r="V33" s="11"/>
      <c r="W33" s="11"/>
      <c r="X33" s="11"/>
      <c r="Y33" s="11"/>
      <c r="Z33" s="11"/>
    </row>
    <row r="34" spans="1:26" ht="18.5" thickBot="1">
      <c r="A34" s="5" t="s">
        <v>32</v>
      </c>
      <c r="B34" s="6"/>
      <c r="C34" s="6"/>
      <c r="D34" s="6"/>
      <c r="E34" s="6"/>
      <c r="F34" s="6"/>
      <c r="G34" s="6"/>
      <c r="K34" s="16" t="s">
        <v>32</v>
      </c>
      <c r="L34" s="18"/>
      <c r="M34" s="18"/>
      <c r="N34" s="13"/>
      <c r="O34" s="13"/>
      <c r="P34" s="13"/>
      <c r="Q34" s="13"/>
      <c r="R34" s="11"/>
      <c r="S34" s="11"/>
      <c r="T34" s="11"/>
      <c r="U34" s="11"/>
      <c r="V34" s="11"/>
      <c r="W34" s="11"/>
      <c r="X34" s="11"/>
      <c r="Y34" s="11"/>
      <c r="Z34" s="11"/>
    </row>
    <row r="35" spans="1:26" ht="18.5" thickBot="1">
      <c r="A35" s="3" t="s">
        <v>33</v>
      </c>
      <c r="B35" s="4">
        <v>151.6</v>
      </c>
      <c r="C35" s="4">
        <v>143.93</v>
      </c>
      <c r="D35" s="4">
        <v>129.13999999999999</v>
      </c>
      <c r="E35" s="4">
        <v>102.51</v>
      </c>
      <c r="F35" s="4">
        <v>89.31</v>
      </c>
      <c r="G35" s="4"/>
      <c r="K35" s="12" t="s">
        <v>33</v>
      </c>
      <c r="L35" s="18">
        <f>F35</f>
        <v>89.31</v>
      </c>
      <c r="M35" s="18">
        <f>E35</f>
        <v>102.51</v>
      </c>
      <c r="N35" s="13">
        <f>D35</f>
        <v>129.13999999999999</v>
      </c>
      <c r="O35" s="13">
        <f>C35</f>
        <v>143.93</v>
      </c>
      <c r="P35" s="13">
        <f>B35</f>
        <v>151.6</v>
      </c>
      <c r="Q35" s="13"/>
      <c r="R35" s="11"/>
      <c r="S35" s="11"/>
      <c r="T35" s="11"/>
      <c r="U35" s="11"/>
      <c r="V35" s="11"/>
      <c r="W35" s="11"/>
      <c r="X35" s="11"/>
      <c r="Y35" s="11"/>
      <c r="Z35" s="11"/>
    </row>
    <row r="36" spans="1:26" ht="18.5" thickBot="1">
      <c r="A36" s="3" t="s">
        <v>34</v>
      </c>
      <c r="B36" s="4">
        <v>151.24</v>
      </c>
      <c r="C36" s="4">
        <v>143.69999999999999</v>
      </c>
      <c r="D36" s="4">
        <v>128.77000000000001</v>
      </c>
      <c r="E36" s="4">
        <v>101.85</v>
      </c>
      <c r="F36" s="4">
        <v>88.45</v>
      </c>
      <c r="G36" s="4"/>
      <c r="K36" s="12" t="s">
        <v>34</v>
      </c>
      <c r="L36" s="18">
        <f>F36</f>
        <v>88.45</v>
      </c>
      <c r="M36" s="18">
        <f>E36</f>
        <v>101.85</v>
      </c>
      <c r="N36" s="13">
        <f>D36</f>
        <v>128.77000000000001</v>
      </c>
      <c r="O36" s="13">
        <f>C36</f>
        <v>143.69999999999999</v>
      </c>
      <c r="P36" s="13">
        <f>B36</f>
        <v>151.24</v>
      </c>
      <c r="Q36" s="10"/>
      <c r="R36" s="11"/>
      <c r="S36" s="11"/>
      <c r="T36" s="11"/>
      <c r="U36" s="11"/>
      <c r="V36" s="11"/>
      <c r="W36" s="11"/>
      <c r="X36" s="11"/>
      <c r="Y36" s="11"/>
      <c r="Z36" s="11"/>
    </row>
    <row r="37" spans="1:26" ht="90.5" thickBot="1">
      <c r="A37" s="5" t="s">
        <v>35</v>
      </c>
      <c r="B37" s="6"/>
      <c r="C37" s="6"/>
      <c r="D37" s="6"/>
      <c r="E37" s="6"/>
      <c r="F37" s="6"/>
      <c r="G37" s="6"/>
      <c r="K37" s="5" t="s">
        <v>35</v>
      </c>
      <c r="L37" s="6"/>
      <c r="M37" s="6"/>
      <c r="N37" s="6"/>
      <c r="O37" s="6"/>
      <c r="P37" s="6"/>
      <c r="Q37" s="6"/>
      <c r="R37" s="11"/>
      <c r="S37" s="11"/>
      <c r="T37" s="11"/>
      <c r="U37" s="11"/>
      <c r="V37" s="11"/>
      <c r="W37" s="11"/>
      <c r="X37" s="11"/>
      <c r="Y37" s="11"/>
      <c r="Z37" s="11"/>
    </row>
    <row r="38" spans="1:26" ht="18.5" thickBot="1">
      <c r="A38" s="3" t="s">
        <v>36</v>
      </c>
      <c r="B38" s="4">
        <v>0</v>
      </c>
      <c r="C38" s="4">
        <v>0</v>
      </c>
      <c r="D38" s="4">
        <v>0</v>
      </c>
      <c r="E38" s="4">
        <v>0</v>
      </c>
      <c r="F38" s="4">
        <v>0</v>
      </c>
      <c r="G38" s="4"/>
      <c r="K38" s="3" t="s">
        <v>36</v>
      </c>
      <c r="L38" s="4">
        <v>0</v>
      </c>
      <c r="M38" s="4">
        <v>0</v>
      </c>
      <c r="N38" s="4">
        <v>0</v>
      </c>
      <c r="O38" s="4">
        <v>0</v>
      </c>
      <c r="P38" s="4">
        <v>0</v>
      </c>
      <c r="Q38" s="4"/>
      <c r="R38" s="11"/>
      <c r="S38" s="11"/>
      <c r="T38" s="11"/>
      <c r="U38" s="11"/>
      <c r="V38" s="11"/>
      <c r="W38" s="11"/>
      <c r="X38" s="11"/>
      <c r="Y38" s="11"/>
      <c r="Z38" s="11"/>
    </row>
    <row r="39" spans="1:26" ht="18.5" thickBot="1">
      <c r="A39" s="3" t="s">
        <v>37</v>
      </c>
      <c r="B39" s="4">
        <v>0</v>
      </c>
      <c r="C39" s="4">
        <v>0</v>
      </c>
      <c r="D39" s="4">
        <v>0</v>
      </c>
      <c r="E39" s="4">
        <v>0</v>
      </c>
      <c r="F39" s="4">
        <v>0</v>
      </c>
      <c r="G39" s="4"/>
      <c r="K39" s="3" t="s">
        <v>37</v>
      </c>
      <c r="L39" s="4">
        <v>0</v>
      </c>
      <c r="M39" s="4">
        <v>0</v>
      </c>
      <c r="N39" s="4">
        <v>0</v>
      </c>
      <c r="O39" s="4">
        <v>0</v>
      </c>
      <c r="P39" s="4">
        <v>0</v>
      </c>
      <c r="Q39" s="4"/>
      <c r="R39" s="11"/>
      <c r="S39" s="11"/>
      <c r="T39" s="11"/>
      <c r="U39" s="11"/>
      <c r="V39" s="11"/>
      <c r="W39" s="11"/>
      <c r="X39" s="11"/>
      <c r="Y39" s="11"/>
      <c r="Z39" s="11"/>
    </row>
    <row r="40" spans="1:26" ht="36.5" thickBot="1">
      <c r="A40" s="5" t="s">
        <v>38</v>
      </c>
      <c r="B40" s="6"/>
      <c r="C40" s="6"/>
      <c r="D40" s="6"/>
      <c r="E40" s="6"/>
      <c r="F40" s="6"/>
      <c r="G40" s="6"/>
      <c r="K40" s="5" t="s">
        <v>38</v>
      </c>
      <c r="L40" s="6"/>
      <c r="M40" s="6"/>
      <c r="N40" s="6"/>
      <c r="O40" s="6"/>
      <c r="P40" s="6"/>
      <c r="Q40" s="6"/>
      <c r="R40" s="11"/>
      <c r="S40" s="11"/>
      <c r="T40" s="11"/>
      <c r="U40" s="11"/>
      <c r="V40" s="11"/>
      <c r="W40" s="11"/>
      <c r="X40" s="11"/>
      <c r="Y40" s="11"/>
      <c r="Z40" s="11"/>
    </row>
    <row r="41" spans="1:26" ht="27.5" thickBot="1">
      <c r="A41" s="3" t="s">
        <v>39</v>
      </c>
      <c r="B41" s="4">
        <v>0</v>
      </c>
      <c r="C41" s="4">
        <v>0</v>
      </c>
      <c r="D41" s="4">
        <v>0</v>
      </c>
      <c r="E41" s="4">
        <v>0</v>
      </c>
      <c r="F41" s="4">
        <v>0</v>
      </c>
      <c r="G41" s="4"/>
      <c r="K41" s="3" t="s">
        <v>39</v>
      </c>
      <c r="L41" s="4">
        <v>0</v>
      </c>
      <c r="M41" s="4">
        <v>0</v>
      </c>
      <c r="N41" s="4">
        <v>0</v>
      </c>
      <c r="O41" s="4">
        <v>0</v>
      </c>
      <c r="P41" s="4">
        <v>0</v>
      </c>
      <c r="Q41" s="4"/>
      <c r="R41" s="11"/>
      <c r="S41" s="11"/>
      <c r="T41" s="11"/>
      <c r="U41" s="11"/>
      <c r="V41" s="11"/>
      <c r="W41" s="11"/>
      <c r="X41" s="11"/>
      <c r="Y41" s="11"/>
      <c r="Z41" s="11"/>
    </row>
    <row r="42" spans="1:26" ht="27.5" thickBot="1">
      <c r="A42" s="3" t="s">
        <v>40</v>
      </c>
      <c r="B42" s="4">
        <v>0</v>
      </c>
      <c r="C42" s="4">
        <v>0</v>
      </c>
      <c r="D42" s="4">
        <v>0</v>
      </c>
      <c r="E42" s="4">
        <v>0</v>
      </c>
      <c r="F42" s="4">
        <v>0</v>
      </c>
      <c r="G42" s="4"/>
      <c r="K42" s="3" t="s">
        <v>40</v>
      </c>
      <c r="L42" s="4">
        <v>0</v>
      </c>
      <c r="M42" s="4">
        <v>0</v>
      </c>
      <c r="N42" s="4">
        <v>0</v>
      </c>
      <c r="O42" s="4">
        <v>0</v>
      </c>
      <c r="P42" s="4">
        <v>0</v>
      </c>
      <c r="Q42" s="4"/>
      <c r="R42" s="11"/>
      <c r="S42" s="11"/>
      <c r="T42" s="11"/>
      <c r="U42" s="11"/>
      <c r="V42" s="11"/>
      <c r="W42" s="11"/>
      <c r="X42" s="11"/>
      <c r="Y42" s="11"/>
      <c r="Z42" s="11"/>
    </row>
    <row r="43" spans="1:26" ht="45.5" thickBot="1">
      <c r="A43" s="5" t="s">
        <v>41</v>
      </c>
      <c r="B43" s="6"/>
      <c r="C43" s="6"/>
      <c r="D43" s="6"/>
      <c r="E43" s="6"/>
      <c r="F43" s="6"/>
      <c r="G43" s="6"/>
      <c r="K43" s="5" t="s">
        <v>41</v>
      </c>
      <c r="L43" s="6"/>
      <c r="M43" s="6"/>
      <c r="N43" s="6"/>
      <c r="O43" s="6"/>
      <c r="P43" s="6"/>
      <c r="Q43" s="6"/>
    </row>
    <row r="44" spans="1:26" ht="18.5" thickBot="1">
      <c r="A44" s="3" t="s">
        <v>42</v>
      </c>
      <c r="B44" s="9">
        <v>1775.3</v>
      </c>
      <c r="C44" s="9">
        <v>1562.7</v>
      </c>
      <c r="D44" s="4">
        <v>874.9</v>
      </c>
      <c r="E44" s="4">
        <v>532.4</v>
      </c>
      <c r="F44" s="4">
        <v>487.5</v>
      </c>
      <c r="G44" s="4"/>
      <c r="K44" s="3" t="s">
        <v>42</v>
      </c>
      <c r="L44" s="9">
        <f>F44</f>
        <v>487.5</v>
      </c>
      <c r="M44" s="9">
        <f>E44</f>
        <v>532.4</v>
      </c>
      <c r="N44" s="4">
        <f>D44</f>
        <v>874.9</v>
      </c>
      <c r="O44" s="9">
        <f>C44</f>
        <v>1562.7</v>
      </c>
      <c r="P44" s="9">
        <f>B44</f>
        <v>1775.3</v>
      </c>
      <c r="Q44" s="4"/>
    </row>
    <row r="45" spans="1:26" ht="18.5" thickBot="1">
      <c r="A45" s="3" t="s">
        <v>43</v>
      </c>
      <c r="B45" s="4">
        <v>0</v>
      </c>
      <c r="C45" s="4">
        <v>0</v>
      </c>
      <c r="D45" s="4">
        <v>0</v>
      </c>
      <c r="E45" s="4">
        <v>0</v>
      </c>
      <c r="F45" s="4">
        <v>81.5</v>
      </c>
      <c r="G45" s="4"/>
      <c r="K45" s="3" t="s">
        <v>43</v>
      </c>
      <c r="L45" s="9">
        <f t="shared" ref="L45:L46" si="29">F45</f>
        <v>81.5</v>
      </c>
      <c r="M45" s="9">
        <f t="shared" ref="M45:M46" si="30">E45</f>
        <v>0</v>
      </c>
      <c r="N45" s="4">
        <f t="shared" ref="N45:N46" si="31">D45</f>
        <v>0</v>
      </c>
      <c r="O45" s="9">
        <f>C45</f>
        <v>0</v>
      </c>
      <c r="P45" s="9">
        <f t="shared" ref="P45:P46" si="32">B45</f>
        <v>0</v>
      </c>
      <c r="Q45" s="4"/>
    </row>
    <row r="46" spans="1:26" ht="27.5" thickBot="1">
      <c r="A46" s="3" t="s">
        <v>44</v>
      </c>
      <c r="B46" s="9">
        <v>6500</v>
      </c>
      <c r="C46" s="9">
        <v>6000</v>
      </c>
      <c r="D46" s="9">
        <v>5500</v>
      </c>
      <c r="E46" s="9">
        <v>4000</v>
      </c>
      <c r="F46" s="9">
        <v>2800</v>
      </c>
      <c r="G46" s="1"/>
      <c r="K46" s="3" t="s">
        <v>44</v>
      </c>
      <c r="L46" s="9">
        <f t="shared" si="29"/>
        <v>2800</v>
      </c>
      <c r="M46" s="9">
        <f t="shared" si="30"/>
        <v>4000</v>
      </c>
      <c r="N46" s="4">
        <f t="shared" si="31"/>
        <v>5500</v>
      </c>
      <c r="O46" s="9">
        <f>C46</f>
        <v>6000</v>
      </c>
      <c r="P46" s="9">
        <f t="shared" si="32"/>
        <v>6500</v>
      </c>
      <c r="Q46" s="1"/>
    </row>
    <row r="52" spans="5:17">
      <c r="E52" s="39" t="s">
        <v>82</v>
      </c>
      <c r="F52" s="36"/>
      <c r="G52" s="36"/>
      <c r="H52" s="36"/>
      <c r="I52" s="36"/>
      <c r="J52" s="36"/>
      <c r="K52" s="36"/>
      <c r="L52" s="36"/>
      <c r="M52" s="36"/>
      <c r="N52" s="36"/>
      <c r="O52" s="36"/>
      <c r="P52" s="36"/>
    </row>
    <row r="53" spans="5:17">
      <c r="E53" s="36"/>
      <c r="F53" s="36"/>
      <c r="G53" s="36"/>
      <c r="H53" s="36"/>
      <c r="I53" s="36"/>
      <c r="J53" s="36"/>
      <c r="K53" s="36"/>
      <c r="L53" s="36"/>
      <c r="M53" s="36"/>
      <c r="N53" s="36"/>
      <c r="O53" s="36"/>
      <c r="P53" s="36"/>
    </row>
    <row r="54" spans="5:17">
      <c r="E54" s="38" t="s">
        <v>65</v>
      </c>
      <c r="F54" s="36"/>
      <c r="G54" s="36"/>
      <c r="H54" s="36"/>
      <c r="I54" s="36"/>
      <c r="J54" s="36"/>
      <c r="K54" s="36"/>
      <c r="L54" s="36"/>
      <c r="M54" s="36"/>
      <c r="N54" s="36"/>
      <c r="O54" s="36"/>
      <c r="P54" s="36"/>
    </row>
    <row r="55" spans="5:17">
      <c r="E55" s="40"/>
      <c r="F55" s="36"/>
      <c r="G55" s="36"/>
      <c r="H55" s="36"/>
      <c r="I55" s="36"/>
      <c r="J55" s="36"/>
      <c r="K55" s="36"/>
      <c r="L55" s="36"/>
      <c r="M55" s="36"/>
      <c r="N55" s="36"/>
      <c r="O55" s="36"/>
      <c r="P55" s="36"/>
    </row>
    <row r="56" spans="5:17">
      <c r="E56" s="41" t="s">
        <v>71</v>
      </c>
      <c r="F56" s="36"/>
      <c r="G56" s="36"/>
      <c r="H56" s="36"/>
      <c r="I56" s="36"/>
      <c r="J56" s="36"/>
      <c r="K56" s="36"/>
      <c r="L56" s="36"/>
      <c r="M56" s="36"/>
      <c r="N56" s="36"/>
      <c r="O56" s="36"/>
      <c r="P56" s="36"/>
    </row>
    <row r="57" spans="5:17">
      <c r="E57" s="41" t="s">
        <v>83</v>
      </c>
      <c r="F57" s="36"/>
      <c r="G57" s="36"/>
      <c r="I57" s="43">
        <f>X4-W4</f>
        <v>2278</v>
      </c>
      <c r="K57" s="36"/>
      <c r="L57" s="36"/>
      <c r="M57" s="36"/>
      <c r="N57" s="36"/>
      <c r="O57" s="36"/>
      <c r="P57" s="36"/>
    </row>
    <row r="58" spans="5:17">
      <c r="E58" s="41" t="s">
        <v>81</v>
      </c>
      <c r="F58" s="36"/>
      <c r="G58" s="36"/>
      <c r="H58" s="36"/>
      <c r="I58" s="36">
        <f>I57/W4*100</f>
        <v>7.1242267493135349</v>
      </c>
      <c r="K58" s="36"/>
      <c r="L58" s="36"/>
      <c r="M58" s="36"/>
      <c r="N58" s="36"/>
      <c r="O58" s="36"/>
      <c r="P58" s="36"/>
    </row>
    <row r="59" spans="5:17">
      <c r="E59" s="41" t="s">
        <v>84</v>
      </c>
      <c r="F59" s="36"/>
      <c r="G59" s="36"/>
      <c r="H59" s="36"/>
      <c r="I59" s="43">
        <f>W4-V4</f>
        <v>17569</v>
      </c>
      <c r="J59" s="36" t="s">
        <v>83</v>
      </c>
      <c r="K59" s="36"/>
      <c r="L59" s="36"/>
      <c r="M59" s="36"/>
      <c r="N59" s="36"/>
      <c r="O59" s="36"/>
      <c r="P59" s="36"/>
    </row>
    <row r="60" spans="5:17">
      <c r="E60" s="41" t="s">
        <v>85</v>
      </c>
      <c r="F60" s="36"/>
      <c r="G60" s="36"/>
      <c r="H60" s="36"/>
      <c r="I60" s="36">
        <f>I59/V4*100</f>
        <v>121.95274322523323</v>
      </c>
      <c r="J60" s="36"/>
      <c r="K60" s="36"/>
      <c r="L60" s="36"/>
      <c r="M60" s="36"/>
      <c r="N60" s="36"/>
      <c r="O60" s="36"/>
      <c r="P60" s="36"/>
    </row>
    <row r="61" spans="5:17">
      <c r="E61" t="s">
        <v>84</v>
      </c>
      <c r="F61" s="36"/>
      <c r="G61" s="36"/>
      <c r="H61" s="36"/>
      <c r="I61" s="43">
        <f>V4-U4</f>
        <v>2840.2999999999993</v>
      </c>
      <c r="J61" s="36" t="s">
        <v>83</v>
      </c>
      <c r="K61" s="36"/>
      <c r="L61" s="36"/>
      <c r="M61" s="36"/>
      <c r="N61" s="36"/>
      <c r="O61" s="36"/>
      <c r="P61" s="36"/>
    </row>
    <row r="62" spans="5:17">
      <c r="E62" t="s">
        <v>85</v>
      </c>
      <c r="F62" s="36"/>
      <c r="G62" s="36"/>
      <c r="H62" s="36"/>
      <c r="I62" s="36">
        <f>I61/U4*100</f>
        <v>24.557110867102992</v>
      </c>
      <c r="J62" s="36"/>
      <c r="K62" s="36"/>
      <c r="L62" s="36"/>
      <c r="M62" s="36"/>
      <c r="N62" s="36"/>
      <c r="O62" s="36"/>
      <c r="P62" s="36"/>
    </row>
    <row r="63" spans="5:17">
      <c r="E63" t="s">
        <v>86</v>
      </c>
      <c r="F63" s="36"/>
      <c r="G63" s="36"/>
      <c r="H63" s="36"/>
      <c r="I63" s="43">
        <f>V4-U4</f>
        <v>2840.2999999999993</v>
      </c>
      <c r="J63" s="36"/>
      <c r="K63" s="36"/>
      <c r="L63" s="36"/>
      <c r="M63" s="36"/>
      <c r="N63" s="36"/>
      <c r="O63" s="36"/>
      <c r="P63" s="36"/>
    </row>
    <row r="64" spans="5:17">
      <c r="E64" t="s">
        <v>85</v>
      </c>
      <c r="F64" s="36"/>
      <c r="G64" s="36"/>
      <c r="H64" s="36"/>
      <c r="I64" s="36">
        <f>I63/T4*100</f>
        <v>27.889279472123473</v>
      </c>
      <c r="J64" s="36"/>
      <c r="K64" s="36"/>
      <c r="L64" s="36"/>
      <c r="M64" s="36"/>
      <c r="N64" s="36"/>
      <c r="O64" s="36"/>
      <c r="P64" s="36"/>
      <c r="Q64" s="36"/>
    </row>
    <row r="65" spans="5:16">
      <c r="E65" s="36"/>
      <c r="F65" s="34" t="s">
        <v>87</v>
      </c>
    </row>
    <row r="66" spans="5:16">
      <c r="E66" s="36"/>
      <c r="F66" s="36"/>
      <c r="G66" s="36"/>
      <c r="H66" s="36"/>
      <c r="I66" s="36"/>
      <c r="J66" s="36"/>
      <c r="K66" s="36"/>
      <c r="L66" s="36"/>
      <c r="M66" s="36"/>
      <c r="N66" s="36"/>
      <c r="O66" s="36"/>
      <c r="P66" s="36"/>
    </row>
    <row r="67" spans="5:16">
      <c r="E67" s="38" t="s">
        <v>66</v>
      </c>
      <c r="F67" s="36"/>
      <c r="G67" s="36"/>
      <c r="H67" s="36"/>
      <c r="I67" s="36"/>
      <c r="J67" s="36"/>
      <c r="K67" s="36"/>
      <c r="L67" s="36"/>
      <c r="M67" s="36"/>
      <c r="N67" s="36"/>
      <c r="O67" s="36"/>
      <c r="P67" s="36"/>
    </row>
    <row r="68" spans="5:16">
      <c r="E68" s="40"/>
      <c r="F68" s="36"/>
      <c r="G68" s="36"/>
      <c r="H68" s="36"/>
      <c r="I68" s="36"/>
      <c r="J68" s="36"/>
      <c r="K68" s="36"/>
      <c r="L68" s="36"/>
      <c r="M68" s="36"/>
      <c r="N68" s="36"/>
      <c r="O68" s="36"/>
      <c r="P68" s="36"/>
    </row>
    <row r="69" spans="5:16">
      <c r="E69" s="41" t="s">
        <v>72</v>
      </c>
      <c r="F69" s="36"/>
      <c r="G69" s="36"/>
      <c r="H69" s="36"/>
      <c r="I69" s="36"/>
      <c r="J69" s="36"/>
      <c r="K69" s="36"/>
      <c r="L69" s="36"/>
      <c r="M69" s="36"/>
      <c r="N69" s="36"/>
      <c r="O69" s="36"/>
      <c r="P69" s="36"/>
    </row>
    <row r="70" spans="5:16">
      <c r="E70" s="41" t="s">
        <v>88</v>
      </c>
      <c r="F70" s="36"/>
      <c r="G70" s="36"/>
      <c r="H70" s="36">
        <f>X6/X4*100</f>
        <v>85.947380406032693</v>
      </c>
      <c r="I70" s="36"/>
      <c r="J70" s="36"/>
      <c r="K70" s="36"/>
      <c r="L70" s="36"/>
      <c r="M70" s="36"/>
      <c r="N70" s="36"/>
      <c r="O70" s="36"/>
      <c r="P70" s="36"/>
    </row>
    <row r="71" spans="5:16">
      <c r="E71" s="41" t="s">
        <v>89</v>
      </c>
      <c r="F71" s="36"/>
      <c r="G71" s="36"/>
      <c r="H71" s="36">
        <f>W6/W4*100</f>
        <v>86.096186443328321</v>
      </c>
      <c r="I71" s="36"/>
      <c r="J71" s="36"/>
      <c r="K71" s="36"/>
      <c r="L71" s="36"/>
      <c r="M71" s="36"/>
      <c r="N71" s="36"/>
      <c r="O71" s="36"/>
      <c r="P71" s="36"/>
    </row>
    <row r="72" spans="5:16">
      <c r="E72" s="41" t="s">
        <v>90</v>
      </c>
      <c r="F72" s="36"/>
      <c r="G72" s="36"/>
      <c r="H72" s="36">
        <f>V6/V4*100</f>
        <v>80.467014660151051</v>
      </c>
      <c r="I72" s="36"/>
      <c r="J72" s="36"/>
      <c r="K72" s="36"/>
      <c r="L72" s="36"/>
      <c r="M72" s="36"/>
      <c r="N72" s="36"/>
      <c r="O72" s="36"/>
      <c r="P72" s="36"/>
    </row>
    <row r="73" spans="5:16">
      <c r="E73" s="41" t="s">
        <v>73</v>
      </c>
      <c r="F73" s="36"/>
      <c r="G73" s="36"/>
      <c r="H73" s="36"/>
      <c r="I73" s="36"/>
      <c r="J73" s="36"/>
      <c r="K73" s="36"/>
      <c r="L73" s="36"/>
      <c r="M73" s="36"/>
      <c r="N73" s="36"/>
      <c r="O73" s="36"/>
      <c r="P73" s="36"/>
    </row>
    <row r="74" spans="5:16">
      <c r="E74" s="41"/>
      <c r="F74" s="36"/>
      <c r="G74" s="36"/>
      <c r="H74" s="36"/>
      <c r="I74" s="36"/>
      <c r="J74" s="36"/>
      <c r="K74" s="36"/>
      <c r="L74" s="36"/>
      <c r="M74" s="36"/>
      <c r="N74" s="36"/>
      <c r="O74" s="36"/>
      <c r="P74" s="36"/>
    </row>
    <row r="75" spans="5:16">
      <c r="E75" s="41"/>
      <c r="F75" s="36"/>
      <c r="G75" s="36"/>
      <c r="H75" s="36"/>
      <c r="I75" s="36"/>
      <c r="J75" s="36"/>
      <c r="K75" s="36"/>
      <c r="L75" s="36"/>
      <c r="M75" s="36"/>
      <c r="N75" s="36"/>
      <c r="O75" s="36"/>
      <c r="P75" s="36"/>
    </row>
    <row r="76" spans="5:16">
      <c r="E76" s="38" t="s">
        <v>67</v>
      </c>
      <c r="F76" s="36"/>
      <c r="G76" s="36"/>
      <c r="H76" s="36"/>
      <c r="I76" s="36"/>
      <c r="J76" s="36"/>
      <c r="K76" s="36"/>
      <c r="L76" s="36"/>
      <c r="M76" s="36"/>
      <c r="N76" s="36"/>
      <c r="O76" s="36"/>
      <c r="P76" s="36"/>
    </row>
    <row r="77" spans="5:16">
      <c r="E77" s="40"/>
      <c r="F77" s="36"/>
      <c r="G77" s="36"/>
      <c r="H77" s="36"/>
      <c r="I77" s="36"/>
      <c r="J77" s="36"/>
      <c r="K77" s="36"/>
      <c r="L77" s="36"/>
      <c r="M77" s="36"/>
      <c r="N77" s="36"/>
      <c r="O77" s="36"/>
      <c r="P77" s="36"/>
    </row>
    <row r="78" spans="5:16">
      <c r="E78" s="41" t="s">
        <v>74</v>
      </c>
      <c r="F78" s="36"/>
      <c r="G78" s="36"/>
      <c r="H78" s="36"/>
      <c r="I78" s="36"/>
      <c r="J78" s="36"/>
      <c r="K78" s="36"/>
      <c r="L78" s="36"/>
      <c r="M78" s="36"/>
      <c r="N78" s="36"/>
      <c r="O78" s="36"/>
      <c r="P78" s="36"/>
    </row>
    <row r="79" spans="5:16">
      <c r="E79" s="41" t="s">
        <v>91</v>
      </c>
      <c r="F79" s="36"/>
      <c r="G79" s="36"/>
      <c r="H79" s="36"/>
      <c r="I79" s="36">
        <f>X8/X4*100</f>
        <v>17.916469605936928</v>
      </c>
      <c r="J79" s="36"/>
      <c r="K79" s="36"/>
      <c r="L79" s="36"/>
      <c r="M79" s="36"/>
      <c r="N79" s="36"/>
      <c r="O79" s="36"/>
      <c r="P79" s="36"/>
    </row>
    <row r="80" spans="5:16">
      <c r="E80" s="41" t="s">
        <v>92</v>
      </c>
      <c r="F80" s="36"/>
      <c r="G80" s="36"/>
      <c r="H80" s="36"/>
      <c r="I80" s="36">
        <f>W8/W4*100</f>
        <v>18.359113568555831</v>
      </c>
      <c r="J80" s="36"/>
      <c r="K80" s="36"/>
      <c r="L80" s="36"/>
      <c r="M80" s="36"/>
      <c r="N80" s="36"/>
      <c r="O80" s="36"/>
      <c r="P80" s="36"/>
    </row>
    <row r="81" spans="5:16">
      <c r="E81" s="41" t="s">
        <v>93</v>
      </c>
      <c r="F81" s="36"/>
      <c r="G81" s="36"/>
      <c r="H81" s="36"/>
      <c r="I81" s="36">
        <f>V8/V4*100</f>
        <v>19.279625721901379</v>
      </c>
      <c r="J81" s="36"/>
      <c r="K81" s="36"/>
      <c r="L81" s="36"/>
      <c r="M81" s="36"/>
      <c r="N81" s="36"/>
      <c r="O81" s="36"/>
      <c r="P81" s="36"/>
    </row>
    <row r="82" spans="5:16">
      <c r="E82" s="41" t="s">
        <v>75</v>
      </c>
      <c r="F82" s="36"/>
      <c r="G82" s="36"/>
      <c r="H82" s="36"/>
      <c r="I82" s="36"/>
      <c r="J82" s="36"/>
      <c r="K82" s="36"/>
      <c r="L82" s="36"/>
      <c r="M82" s="36"/>
      <c r="N82" s="36"/>
      <c r="O82" s="36"/>
      <c r="P82" s="36"/>
    </row>
    <row r="83" spans="5:16">
      <c r="E83" s="41"/>
      <c r="F83" s="36"/>
      <c r="G83" s="36"/>
      <c r="H83" s="36"/>
      <c r="I83" s="36"/>
      <c r="J83" s="36"/>
      <c r="K83" s="36"/>
      <c r="L83" s="36"/>
      <c r="M83" s="36"/>
      <c r="N83" s="36"/>
      <c r="O83" s="36"/>
      <c r="P83" s="36"/>
    </row>
    <row r="84" spans="5:16">
      <c r="E84" s="41"/>
      <c r="F84" s="36"/>
      <c r="G84" s="36"/>
      <c r="H84" s="36"/>
      <c r="I84" s="36"/>
      <c r="J84" s="36"/>
      <c r="K84" s="36"/>
      <c r="L84" s="36"/>
      <c r="M84" s="36"/>
      <c r="N84" s="36"/>
      <c r="O84" s="36"/>
      <c r="P84" s="36"/>
    </row>
    <row r="85" spans="5:16">
      <c r="E85" s="38" t="s">
        <v>68</v>
      </c>
      <c r="F85" s="36"/>
      <c r="G85" s="36"/>
      <c r="H85" s="36"/>
      <c r="I85" s="36"/>
      <c r="J85" s="36"/>
      <c r="K85" s="36"/>
      <c r="L85" s="36"/>
      <c r="M85" s="36"/>
      <c r="N85" s="36"/>
      <c r="O85" s="36"/>
      <c r="P85" s="36"/>
    </row>
    <row r="86" spans="5:16">
      <c r="E86" s="40"/>
      <c r="F86" s="36"/>
      <c r="G86" s="36"/>
      <c r="H86" s="36"/>
      <c r="I86" s="36"/>
      <c r="J86" s="36"/>
      <c r="K86" s="36"/>
      <c r="L86" s="36"/>
      <c r="M86" s="36"/>
      <c r="N86" s="36"/>
      <c r="O86" s="36"/>
      <c r="P86" s="36"/>
    </row>
    <row r="87" spans="5:16">
      <c r="E87" s="41" t="s">
        <v>76</v>
      </c>
      <c r="F87" s="36"/>
      <c r="G87" s="36"/>
      <c r="H87" s="36"/>
      <c r="I87" s="36"/>
      <c r="J87" s="36"/>
      <c r="K87" s="36"/>
      <c r="L87" s="36"/>
      <c r="M87" s="36"/>
      <c r="N87" s="36"/>
      <c r="O87" s="36"/>
      <c r="P87" s="36"/>
    </row>
    <row r="88" spans="5:16">
      <c r="E88" s="41" t="s">
        <v>94</v>
      </c>
      <c r="F88" s="36"/>
      <c r="G88" s="36"/>
      <c r="H88" s="36">
        <f>X14/X4*100</f>
        <v>11.02372319244221</v>
      </c>
      <c r="I88" s="36"/>
      <c r="J88" s="36"/>
      <c r="K88" s="36"/>
      <c r="L88" s="36"/>
      <c r="M88" s="36"/>
      <c r="N88" s="36"/>
      <c r="O88" s="36"/>
      <c r="P88" s="36"/>
    </row>
    <row r="89" spans="5:16">
      <c r="E89" s="41" t="s">
        <v>95</v>
      </c>
      <c r="F89" s="36"/>
      <c r="G89" s="36"/>
      <c r="H89" s="36">
        <f>W14/W4*100</f>
        <v>11.744966442953025</v>
      </c>
      <c r="I89" s="36"/>
      <c r="J89" s="36"/>
      <c r="K89" s="36"/>
      <c r="L89" s="36"/>
      <c r="M89" s="36"/>
      <c r="N89" s="36"/>
      <c r="O89" s="36"/>
      <c r="P89" s="36"/>
    </row>
    <row r="90" spans="5:16">
      <c r="E90" s="41" t="s">
        <v>96</v>
      </c>
      <c r="F90" s="36"/>
      <c r="G90" s="36"/>
      <c r="H90" s="36">
        <f>V14/V4*100</f>
        <v>11.604564637938696</v>
      </c>
      <c r="I90" s="36"/>
      <c r="J90" s="36"/>
      <c r="K90" s="36"/>
      <c r="L90" s="36"/>
      <c r="M90" s="36"/>
      <c r="N90" s="36"/>
      <c r="O90" s="36"/>
      <c r="P90" s="36"/>
    </row>
    <row r="91" spans="5:16">
      <c r="E91" s="41" t="s">
        <v>97</v>
      </c>
      <c r="F91" s="36"/>
      <c r="G91" s="36"/>
      <c r="H91" s="36"/>
      <c r="I91" s="36"/>
      <c r="J91" s="36"/>
      <c r="K91" s="36"/>
      <c r="L91" s="36"/>
      <c r="M91" s="36"/>
      <c r="N91" s="36"/>
      <c r="O91" s="36"/>
      <c r="P91" s="36"/>
    </row>
    <row r="92" spans="5:16">
      <c r="E92" s="36"/>
      <c r="F92" s="36"/>
      <c r="G92" s="36"/>
      <c r="H92" s="36"/>
      <c r="I92" s="36"/>
      <c r="J92" s="36"/>
      <c r="K92" s="36"/>
      <c r="L92" s="36"/>
      <c r="M92" s="36"/>
      <c r="N92" s="36"/>
      <c r="O92" s="36"/>
      <c r="P92" s="36"/>
    </row>
    <row r="93" spans="5:16">
      <c r="E93" s="38"/>
      <c r="F93" s="36"/>
      <c r="G93" s="36"/>
      <c r="H93" s="36"/>
      <c r="I93" s="36"/>
      <c r="J93" s="36"/>
      <c r="K93" s="36"/>
      <c r="L93" s="36"/>
      <c r="M93" s="36"/>
      <c r="N93" s="36"/>
      <c r="O93" s="36"/>
      <c r="P93" s="36"/>
    </row>
    <row r="94" spans="5:16">
      <c r="E94" s="38" t="s">
        <v>69</v>
      </c>
      <c r="F94" s="36"/>
      <c r="G94" s="36"/>
      <c r="H94" s="36"/>
      <c r="I94" s="36"/>
      <c r="J94" s="36"/>
      <c r="K94" s="36"/>
      <c r="L94" s="36"/>
      <c r="M94" s="36"/>
      <c r="N94" s="36"/>
      <c r="O94" s="36"/>
      <c r="P94" s="36"/>
    </row>
    <row r="95" spans="5:16">
      <c r="E95" s="40"/>
      <c r="F95" s="36"/>
      <c r="G95" s="36"/>
      <c r="H95" s="36"/>
      <c r="I95" s="36"/>
      <c r="J95" s="36"/>
      <c r="K95" s="36"/>
      <c r="L95" s="36"/>
      <c r="M95" s="36"/>
      <c r="N95" s="36"/>
      <c r="O95" s="36"/>
      <c r="P95" s="36"/>
    </row>
    <row r="96" spans="5:16">
      <c r="E96" s="41" t="s">
        <v>98</v>
      </c>
      <c r="F96" s="36"/>
      <c r="G96" s="43">
        <f>X15</f>
        <v>151.6</v>
      </c>
      <c r="H96" s="36"/>
      <c r="I96" s="36"/>
      <c r="J96" s="36"/>
      <c r="K96" s="36"/>
      <c r="L96" s="36"/>
      <c r="M96" s="36"/>
      <c r="N96" s="36"/>
      <c r="O96" s="36"/>
      <c r="P96" s="36"/>
    </row>
    <row r="97" spans="5:16">
      <c r="E97" s="41" t="s">
        <v>99</v>
      </c>
      <c r="F97" s="36"/>
      <c r="G97" s="43">
        <f>W15</f>
        <v>143.93</v>
      </c>
      <c r="H97" s="36"/>
      <c r="I97" s="36"/>
      <c r="J97" s="36"/>
      <c r="K97" s="36"/>
      <c r="L97" s="36"/>
      <c r="M97" s="36"/>
      <c r="N97" s="36"/>
      <c r="O97" s="36"/>
      <c r="P97" s="36"/>
    </row>
    <row r="98" spans="5:16">
      <c r="E98" s="41" t="s">
        <v>100</v>
      </c>
      <c r="F98" s="36"/>
      <c r="G98" s="43">
        <f>V15</f>
        <v>129.13999999999999</v>
      </c>
      <c r="H98" s="36"/>
      <c r="I98" s="36"/>
      <c r="J98" s="36"/>
      <c r="K98" s="36"/>
      <c r="L98" s="36"/>
      <c r="M98" s="36"/>
      <c r="N98" s="36"/>
      <c r="O98" s="36"/>
      <c r="P98" s="36"/>
    </row>
    <row r="99" spans="5:16">
      <c r="E99" s="41" t="s">
        <v>104</v>
      </c>
      <c r="F99" s="36"/>
      <c r="G99" s="36"/>
      <c r="H99" s="36"/>
      <c r="I99" s="36"/>
      <c r="J99" s="36"/>
      <c r="K99" s="36"/>
      <c r="L99" s="36"/>
      <c r="M99" s="36"/>
      <c r="N99" s="36"/>
      <c r="O99" s="36"/>
      <c r="P99" s="36"/>
    </row>
    <row r="100" spans="5:16">
      <c r="E100" s="38"/>
      <c r="F100" s="36"/>
      <c r="G100" s="36"/>
      <c r="H100" s="36"/>
      <c r="I100" s="36"/>
      <c r="J100" s="36"/>
      <c r="K100" s="36"/>
      <c r="L100" s="36"/>
      <c r="M100" s="36"/>
      <c r="N100" s="36"/>
      <c r="O100" s="36"/>
      <c r="P100" s="36"/>
    </row>
    <row r="101" spans="5:16">
      <c r="E101" s="40"/>
      <c r="F101" s="36"/>
      <c r="G101" s="36"/>
      <c r="H101" s="36"/>
      <c r="I101" s="36"/>
      <c r="J101" s="36"/>
      <c r="K101" s="36"/>
      <c r="L101" s="36"/>
      <c r="M101" s="36"/>
      <c r="N101" s="36"/>
      <c r="O101" s="36"/>
      <c r="P101" s="36"/>
    </row>
    <row r="102" spans="5:16">
      <c r="E102" s="38" t="s">
        <v>70</v>
      </c>
      <c r="F102" s="36"/>
      <c r="G102" s="36"/>
      <c r="H102" s="36"/>
      <c r="I102" s="36"/>
      <c r="J102" s="36"/>
      <c r="K102" s="36"/>
      <c r="L102" s="36"/>
      <c r="M102" s="36"/>
      <c r="N102" s="36"/>
      <c r="O102" s="36"/>
      <c r="P102" s="36"/>
    </row>
    <row r="103" spans="5:16">
      <c r="E103" s="40"/>
      <c r="F103" s="36"/>
      <c r="G103" s="36"/>
      <c r="H103" s="36"/>
      <c r="I103" s="36"/>
      <c r="J103" s="36"/>
      <c r="K103" s="36"/>
      <c r="L103" s="36"/>
      <c r="M103" s="36"/>
      <c r="N103" s="36"/>
      <c r="O103" s="36"/>
      <c r="P103" s="36"/>
    </row>
    <row r="104" spans="5:16">
      <c r="E104" s="41" t="s">
        <v>101</v>
      </c>
      <c r="F104" s="36"/>
      <c r="H104" s="44">
        <f>P44</f>
        <v>1775.3</v>
      </c>
    </row>
    <row r="105" spans="5:16">
      <c r="E105" s="41" t="s">
        <v>102</v>
      </c>
      <c r="H105" s="44">
        <f>O44</f>
        <v>1562.7</v>
      </c>
    </row>
    <row r="106" spans="5:16">
      <c r="E106" s="41" t="s">
        <v>103</v>
      </c>
      <c r="H106">
        <f>N44</f>
        <v>874.9</v>
      </c>
    </row>
    <row r="107" spans="5:16">
      <c r="E107" s="41" t="s">
        <v>105</v>
      </c>
    </row>
    <row r="108" spans="5:16">
      <c r="E108"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37F7-144C-4BFE-B59B-C94F51EB0C2E}">
  <dimension ref="A1:X72"/>
  <sheetViews>
    <sheetView tabSelected="1" topLeftCell="I1" zoomScale="62" zoomScaleNormal="77" workbookViewId="0">
      <pane ySplit="1" topLeftCell="A23" activePane="bottomLeft" state="frozen"/>
      <selection pane="bottomLeft" activeCell="Q1" sqref="Q1:X25"/>
    </sheetView>
  </sheetViews>
  <sheetFormatPr defaultRowHeight="14.5"/>
  <cols>
    <col min="3" max="3" width="15.453125" customWidth="1"/>
    <col min="4" max="4" width="45.7265625" customWidth="1"/>
    <col min="10" max="10" width="41.1796875" bestFit="1" customWidth="1"/>
    <col min="11" max="11" width="8.453125" bestFit="1" customWidth="1"/>
    <col min="12" max="15" width="9.90625" bestFit="1" customWidth="1"/>
    <col min="17" max="17" width="30.90625" bestFit="1" customWidth="1"/>
    <col min="18" max="20" width="14.6328125" bestFit="1" customWidth="1"/>
    <col min="21" max="22" width="13.1796875" bestFit="1" customWidth="1"/>
    <col min="24" max="24" width="50.90625" bestFit="1" customWidth="1"/>
  </cols>
  <sheetData>
    <row r="1" spans="1:24" s="36" customFormat="1" ht="58" thickBot="1">
      <c r="A1" s="65" t="s">
        <v>106</v>
      </c>
      <c r="B1" s="66">
        <v>45375</v>
      </c>
      <c r="C1" s="66">
        <v>45374</v>
      </c>
      <c r="D1" s="66">
        <v>45373</v>
      </c>
      <c r="E1" s="66">
        <v>45372</v>
      </c>
      <c r="F1" s="66">
        <v>45371</v>
      </c>
      <c r="G1" s="67"/>
      <c r="J1" s="68" t="s">
        <v>185</v>
      </c>
      <c r="K1" s="69">
        <v>43891</v>
      </c>
      <c r="L1" s="69">
        <v>44256</v>
      </c>
      <c r="M1" s="69">
        <v>44621</v>
      </c>
      <c r="N1" s="69">
        <v>44986</v>
      </c>
      <c r="O1" s="68" t="s">
        <v>183</v>
      </c>
      <c r="P1" s="68"/>
      <c r="Q1" s="68" t="s">
        <v>184</v>
      </c>
      <c r="R1" s="69">
        <v>43891</v>
      </c>
      <c r="S1" s="69">
        <v>44256</v>
      </c>
      <c r="T1" s="69">
        <v>44621</v>
      </c>
      <c r="U1" s="69">
        <v>44986</v>
      </c>
      <c r="V1" s="68" t="s">
        <v>183</v>
      </c>
    </row>
    <row r="2" spans="1:24" ht="15" thickBot="1">
      <c r="A2" s="3"/>
      <c r="B2" s="4" t="s">
        <v>1</v>
      </c>
      <c r="C2" s="4" t="s">
        <v>1</v>
      </c>
      <c r="D2" s="4" t="s">
        <v>1</v>
      </c>
      <c r="E2" s="4" t="s">
        <v>1</v>
      </c>
      <c r="F2" s="4" t="s">
        <v>1</v>
      </c>
      <c r="G2" s="4"/>
      <c r="H2" s="36"/>
      <c r="I2" s="36"/>
      <c r="J2" t="s">
        <v>107</v>
      </c>
      <c r="Q2" s="46" t="s">
        <v>182</v>
      </c>
    </row>
    <row r="3" spans="1:24" ht="27.5" thickBot="1">
      <c r="A3" s="5" t="s">
        <v>107</v>
      </c>
      <c r="B3" s="6"/>
      <c r="C3" s="6"/>
      <c r="D3" s="6"/>
      <c r="E3" s="6"/>
      <c r="F3" s="6"/>
      <c r="G3" s="6"/>
      <c r="H3" s="36"/>
      <c r="I3" s="36"/>
      <c r="J3" t="s">
        <v>108</v>
      </c>
      <c r="Q3" t="s">
        <v>181</v>
      </c>
      <c r="R3">
        <f>K14/K8</f>
        <v>0.20144337527757214</v>
      </c>
      <c r="S3">
        <f>L14/L8</f>
        <v>0.10538927075060932</v>
      </c>
      <c r="T3">
        <f>M14/M8</f>
        <v>8.2896557983345817E-2</v>
      </c>
      <c r="U3">
        <f>N14/N8</f>
        <v>8.5239360900669595E-2</v>
      </c>
      <c r="V3">
        <f>O14/O8</f>
        <v>8.959339764501352E-2</v>
      </c>
      <c r="X3" s="49" t="s">
        <v>180</v>
      </c>
    </row>
    <row r="4" spans="1:24" ht="18.5" thickBot="1">
      <c r="A4" s="5" t="s">
        <v>108</v>
      </c>
      <c r="B4" s="6"/>
      <c r="C4" s="6"/>
      <c r="D4" s="6"/>
      <c r="E4" s="6"/>
      <c r="F4" s="6"/>
      <c r="G4" s="6"/>
      <c r="H4" s="36"/>
      <c r="I4" s="36"/>
      <c r="J4" t="s">
        <v>109</v>
      </c>
      <c r="K4">
        <f>F5</f>
        <v>17.399999999999999</v>
      </c>
      <c r="L4">
        <f>E5</f>
        <v>17.5</v>
      </c>
      <c r="M4">
        <f>D5</f>
        <v>17.5</v>
      </c>
      <c r="N4">
        <f>C5</f>
        <v>29.6</v>
      </c>
      <c r="O4">
        <f>B5</f>
        <v>29.6</v>
      </c>
      <c r="Q4" t="s">
        <v>179</v>
      </c>
      <c r="S4" s="45">
        <f>L7/K7-1</f>
        <v>0.36476403302780103</v>
      </c>
      <c r="T4" s="45">
        <f>M7/L7-1</f>
        <v>0.22071740789564975</v>
      </c>
      <c r="U4" s="45">
        <f>N7/M7-1</f>
        <v>0.82771595184776792</v>
      </c>
      <c r="V4" s="45">
        <f>O7/N7-1</f>
        <v>0.21301605861206818</v>
      </c>
      <c r="X4" s="49" t="s">
        <v>178</v>
      </c>
    </row>
    <row r="5" spans="1:24" ht="18.5" thickBot="1">
      <c r="A5" s="3" t="s">
        <v>109</v>
      </c>
      <c r="B5" s="4">
        <v>29.6</v>
      </c>
      <c r="C5" s="4">
        <v>29.6</v>
      </c>
      <c r="D5" s="4">
        <v>17.5</v>
      </c>
      <c r="E5" s="4">
        <v>17.5</v>
      </c>
      <c r="F5" s="4">
        <v>17.399999999999999</v>
      </c>
      <c r="G5" s="4"/>
      <c r="H5" s="36"/>
      <c r="I5" s="36"/>
      <c r="J5" s="52" t="s">
        <v>110</v>
      </c>
      <c r="K5" s="52">
        <f t="shared" ref="K5:K11" si="0">F6</f>
        <v>17.399999999999999</v>
      </c>
      <c r="L5" s="52">
        <f t="shared" ref="L5:L11" si="1">E6</f>
        <v>17.5</v>
      </c>
      <c r="M5" s="52">
        <f t="shared" ref="M5:M11" si="2">D6</f>
        <v>17.5</v>
      </c>
      <c r="N5" s="52">
        <f t="shared" ref="N5:N11" si="3">C6</f>
        <v>29.6</v>
      </c>
      <c r="O5" s="52">
        <f t="shared" ref="O5:O11" si="4">B6</f>
        <v>29.6</v>
      </c>
      <c r="Q5" t="s">
        <v>177</v>
      </c>
      <c r="S5" s="45">
        <f>L14/K14-1</f>
        <v>-0.29294506705860723</v>
      </c>
      <c r="T5" s="45">
        <f>M14/L14-1</f>
        <v>-5.0669091853969062E-2</v>
      </c>
      <c r="U5" s="45">
        <f>N14/M14-1</f>
        <v>0.93554126180374975</v>
      </c>
      <c r="V5" s="45">
        <f>O14/N14-1</f>
        <v>0.26804779749699503</v>
      </c>
      <c r="X5" s="49" t="s">
        <v>176</v>
      </c>
    </row>
    <row r="6" spans="1:24" ht="18.5" thickBot="1">
      <c r="A6" s="7" t="s">
        <v>110</v>
      </c>
      <c r="B6" s="2">
        <v>29.6</v>
      </c>
      <c r="C6" s="2">
        <v>29.6</v>
      </c>
      <c r="D6" s="2">
        <v>17.5</v>
      </c>
      <c r="E6" s="2">
        <v>17.5</v>
      </c>
      <c r="F6" s="2">
        <v>17.399999999999999</v>
      </c>
      <c r="G6" s="2"/>
      <c r="H6" s="36"/>
      <c r="I6" s="36"/>
      <c r="J6" t="s">
        <v>111</v>
      </c>
      <c r="K6">
        <f t="shared" si="0"/>
        <v>5280.4</v>
      </c>
      <c r="L6">
        <f t="shared" si="1"/>
        <v>7206.5</v>
      </c>
      <c r="M6">
        <f t="shared" si="2"/>
        <v>8797.1</v>
      </c>
      <c r="N6">
        <f t="shared" si="3"/>
        <v>16078.6</v>
      </c>
      <c r="O6">
        <f t="shared" si="4"/>
        <v>19503.599999999999</v>
      </c>
      <c r="Q6" t="s">
        <v>175</v>
      </c>
      <c r="R6">
        <f>K6/K14</f>
        <v>4.8506338416314536</v>
      </c>
      <c r="S6">
        <f>L6/L14</f>
        <v>9.3627387293750814</v>
      </c>
      <c r="T6">
        <f>M6/M14</f>
        <v>12.039277405227864</v>
      </c>
      <c r="U6">
        <f>N6/N14</f>
        <v>11.368592236442057</v>
      </c>
      <c r="V6">
        <f>O6/O14</f>
        <v>10.875209100033455</v>
      </c>
      <c r="X6" s="48" t="s">
        <v>174</v>
      </c>
    </row>
    <row r="7" spans="1:24" ht="18.5" thickBot="1">
      <c r="A7" s="3" t="s">
        <v>111</v>
      </c>
      <c r="B7" s="9">
        <v>19503.599999999999</v>
      </c>
      <c r="C7" s="9">
        <v>16078.6</v>
      </c>
      <c r="D7" s="9">
        <v>8797.1</v>
      </c>
      <c r="E7" s="9">
        <v>7206.5</v>
      </c>
      <c r="F7" s="9">
        <v>5280.4</v>
      </c>
      <c r="G7" s="4"/>
      <c r="J7" s="52" t="s">
        <v>112</v>
      </c>
      <c r="K7" s="52">
        <f t="shared" si="0"/>
        <v>5280.4</v>
      </c>
      <c r="L7" s="52">
        <f t="shared" si="1"/>
        <v>7206.5</v>
      </c>
      <c r="M7" s="52">
        <f t="shared" si="2"/>
        <v>8797.1</v>
      </c>
      <c r="N7" s="52">
        <f t="shared" si="3"/>
        <v>16078.6</v>
      </c>
      <c r="O7" s="52">
        <f t="shared" si="4"/>
        <v>19503.599999999999</v>
      </c>
      <c r="Q7" s="46" t="s">
        <v>173</v>
      </c>
      <c r="X7" s="47"/>
    </row>
    <row r="8" spans="1:24" ht="27.5" thickBot="1">
      <c r="A8" s="7" t="s">
        <v>112</v>
      </c>
      <c r="B8" s="8">
        <v>19503.599999999999</v>
      </c>
      <c r="C8" s="8">
        <v>16078.6</v>
      </c>
      <c r="D8" s="8">
        <v>8797.1</v>
      </c>
      <c r="E8" s="8">
        <v>7206.5</v>
      </c>
      <c r="F8" s="8">
        <v>5280.4</v>
      </c>
      <c r="G8" s="2"/>
      <c r="J8" t="s">
        <v>113</v>
      </c>
      <c r="K8">
        <f t="shared" si="0"/>
        <v>5404</v>
      </c>
      <c r="L8">
        <f t="shared" si="1"/>
        <v>7303.4</v>
      </c>
      <c r="M8">
        <f t="shared" si="2"/>
        <v>8814.6</v>
      </c>
      <c r="N8">
        <f t="shared" si="3"/>
        <v>16592.099999999999</v>
      </c>
      <c r="O8">
        <f t="shared" si="4"/>
        <v>20017.099999999999</v>
      </c>
      <c r="Q8" t="s">
        <v>172</v>
      </c>
      <c r="R8">
        <f>K40/K20</f>
        <v>2.7149107755662323</v>
      </c>
      <c r="S8">
        <f>L40/L20</f>
        <v>10.82095709570957</v>
      </c>
      <c r="T8">
        <f>M40/M20</f>
        <v>13.567373173157854</v>
      </c>
      <c r="U8">
        <f>N40/N20</f>
        <v>3.1346076678947941</v>
      </c>
      <c r="V8">
        <f>O40/O20</f>
        <v>3.2815155314110602</v>
      </c>
      <c r="X8" t="s">
        <v>171</v>
      </c>
    </row>
    <row r="9" spans="1:24" ht="27.5" thickBot="1">
      <c r="A9" s="7" t="s">
        <v>113</v>
      </c>
      <c r="B9" s="8">
        <v>20017.099999999999</v>
      </c>
      <c r="C9" s="8">
        <v>16592.099999999999</v>
      </c>
      <c r="D9" s="8">
        <v>8814.6</v>
      </c>
      <c r="E9" s="8">
        <v>7303.4</v>
      </c>
      <c r="F9" s="8">
        <v>5404</v>
      </c>
      <c r="G9" s="2"/>
      <c r="J9" s="52" t="s">
        <v>114</v>
      </c>
      <c r="K9" s="52">
        <f t="shared" si="0"/>
        <v>1.1000000000000001</v>
      </c>
      <c r="L9" s="52">
        <f t="shared" si="1"/>
        <v>3.7</v>
      </c>
      <c r="M9" s="52">
        <f t="shared" si="2"/>
        <v>5.7</v>
      </c>
      <c r="N9" s="52">
        <f t="shared" si="3"/>
        <v>7.1</v>
      </c>
      <c r="O9" s="52">
        <f t="shared" si="4"/>
        <v>9.1999999999999993</v>
      </c>
      <c r="Q9" t="s">
        <v>170</v>
      </c>
      <c r="R9">
        <f>(K40-K35)/K20</f>
        <v>2.7149107755662323</v>
      </c>
      <c r="S9">
        <f>(L40-L35)/L20</f>
        <v>10.82095709570957</v>
      </c>
      <c r="T9">
        <f>(M40-M35)/M20</f>
        <v>13.567373173157854</v>
      </c>
      <c r="U9">
        <f>(N40-N35)/N20</f>
        <v>3.1340057636887604</v>
      </c>
      <c r="V9">
        <f>(O40-O35)/O20</f>
        <v>3.2809931745368441</v>
      </c>
      <c r="X9" t="s">
        <v>169</v>
      </c>
    </row>
    <row r="10" spans="1:24" ht="18.5" thickBot="1">
      <c r="A10" s="3" t="s">
        <v>114</v>
      </c>
      <c r="B10" s="4">
        <v>9.1999999999999993</v>
      </c>
      <c r="C10" s="4">
        <v>7.1</v>
      </c>
      <c r="D10" s="4">
        <v>5.7</v>
      </c>
      <c r="E10" s="4">
        <v>3.7</v>
      </c>
      <c r="F10" s="4">
        <v>1.1000000000000001</v>
      </c>
      <c r="G10" s="4"/>
      <c r="J10" t="s">
        <v>115</v>
      </c>
      <c r="K10">
        <f t="shared" si="0"/>
        <v>0</v>
      </c>
      <c r="L10">
        <f t="shared" si="1"/>
        <v>0</v>
      </c>
      <c r="M10">
        <f t="shared" si="2"/>
        <v>0</v>
      </c>
      <c r="N10">
        <f t="shared" si="3"/>
        <v>0</v>
      </c>
      <c r="O10">
        <f t="shared" si="4"/>
        <v>0</v>
      </c>
      <c r="Q10" t="s">
        <v>168</v>
      </c>
      <c r="R10" s="44">
        <f>K40-K20</f>
        <v>3997.8</v>
      </c>
      <c r="S10" s="44">
        <f>L40-L20</f>
        <v>7379.8600000000006</v>
      </c>
      <c r="T10" s="44">
        <f>M40-M20</f>
        <v>8212.15</v>
      </c>
      <c r="U10" s="44">
        <f>N40-N20</f>
        <v>11703.199999999999</v>
      </c>
      <c r="V10" s="44">
        <f>O40-O20</f>
        <v>13103.2</v>
      </c>
      <c r="X10" t="s">
        <v>167</v>
      </c>
    </row>
    <row r="11" spans="1:24" ht="27.5" thickBot="1">
      <c r="A11" s="5" t="s">
        <v>115</v>
      </c>
      <c r="B11" s="6"/>
      <c r="C11" s="6"/>
      <c r="D11" s="6"/>
      <c r="E11" s="6"/>
      <c r="F11" s="6"/>
      <c r="G11" s="6"/>
      <c r="J11" t="s">
        <v>116</v>
      </c>
      <c r="K11">
        <f t="shared" si="0"/>
        <v>0</v>
      </c>
      <c r="L11">
        <f t="shared" si="1"/>
        <v>0</v>
      </c>
      <c r="M11">
        <f t="shared" si="2"/>
        <v>667.5</v>
      </c>
      <c r="N11">
        <f t="shared" si="3"/>
        <v>0</v>
      </c>
      <c r="O11">
        <f t="shared" si="4"/>
        <v>0</v>
      </c>
      <c r="Q11" t="s">
        <v>166</v>
      </c>
      <c r="R11">
        <f>(B38/'INCOME STATEMENT AND INTERPRETE'!T2)*360</f>
        <v>201.70067359242748</v>
      </c>
      <c r="S11">
        <f>(C38/'INCOME STATEMENT AND INTERPRETE'!U2)*360</f>
        <v>175.03082283570086</v>
      </c>
      <c r="T11">
        <f>(D38/'INCOME STATEMENT AND INTERPRETE'!V2)*360</f>
        <v>70.806030653043095</v>
      </c>
      <c r="U11">
        <f>(E38/'INCOME STATEMENT AND INTERPRETE'!W2)*360</f>
        <v>23.457407882309521</v>
      </c>
      <c r="V11">
        <f>(F38/'INCOME STATEMENT AND INTERPRETE'!X2)*360</f>
        <v>24.299952705424861</v>
      </c>
    </row>
    <row r="12" spans="1:24" ht="18.5" thickBot="1">
      <c r="A12" s="3" t="s">
        <v>116</v>
      </c>
      <c r="B12" s="4">
        <v>0</v>
      </c>
      <c r="C12" s="4">
        <v>0</v>
      </c>
      <c r="D12" s="4">
        <v>667.5</v>
      </c>
      <c r="E12" s="4">
        <v>0</v>
      </c>
      <c r="F12" s="4">
        <v>0</v>
      </c>
      <c r="G12" s="4"/>
      <c r="J12" t="s">
        <v>118</v>
      </c>
      <c r="K12" s="44">
        <f>F14</f>
        <v>1045.5</v>
      </c>
      <c r="L12">
        <f>E14</f>
        <v>729.9</v>
      </c>
      <c r="M12">
        <f>D14</f>
        <v>52.7</v>
      </c>
      <c r="N12" s="44">
        <f>C14</f>
        <v>1364.6</v>
      </c>
      <c r="O12" s="44">
        <f>B14</f>
        <v>1759</v>
      </c>
      <c r="Q12" t="s">
        <v>165</v>
      </c>
      <c r="R12">
        <f>(K17/'INCOME STATEMENT AND INTERPRETE'!T5)*360</f>
        <v>115.10857563489144</v>
      </c>
      <c r="S12">
        <f>(L17/'INCOME STATEMENT AND INTERPRETE'!U5)*360</f>
        <v>143.51105331599481</v>
      </c>
      <c r="T12">
        <f>(M17/'INCOME STATEMENT AND INTERPRETE'!V5)*360</f>
        <v>102.70362473347548</v>
      </c>
      <c r="U12">
        <f>(N17/'INCOME STATEMENT AND INTERPRETE'!W5)*360</f>
        <v>104.76584641684286</v>
      </c>
      <c r="V12">
        <f>(O17/'INCOME STATEMENT AND INTERPRETE'!X5)*360</f>
        <v>111.72826425677782</v>
      </c>
    </row>
    <row r="13" spans="1:24" ht="27.5" thickBot="1">
      <c r="A13" s="3" t="s">
        <v>117</v>
      </c>
      <c r="B13" s="4">
        <v>18.7</v>
      </c>
      <c r="C13" s="4">
        <v>14.7</v>
      </c>
      <c r="D13" s="4">
        <v>10.5</v>
      </c>
      <c r="E13" s="4">
        <v>3.5</v>
      </c>
      <c r="F13" s="4">
        <v>10.1</v>
      </c>
      <c r="G13" s="4"/>
      <c r="J13" t="s">
        <v>119</v>
      </c>
      <c r="K13" s="44">
        <f t="shared" ref="K13:K14" si="5">F15</f>
        <v>33</v>
      </c>
      <c r="L13">
        <f t="shared" ref="L13:L14" si="6">E15</f>
        <v>36.299999999999997</v>
      </c>
      <c r="M13">
        <f t="shared" ref="M13:M14" si="7">D15</f>
        <v>0</v>
      </c>
      <c r="N13" s="44">
        <f t="shared" ref="N13:N14" si="8">C15</f>
        <v>35</v>
      </c>
      <c r="O13" s="44">
        <f t="shared" ref="O13:O14" si="9">B15</f>
        <v>15.7</v>
      </c>
    </row>
    <row r="14" spans="1:24" ht="27.5" thickBot="1">
      <c r="A14" s="3" t="s">
        <v>118</v>
      </c>
      <c r="B14" s="9">
        <v>1759</v>
      </c>
      <c r="C14" s="9">
        <v>1364.6</v>
      </c>
      <c r="D14" s="4">
        <v>52.7</v>
      </c>
      <c r="E14" s="4">
        <v>729.9</v>
      </c>
      <c r="F14" s="9">
        <v>1045.5</v>
      </c>
      <c r="G14" s="4"/>
      <c r="J14" s="52" t="s">
        <v>120</v>
      </c>
      <c r="K14" s="53">
        <f t="shared" si="5"/>
        <v>1088.5999999999999</v>
      </c>
      <c r="L14" s="52">
        <f t="shared" si="6"/>
        <v>769.7</v>
      </c>
      <c r="M14" s="52">
        <f t="shared" si="7"/>
        <v>730.7</v>
      </c>
      <c r="N14" s="53">
        <f t="shared" si="8"/>
        <v>1414.3</v>
      </c>
      <c r="O14" s="53">
        <f t="shared" si="9"/>
        <v>1793.4</v>
      </c>
      <c r="Q14" s="46" t="s">
        <v>164</v>
      </c>
    </row>
    <row r="15" spans="1:24" ht="18.5" thickBot="1">
      <c r="A15" s="3" t="s">
        <v>119</v>
      </c>
      <c r="B15" s="4">
        <v>15.7</v>
      </c>
      <c r="C15" s="4">
        <v>35</v>
      </c>
      <c r="D15" s="4">
        <v>0</v>
      </c>
      <c r="E15" s="4">
        <v>36.299999999999997</v>
      </c>
      <c r="F15" s="4">
        <v>33</v>
      </c>
      <c r="G15" s="4"/>
      <c r="J15" t="s">
        <v>121</v>
      </c>
      <c r="Q15" t="s">
        <v>163</v>
      </c>
      <c r="R15">
        <f>('INCOME STATEMENT AND INTERPRETE'!T2/'B.S AND ANALYSIS(RATIO ANALYSIS'!K41)</f>
        <v>1.154030073995173</v>
      </c>
      <c r="S15">
        <f>('INCOME STATEMENT AND INTERPRETE'!U2/'B.S AND ANALYSIS(RATIO ANALYSIS'!L41)</f>
        <v>1.0800253989597632</v>
      </c>
      <c r="T15">
        <f>('INCOME STATEMENT AND INTERPRETE'!V2/'B.S AND ANALYSIS(RATIO ANALYSIS'!M41)</f>
        <v>1.1553495384664736</v>
      </c>
      <c r="U15">
        <f>('INCOME STATEMENT AND INTERPRETE'!W2/'B.S AND ANALYSIS(RATIO ANALYSIS'!N41)</f>
        <v>1.3608811675129064</v>
      </c>
      <c r="V15">
        <f>('INCOME STATEMENT AND INTERPRETE'!X2/'B.S AND ANALYSIS(RATIO ANALYSIS'!O41)</f>
        <v>1.242731197619998</v>
      </c>
    </row>
    <row r="16" spans="1:24" ht="27.5" thickBot="1">
      <c r="A16" s="7" t="s">
        <v>120</v>
      </c>
      <c r="B16" s="8">
        <v>1793.4</v>
      </c>
      <c r="C16" s="8">
        <v>1414.3</v>
      </c>
      <c r="D16" s="2">
        <v>730.7</v>
      </c>
      <c r="E16" s="2">
        <v>769.7</v>
      </c>
      <c r="F16" s="8">
        <v>1088.5999999999999</v>
      </c>
      <c r="G16" s="2"/>
      <c r="J16" s="50" t="s">
        <v>122</v>
      </c>
      <c r="K16" s="51">
        <v>40.700000000000003</v>
      </c>
      <c r="L16" s="51">
        <v>125.3</v>
      </c>
      <c r="M16" s="51">
        <v>168</v>
      </c>
      <c r="N16" s="51">
        <v>41.4</v>
      </c>
      <c r="O16" s="51">
        <v>32</v>
      </c>
      <c r="Q16" t="s">
        <v>162</v>
      </c>
      <c r="R16">
        <f>('INCOME STATEMENT AND INTERPRETE'!T2/'B.S AND ANALYSIS(RATIO ANALYSIS'!K36)</f>
        <v>4.4047402793996806</v>
      </c>
      <c r="S16">
        <f>('INCOME STATEMENT AND INTERPRETE'!U2/'B.S AND ANALYSIS(RATIO ANALYSIS'!L36)</f>
        <v>5.5512838972882168</v>
      </c>
      <c r="T16">
        <f>('INCOME STATEMENT AND INTERPRETE'!V2/'B.S AND ANALYSIS(RATIO ANALYSIS'!M36)</f>
        <v>5.0843126874889712</v>
      </c>
      <c r="U16">
        <f>('INCOME STATEMENT AND INTERPRETE'!W2/'B.S AND ANALYSIS(RATIO ANALYSIS'!N36)</f>
        <v>5.6861329444819866</v>
      </c>
      <c r="V16">
        <f>('INCOME STATEMENT AND INTERPRETE'!X2/'B.S AND ANALYSIS(RATIO ANALYSIS'!O36)</f>
        <v>6.0030494216614096</v>
      </c>
    </row>
    <row r="17" spans="1:24" ht="18.5" thickBot="1">
      <c r="A17" s="5" t="s">
        <v>121</v>
      </c>
      <c r="B17" s="6"/>
      <c r="C17" s="6"/>
      <c r="D17" s="6"/>
      <c r="E17" s="6"/>
      <c r="F17" s="6"/>
      <c r="G17" s="6"/>
      <c r="J17" s="36" t="s">
        <v>123</v>
      </c>
      <c r="K17" s="36">
        <f>F19</f>
        <v>695</v>
      </c>
      <c r="L17" s="36">
        <f>E19</f>
        <v>827.7</v>
      </c>
      <c r="M17" s="36">
        <f>D19</f>
        <v>802.8</v>
      </c>
      <c r="N17" s="43">
        <f>C19</f>
        <v>1293.8</v>
      </c>
      <c r="O17" s="43">
        <f>B19</f>
        <v>1493.9</v>
      </c>
      <c r="Q17" t="s">
        <v>161</v>
      </c>
      <c r="R17">
        <f>('INCOME STATEMENT AND INTERPRETE'!T5/'B.S AND ANALYSIS(RATIO ANALYSIS'!K17)</f>
        <v>3.1274820143884892</v>
      </c>
      <c r="S17">
        <f>('INCOME STATEMENT AND INTERPRETE'!U5/'B.S AND ANALYSIS(RATIO ANALYSIS'!L17)</f>
        <v>2.5085175788329104</v>
      </c>
      <c r="T17">
        <f>('INCOME STATEMENT AND INTERPRETE'!V5/'B.S AND ANALYSIS(RATIO ANALYSIS'!M17)</f>
        <v>3.5052316890881916</v>
      </c>
      <c r="U17">
        <f>('INCOME STATEMENT AND INTERPRETE'!W5/'B.S AND ANALYSIS(RATIO ANALYSIS'!N17)</f>
        <v>3.436234348430979</v>
      </c>
      <c r="V17">
        <f>('INCOME STATEMENT AND INTERPRETE'!X5/'B.S AND ANALYSIS(RATIO ANALYSIS'!O17)</f>
        <v>3.2221032197603585</v>
      </c>
    </row>
    <row r="18" spans="1:24" ht="18.5" thickBot="1">
      <c r="A18" s="3" t="s">
        <v>122</v>
      </c>
      <c r="B18" s="4">
        <v>40.700000000000003</v>
      </c>
      <c r="C18" s="4">
        <v>125.3</v>
      </c>
      <c r="D18" s="4">
        <v>168</v>
      </c>
      <c r="E18" s="4">
        <v>41.4</v>
      </c>
      <c r="F18" s="4">
        <v>32</v>
      </c>
      <c r="G18" s="4"/>
      <c r="J18" s="36" t="s">
        <v>124</v>
      </c>
      <c r="K18" s="43">
        <f>F20</f>
        <v>1345.4</v>
      </c>
      <c r="L18" s="43">
        <f>E20</f>
        <v>1409</v>
      </c>
      <c r="M18" s="43">
        <f>D20</f>
        <v>1560.1</v>
      </c>
      <c r="N18" s="43">
        <f>C20</f>
        <v>3250.1</v>
      </c>
      <c r="O18" s="43">
        <f t="shared" ref="O18:O21" si="10">B20</f>
        <v>3360</v>
      </c>
    </row>
    <row r="19" spans="1:24" ht="18.5" thickBot="1">
      <c r="A19" s="3" t="s">
        <v>123</v>
      </c>
      <c r="B19" s="9">
        <v>1493.9</v>
      </c>
      <c r="C19" s="9">
        <v>1293.8</v>
      </c>
      <c r="D19" s="4">
        <v>802.8</v>
      </c>
      <c r="E19" s="4">
        <v>827.7</v>
      </c>
      <c r="F19" s="4">
        <v>695</v>
      </c>
      <c r="G19" s="4"/>
      <c r="J19" s="36" t="s">
        <v>125</v>
      </c>
      <c r="K19" s="36">
        <f>F21</f>
        <v>258.8</v>
      </c>
      <c r="L19" s="36">
        <f>E21</f>
        <v>354.2</v>
      </c>
      <c r="M19" s="36">
        <v>9.59</v>
      </c>
      <c r="N19" s="43">
        <f>C21</f>
        <v>813.4</v>
      </c>
      <c r="O19" s="43">
        <f t="shared" si="10"/>
        <v>848.6</v>
      </c>
      <c r="Q19" s="46" t="s">
        <v>160</v>
      </c>
    </row>
    <row r="20" spans="1:24" ht="18.5" thickBot="1">
      <c r="A20" s="3" t="s">
        <v>124</v>
      </c>
      <c r="B20" s="9">
        <v>3360</v>
      </c>
      <c r="C20" s="9">
        <v>3250.1</v>
      </c>
      <c r="D20" s="9">
        <v>1560.1</v>
      </c>
      <c r="E20" s="9">
        <v>1409</v>
      </c>
      <c r="F20" s="9">
        <v>1345.4</v>
      </c>
      <c r="G20" s="4"/>
      <c r="J20" s="54" t="s">
        <v>126</v>
      </c>
      <c r="K20" s="55">
        <f>F22</f>
        <v>2331.1999999999998</v>
      </c>
      <c r="L20" s="54">
        <v>751.44</v>
      </c>
      <c r="M20" s="54">
        <v>653.45000000000005</v>
      </c>
      <c r="N20" s="55">
        <f>C22</f>
        <v>5482.6</v>
      </c>
      <c r="O20" s="55">
        <f t="shared" si="10"/>
        <v>5743.2</v>
      </c>
      <c r="Q20" t="s">
        <v>159</v>
      </c>
      <c r="R20" s="45">
        <f>('INCOME STATEMENT AND INTERPRETE'!T10/'B.S AND ANALYSIS(RATIO ANALYSIS'!K41)</f>
        <v>0.18779816201883306</v>
      </c>
      <c r="S20" s="45">
        <f>('INCOME STATEMENT AND INTERPRETE'!U10/'B.S AND ANALYSIS(RATIO ANALYSIS'!L41)</f>
        <v>0.2090651875507745</v>
      </c>
      <c r="T20" s="45">
        <f>('INCOME STATEMENT AND INTERPRETE'!V10/'B.S AND ANALYSIS(RATIO ANALYSIS'!M41)</f>
        <v>0.19964232154170644</v>
      </c>
      <c r="U20" s="45">
        <f>('INCOME STATEMENT AND INTERPRETE'!W10/'B.S AND ANALYSIS(RATIO ANALYSIS'!N41)</f>
        <v>0.22264120428496653</v>
      </c>
      <c r="V20" s="45">
        <f>('INCOME STATEMENT AND INTERPRETE'!X10/'B.S AND ANALYSIS(RATIO ANALYSIS'!O41)</f>
        <v>0.19506584914559374</v>
      </c>
    </row>
    <row r="21" spans="1:24" ht="18.5" thickBot="1">
      <c r="A21" s="3" t="s">
        <v>125</v>
      </c>
      <c r="B21" s="4">
        <v>848.6</v>
      </c>
      <c r="C21" s="4">
        <v>813.4</v>
      </c>
      <c r="D21" s="4">
        <v>387.4</v>
      </c>
      <c r="E21" s="4">
        <v>354.2</v>
      </c>
      <c r="F21" s="4">
        <v>258.8</v>
      </c>
      <c r="G21" s="4"/>
      <c r="J21" s="56" t="s">
        <v>127</v>
      </c>
      <c r="K21" s="57">
        <f>SUM(K8,K14,K20,K9)</f>
        <v>8824.9</v>
      </c>
      <c r="L21" s="57">
        <f>E23</f>
        <v>10709.1</v>
      </c>
      <c r="M21" s="57">
        <f>D23</f>
        <v>12469.3</v>
      </c>
      <c r="N21" s="57">
        <f>C23</f>
        <v>23496.1</v>
      </c>
      <c r="O21" s="57">
        <f t="shared" si="10"/>
        <v>27563</v>
      </c>
      <c r="Q21" t="s">
        <v>158</v>
      </c>
      <c r="R21" s="45">
        <f>('INCOME STATEMENT AND INTERPRETE'!T14/'B.S AND ANALYSIS(RATIO ANALYSIS'!K8)</f>
        <v>0.20923390081421167</v>
      </c>
      <c r="S21" s="45">
        <f>('INCOME STATEMENT AND INTERPRETE'!U14/'B.S AND ANALYSIS(RATIO ANALYSIS'!L8)</f>
        <v>0.21400991319111634</v>
      </c>
      <c r="T21" s="45">
        <f>('INCOME STATEMENT AND INTERPRETE'!V14/'B.S AND ANALYSIS(RATIO ANALYSIS'!M8)</f>
        <v>0.18966260522315251</v>
      </c>
      <c r="U21" s="45">
        <f>('INCOME STATEMENT AND INTERPRETE'!W14/'B.S AND ANALYSIS(RATIO ANALYSIS'!N8)</f>
        <v>0.22634265704763123</v>
      </c>
      <c r="V21" s="45">
        <f>('INCOME STATEMENT AND INTERPRETE'!X14/'B.S AND ANALYSIS(RATIO ANALYSIS'!O8)</f>
        <v>0.18863871389961584</v>
      </c>
    </row>
    <row r="22" spans="1:24" ht="27.5" thickBot="1">
      <c r="A22" s="7" t="s">
        <v>126</v>
      </c>
      <c r="B22" s="8">
        <v>5743.2</v>
      </c>
      <c r="C22" s="8">
        <v>5482.6</v>
      </c>
      <c r="D22" s="8">
        <v>2918.3</v>
      </c>
      <c r="E22" s="8">
        <v>2632.3</v>
      </c>
      <c r="F22" s="8">
        <v>2331.1999999999998</v>
      </c>
      <c r="G22" s="2"/>
      <c r="J22" t="s">
        <v>128</v>
      </c>
    </row>
    <row r="23" spans="1:24" ht="27.5" thickBot="1">
      <c r="A23" s="7" t="s">
        <v>127</v>
      </c>
      <c r="B23" s="8">
        <v>27563</v>
      </c>
      <c r="C23" s="8">
        <v>23496.1</v>
      </c>
      <c r="D23" s="8">
        <v>12469.3</v>
      </c>
      <c r="E23" s="8">
        <v>10709.1</v>
      </c>
      <c r="F23" s="8">
        <v>8824.9</v>
      </c>
      <c r="G23" s="2"/>
      <c r="J23" t="s">
        <v>129</v>
      </c>
      <c r="Q23" s="70" t="s">
        <v>186</v>
      </c>
      <c r="R23">
        <f>K37/K20</f>
        <v>0.22529169526424164</v>
      </c>
      <c r="S23">
        <f t="shared" ref="S23:V23" si="11">L37/L20</f>
        <v>1.0105929947833492</v>
      </c>
      <c r="T23">
        <f t="shared" si="11"/>
        <v>1.1895324814446397</v>
      </c>
      <c r="U23">
        <f t="shared" si="11"/>
        <v>0.53478276730018603</v>
      </c>
      <c r="V23">
        <f t="shared" si="11"/>
        <v>0.49031898593118822</v>
      </c>
      <c r="X23" t="s">
        <v>188</v>
      </c>
    </row>
    <row r="24" spans="1:24" ht="15" thickBot="1">
      <c r="A24" s="5" t="s">
        <v>128</v>
      </c>
      <c r="B24" s="6"/>
      <c r="C24" s="6"/>
      <c r="D24" s="6"/>
      <c r="E24" s="6"/>
      <c r="F24" s="6"/>
      <c r="G24" s="6"/>
      <c r="J24" t="s">
        <v>130</v>
      </c>
      <c r="K24" s="44">
        <f>F26</f>
        <v>1172.3</v>
      </c>
      <c r="L24" s="44">
        <f>E26</f>
        <v>1007.8</v>
      </c>
      <c r="M24" s="44">
        <f>D26</f>
        <v>1135.9000000000001</v>
      </c>
      <c r="N24" s="44">
        <f>C26</f>
        <v>2223.6</v>
      </c>
      <c r="O24" s="44">
        <f>B26</f>
        <v>3556.8</v>
      </c>
    </row>
    <row r="25" spans="1:24" ht="27.5" thickBot="1">
      <c r="A25" s="5" t="s">
        <v>129</v>
      </c>
      <c r="B25" s="6"/>
      <c r="C25" s="6"/>
      <c r="D25" s="6"/>
      <c r="E25" s="6"/>
      <c r="F25" s="6"/>
      <c r="G25" s="6"/>
      <c r="J25" t="s">
        <v>131</v>
      </c>
      <c r="K25" s="44">
        <f t="shared" ref="K25:K49" si="12">F27</f>
        <v>110.6</v>
      </c>
      <c r="L25" s="44">
        <f t="shared" ref="L25:L52" si="13">E27</f>
        <v>240.8</v>
      </c>
      <c r="M25" s="44">
        <f t="shared" ref="M25:M52" si="14">D27</f>
        <v>271.8</v>
      </c>
      <c r="N25" s="44">
        <f t="shared" ref="N25:N52" si="15">C27</f>
        <v>266.3</v>
      </c>
      <c r="O25" s="44">
        <f t="shared" ref="O25:O52" si="16">B27</f>
        <v>231.3</v>
      </c>
      <c r="Q25" s="71" t="s">
        <v>187</v>
      </c>
      <c r="R25">
        <f>K21/K41</f>
        <v>1</v>
      </c>
      <c r="S25">
        <f t="shared" ref="S25:V25" si="17">L21/L41</f>
        <v>1</v>
      </c>
      <c r="T25">
        <f t="shared" si="17"/>
        <v>1</v>
      </c>
      <c r="U25">
        <f t="shared" si="17"/>
        <v>1</v>
      </c>
      <c r="V25">
        <f t="shared" si="17"/>
        <v>1</v>
      </c>
      <c r="X25" t="s">
        <v>189</v>
      </c>
    </row>
    <row r="26" spans="1:24" ht="18.5" thickBot="1">
      <c r="A26" s="3" t="s">
        <v>130</v>
      </c>
      <c r="B26" s="9">
        <v>3556.8</v>
      </c>
      <c r="C26" s="9">
        <v>2223.6</v>
      </c>
      <c r="D26" s="9">
        <v>1135.9000000000001</v>
      </c>
      <c r="E26" s="9">
        <v>1007.8</v>
      </c>
      <c r="F26" s="9">
        <v>1172.3</v>
      </c>
      <c r="G26" s="4"/>
      <c r="J26" t="s">
        <v>132</v>
      </c>
      <c r="K26" s="44">
        <f t="shared" si="12"/>
        <v>38.200000000000003</v>
      </c>
      <c r="L26" s="44">
        <f t="shared" si="13"/>
        <v>40.299999999999997</v>
      </c>
      <c r="M26" s="44">
        <f t="shared" si="14"/>
        <v>437.4</v>
      </c>
      <c r="N26" s="44">
        <f t="shared" si="15"/>
        <v>812.6</v>
      </c>
      <c r="O26" s="44">
        <f t="shared" si="16"/>
        <v>466.9</v>
      </c>
    </row>
    <row r="27" spans="1:24" ht="18.5" thickBot="1">
      <c r="A27" s="3" t="s">
        <v>131</v>
      </c>
      <c r="B27" s="4">
        <v>231.3</v>
      </c>
      <c r="C27" s="4">
        <v>266.3</v>
      </c>
      <c r="D27" s="4">
        <v>271.8</v>
      </c>
      <c r="E27" s="4">
        <v>240.8</v>
      </c>
      <c r="F27" s="4">
        <v>110.6</v>
      </c>
      <c r="G27" s="4"/>
      <c r="J27" t="s">
        <v>133</v>
      </c>
      <c r="K27" s="44">
        <f t="shared" si="12"/>
        <v>1342.1</v>
      </c>
      <c r="L27" s="44">
        <f t="shared" si="13"/>
        <v>1314.8</v>
      </c>
      <c r="M27" s="44">
        <f t="shared" si="14"/>
        <v>1889</v>
      </c>
      <c r="N27" s="44">
        <f t="shared" si="15"/>
        <v>3392.2</v>
      </c>
      <c r="O27" s="44">
        <f t="shared" si="16"/>
        <v>4338.8</v>
      </c>
    </row>
    <row r="28" spans="1:24" ht="18.5" thickBot="1">
      <c r="A28" s="3" t="s">
        <v>132</v>
      </c>
      <c r="B28" s="4">
        <v>466.9</v>
      </c>
      <c r="C28" s="4">
        <v>812.6</v>
      </c>
      <c r="D28" s="4">
        <v>437.4</v>
      </c>
      <c r="E28" s="4">
        <v>40.299999999999997</v>
      </c>
      <c r="F28" s="4">
        <v>38.200000000000003</v>
      </c>
      <c r="G28" s="4"/>
      <c r="J28" t="s">
        <v>134</v>
      </c>
      <c r="K28" s="44">
        <f t="shared" si="12"/>
        <v>0.2</v>
      </c>
      <c r="L28" s="44">
        <f t="shared" si="13"/>
        <v>101.3</v>
      </c>
      <c r="M28" s="44">
        <f t="shared" si="14"/>
        <v>345.4</v>
      </c>
      <c r="N28" s="44">
        <f t="shared" si="15"/>
        <v>716.5</v>
      </c>
      <c r="O28" s="44">
        <f t="shared" si="16"/>
        <v>1990.2</v>
      </c>
    </row>
    <row r="29" spans="1:24" ht="18.5" thickBot="1">
      <c r="A29" s="7" t="s">
        <v>133</v>
      </c>
      <c r="B29" s="8">
        <v>4338.8</v>
      </c>
      <c r="C29" s="8">
        <v>3392.2</v>
      </c>
      <c r="D29" s="8">
        <v>1889</v>
      </c>
      <c r="E29" s="8">
        <v>1314.8</v>
      </c>
      <c r="F29" s="8">
        <v>1342.1</v>
      </c>
      <c r="G29" s="2"/>
      <c r="J29" t="s">
        <v>135</v>
      </c>
      <c r="K29" s="44">
        <f t="shared" si="12"/>
        <v>222.2</v>
      </c>
      <c r="L29" s="44">
        <f t="shared" si="13"/>
        <v>54.6</v>
      </c>
      <c r="M29" s="44">
        <f t="shared" si="14"/>
        <v>54.9</v>
      </c>
      <c r="N29" s="44">
        <f t="shared" si="15"/>
        <v>380.9</v>
      </c>
      <c r="O29" s="44">
        <f t="shared" si="16"/>
        <v>225</v>
      </c>
    </row>
    <row r="30" spans="1:24" ht="18.5" thickBot="1">
      <c r="A30" s="3" t="s">
        <v>134</v>
      </c>
      <c r="B30" s="9">
        <v>1990.2</v>
      </c>
      <c r="C30" s="4">
        <v>716.5</v>
      </c>
      <c r="D30" s="4">
        <v>345.4</v>
      </c>
      <c r="E30" s="4">
        <v>101.3</v>
      </c>
      <c r="F30" s="4">
        <v>0.2</v>
      </c>
      <c r="G30" s="4"/>
      <c r="J30" t="s">
        <v>136</v>
      </c>
      <c r="K30" s="44">
        <f t="shared" si="12"/>
        <v>56</v>
      </c>
      <c r="L30" s="44">
        <f t="shared" si="13"/>
        <v>45.7</v>
      </c>
      <c r="M30" s="44">
        <f t="shared" si="14"/>
        <v>0</v>
      </c>
      <c r="N30" s="44">
        <f t="shared" si="15"/>
        <v>0</v>
      </c>
      <c r="O30" s="44">
        <f t="shared" si="16"/>
        <v>0</v>
      </c>
    </row>
    <row r="31" spans="1:24" ht="18.5" thickBot="1">
      <c r="A31" s="3" t="s">
        <v>135</v>
      </c>
      <c r="B31" s="4">
        <v>225</v>
      </c>
      <c r="C31" s="4">
        <v>380.9</v>
      </c>
      <c r="D31" s="4">
        <v>54.9</v>
      </c>
      <c r="E31" s="4">
        <v>54.6</v>
      </c>
      <c r="F31" s="4">
        <v>222.2</v>
      </c>
      <c r="G31" s="4"/>
      <c r="J31" t="s">
        <v>137</v>
      </c>
      <c r="K31" s="44">
        <f t="shared" si="12"/>
        <v>238.6</v>
      </c>
      <c r="L31" s="44">
        <f t="shared" si="13"/>
        <v>404</v>
      </c>
      <c r="M31" s="44">
        <f t="shared" si="14"/>
        <v>624.4</v>
      </c>
      <c r="N31" s="44">
        <f t="shared" si="15"/>
        <v>631.5</v>
      </c>
      <c r="O31" s="44">
        <f t="shared" si="16"/>
        <v>969.9</v>
      </c>
    </row>
    <row r="32" spans="1:24" ht="27.5" thickBot="1">
      <c r="A32" s="3" t="s">
        <v>136</v>
      </c>
      <c r="B32" s="4">
        <v>0</v>
      </c>
      <c r="C32" s="4">
        <v>0</v>
      </c>
      <c r="D32" s="4">
        <v>0</v>
      </c>
      <c r="E32" s="4">
        <v>45.7</v>
      </c>
      <c r="F32" s="4">
        <v>56</v>
      </c>
      <c r="G32" s="4"/>
      <c r="J32" s="52" t="s">
        <v>138</v>
      </c>
      <c r="K32" s="53">
        <f t="shared" si="12"/>
        <v>2495.9</v>
      </c>
      <c r="L32" s="53">
        <f t="shared" si="13"/>
        <v>2577.8000000000002</v>
      </c>
      <c r="M32" s="53">
        <f t="shared" si="14"/>
        <v>3603.7</v>
      </c>
      <c r="N32" s="53">
        <f t="shared" si="15"/>
        <v>6310.3</v>
      </c>
      <c r="O32" s="53">
        <f t="shared" si="16"/>
        <v>8716.6</v>
      </c>
    </row>
    <row r="33" spans="1:15" ht="27.5" thickBot="1">
      <c r="A33" s="3" t="s">
        <v>137</v>
      </c>
      <c r="B33" s="4">
        <v>969.9</v>
      </c>
      <c r="C33" s="4">
        <v>631.5</v>
      </c>
      <c r="D33" s="4">
        <v>624.4</v>
      </c>
      <c r="E33" s="4">
        <v>404</v>
      </c>
      <c r="F33" s="4">
        <v>238.6</v>
      </c>
      <c r="G33" s="4"/>
      <c r="J33" t="s">
        <v>139</v>
      </c>
      <c r="K33" s="44"/>
      <c r="L33" s="44">
        <f t="shared" si="13"/>
        <v>0</v>
      </c>
      <c r="M33" s="44">
        <f t="shared" si="14"/>
        <v>0</v>
      </c>
      <c r="N33" s="44">
        <f t="shared" si="15"/>
        <v>0</v>
      </c>
      <c r="O33" s="44">
        <f t="shared" si="16"/>
        <v>0</v>
      </c>
    </row>
    <row r="34" spans="1:15" ht="27.5" thickBot="1">
      <c r="A34" s="7" t="s">
        <v>138</v>
      </c>
      <c r="B34" s="8">
        <v>8716.6</v>
      </c>
      <c r="C34" s="8">
        <v>6310.3</v>
      </c>
      <c r="D34" s="8">
        <v>3603.7</v>
      </c>
      <c r="E34" s="8">
        <v>2577.8000000000002</v>
      </c>
      <c r="F34" s="8">
        <v>2495.9</v>
      </c>
      <c r="G34" s="2"/>
      <c r="J34" t="s">
        <v>140</v>
      </c>
      <c r="K34" s="44">
        <f t="shared" si="12"/>
        <v>2218.6</v>
      </c>
      <c r="L34" s="44">
        <f t="shared" si="13"/>
        <v>3628.2</v>
      </c>
      <c r="M34" s="44">
        <f t="shared" si="14"/>
        <v>3136.6</v>
      </c>
      <c r="N34" s="44">
        <f t="shared" si="15"/>
        <v>4741.8</v>
      </c>
      <c r="O34" s="44">
        <f t="shared" si="16"/>
        <v>6753.4</v>
      </c>
    </row>
    <row r="35" spans="1:15" ht="18.5" thickBot="1">
      <c r="A35" s="5" t="s">
        <v>139</v>
      </c>
      <c r="B35" s="6"/>
      <c r="C35" s="6"/>
      <c r="D35" s="6"/>
      <c r="E35" s="6"/>
      <c r="F35" s="6"/>
      <c r="G35" s="6"/>
      <c r="J35" t="s">
        <v>141</v>
      </c>
      <c r="K35" s="44">
        <f t="shared" si="12"/>
        <v>0</v>
      </c>
      <c r="L35" s="44">
        <f t="shared" si="13"/>
        <v>0</v>
      </c>
      <c r="M35" s="44">
        <f t="shared" si="14"/>
        <v>0</v>
      </c>
      <c r="N35" s="44">
        <f t="shared" si="15"/>
        <v>3.3</v>
      </c>
      <c r="O35" s="44">
        <f t="shared" si="16"/>
        <v>3</v>
      </c>
    </row>
    <row r="36" spans="1:15" ht="18.5" thickBot="1">
      <c r="A36" s="3" t="s">
        <v>140</v>
      </c>
      <c r="B36" s="9">
        <v>6753.4</v>
      </c>
      <c r="C36" s="9">
        <v>4741.8</v>
      </c>
      <c r="D36" s="9">
        <v>3136.6</v>
      </c>
      <c r="E36" s="9">
        <v>3628.2</v>
      </c>
      <c r="F36" s="9">
        <v>2218.6</v>
      </c>
      <c r="G36" s="4"/>
      <c r="J36" t="s">
        <v>142</v>
      </c>
      <c r="K36" s="44">
        <f t="shared" si="12"/>
        <v>2312.1</v>
      </c>
      <c r="L36" s="44">
        <f t="shared" si="13"/>
        <v>2083.5</v>
      </c>
      <c r="M36" s="44">
        <f t="shared" si="14"/>
        <v>2833.5</v>
      </c>
      <c r="N36" s="44">
        <f t="shared" si="15"/>
        <v>5623.4</v>
      </c>
      <c r="O36" s="44">
        <f t="shared" si="16"/>
        <v>5706</v>
      </c>
    </row>
    <row r="37" spans="1:15" ht="15" thickBot="1">
      <c r="A37" s="3" t="s">
        <v>141</v>
      </c>
      <c r="B37" s="4">
        <v>3</v>
      </c>
      <c r="C37" s="4">
        <v>3.3</v>
      </c>
      <c r="D37" s="4">
        <v>0</v>
      </c>
      <c r="E37" s="4">
        <v>0</v>
      </c>
      <c r="F37" s="4">
        <v>0</v>
      </c>
      <c r="G37" s="4"/>
      <c r="J37" t="s">
        <v>143</v>
      </c>
      <c r="K37" s="44">
        <f t="shared" si="12"/>
        <v>525.20000000000005</v>
      </c>
      <c r="L37" s="44">
        <f t="shared" si="13"/>
        <v>759.4</v>
      </c>
      <c r="M37" s="44">
        <f t="shared" si="14"/>
        <v>777.3</v>
      </c>
      <c r="N37" s="44">
        <f t="shared" si="15"/>
        <v>2932</v>
      </c>
      <c r="O37" s="44">
        <f t="shared" si="16"/>
        <v>2816</v>
      </c>
    </row>
    <row r="38" spans="1:15" ht="18.5" thickBot="1">
      <c r="A38" s="3" t="s">
        <v>142</v>
      </c>
      <c r="B38" s="9">
        <v>5706</v>
      </c>
      <c r="C38" s="9">
        <v>5623.4</v>
      </c>
      <c r="D38" s="9">
        <v>2833.5</v>
      </c>
      <c r="E38" s="9">
        <v>2083.5</v>
      </c>
      <c r="F38" s="9">
        <v>2312.1</v>
      </c>
      <c r="G38" s="4"/>
      <c r="J38" t="s">
        <v>144</v>
      </c>
      <c r="K38" s="44">
        <f t="shared" si="12"/>
        <v>12.9</v>
      </c>
      <c r="L38" s="44">
        <f t="shared" si="13"/>
        <v>30</v>
      </c>
      <c r="M38" s="44">
        <f t="shared" si="14"/>
        <v>0</v>
      </c>
      <c r="N38" s="44">
        <f t="shared" si="15"/>
        <v>0</v>
      </c>
      <c r="O38" s="44">
        <f t="shared" si="16"/>
        <v>0</v>
      </c>
    </row>
    <row r="39" spans="1:15" ht="27.5" thickBot="1">
      <c r="A39" s="3" t="s">
        <v>143</v>
      </c>
      <c r="B39" s="9">
        <v>2816</v>
      </c>
      <c r="C39" s="9">
        <v>2932</v>
      </c>
      <c r="D39" s="4">
        <v>777.3</v>
      </c>
      <c r="E39" s="4">
        <v>759.4</v>
      </c>
      <c r="F39" s="4">
        <v>525.20000000000005</v>
      </c>
      <c r="G39" s="4"/>
      <c r="J39" t="s">
        <v>145</v>
      </c>
      <c r="K39" s="44">
        <f t="shared" si="12"/>
        <v>1260.2</v>
      </c>
      <c r="L39" s="44">
        <f t="shared" si="13"/>
        <v>1630.2</v>
      </c>
      <c r="M39" s="44">
        <f t="shared" si="14"/>
        <v>2118.1999999999998</v>
      </c>
      <c r="N39" s="44">
        <f t="shared" si="15"/>
        <v>3885.3</v>
      </c>
      <c r="O39" s="44">
        <f t="shared" si="16"/>
        <v>3568</v>
      </c>
    </row>
    <row r="40" spans="1:15" ht="27.5" thickBot="1">
      <c r="A40" s="3" t="s">
        <v>144</v>
      </c>
      <c r="B40" s="4">
        <v>0</v>
      </c>
      <c r="C40" s="4">
        <v>0</v>
      </c>
      <c r="D40" s="4">
        <v>0</v>
      </c>
      <c r="E40" s="4">
        <v>30</v>
      </c>
      <c r="F40" s="4">
        <v>12.9</v>
      </c>
      <c r="G40" s="4"/>
      <c r="J40" s="52" t="s">
        <v>146</v>
      </c>
      <c r="K40" s="53">
        <f t="shared" si="12"/>
        <v>6329</v>
      </c>
      <c r="L40" s="53">
        <f t="shared" si="13"/>
        <v>8131.3</v>
      </c>
      <c r="M40" s="53">
        <f t="shared" si="14"/>
        <v>8865.6</v>
      </c>
      <c r="N40" s="53">
        <f t="shared" si="15"/>
        <v>17185.8</v>
      </c>
      <c r="O40" s="53">
        <f t="shared" si="16"/>
        <v>18846.400000000001</v>
      </c>
    </row>
    <row r="41" spans="1:15" ht="18.5" thickBot="1">
      <c r="A41" s="3" t="s">
        <v>145</v>
      </c>
      <c r="B41" s="9">
        <v>3568</v>
      </c>
      <c r="C41" s="9">
        <v>3885.3</v>
      </c>
      <c r="D41" s="9">
        <v>2118.1999999999998</v>
      </c>
      <c r="E41" s="9">
        <v>1630.2</v>
      </c>
      <c r="F41" s="9">
        <v>1260.2</v>
      </c>
      <c r="G41" s="4"/>
      <c r="J41" t="s">
        <v>147</v>
      </c>
      <c r="K41" s="44">
        <f t="shared" si="12"/>
        <v>8824.9</v>
      </c>
      <c r="L41" s="44">
        <f t="shared" si="13"/>
        <v>10709.1</v>
      </c>
      <c r="M41" s="44">
        <f t="shared" si="14"/>
        <v>12469.3</v>
      </c>
      <c r="N41" s="44">
        <f t="shared" si="15"/>
        <v>23496.1</v>
      </c>
      <c r="O41" s="44">
        <f t="shared" si="16"/>
        <v>27563</v>
      </c>
    </row>
    <row r="42" spans="1:15" ht="27.5" thickBot="1">
      <c r="A42" s="7" t="s">
        <v>146</v>
      </c>
      <c r="B42" s="8">
        <v>18846.400000000001</v>
      </c>
      <c r="C42" s="8">
        <v>17185.8</v>
      </c>
      <c r="D42" s="8">
        <v>8865.6</v>
      </c>
      <c r="E42" s="8">
        <v>8131.3</v>
      </c>
      <c r="F42" s="8">
        <v>6329</v>
      </c>
      <c r="G42" s="2"/>
      <c r="J42" t="s">
        <v>31</v>
      </c>
      <c r="K42" s="44"/>
      <c r="L42" s="44"/>
      <c r="M42" s="44"/>
      <c r="N42" s="44"/>
      <c r="O42" s="44"/>
    </row>
    <row r="43" spans="1:15" ht="15" thickBot="1">
      <c r="A43" s="7" t="s">
        <v>147</v>
      </c>
      <c r="B43" s="8">
        <v>27563</v>
      </c>
      <c r="C43" s="8">
        <v>23496.1</v>
      </c>
      <c r="D43" s="8">
        <v>12469.3</v>
      </c>
      <c r="E43" s="8">
        <v>10709.1</v>
      </c>
      <c r="F43" s="8">
        <v>8824.9</v>
      </c>
      <c r="G43" s="2"/>
      <c r="J43" t="s">
        <v>148</v>
      </c>
      <c r="K43" s="44"/>
      <c r="L43" s="44"/>
      <c r="M43" s="44"/>
      <c r="N43" s="44"/>
      <c r="O43" s="44"/>
    </row>
    <row r="44" spans="1:15" ht="36.5" thickBot="1">
      <c r="A44" s="5" t="s">
        <v>31</v>
      </c>
      <c r="B44" s="6"/>
      <c r="C44" s="6"/>
      <c r="D44" s="6"/>
      <c r="E44" s="6"/>
      <c r="F44" s="6"/>
      <c r="G44" s="6"/>
      <c r="J44" s="52" t="s">
        <v>149</v>
      </c>
      <c r="K44" s="53">
        <f t="shared" si="12"/>
        <v>346.4</v>
      </c>
      <c r="L44" s="53">
        <f t="shared" si="13"/>
        <v>317.3</v>
      </c>
      <c r="M44" s="53">
        <f t="shared" si="14"/>
        <v>708.7</v>
      </c>
      <c r="N44" s="53">
        <f t="shared" si="15"/>
        <v>517.9</v>
      </c>
      <c r="O44" s="53">
        <f t="shared" si="16"/>
        <v>1218.4000000000001</v>
      </c>
    </row>
    <row r="45" spans="1:15" ht="45.5" thickBot="1">
      <c r="A45" s="5" t="s">
        <v>148</v>
      </c>
      <c r="B45" s="6"/>
      <c r="C45" s="6"/>
      <c r="D45" s="6"/>
      <c r="E45" s="6"/>
      <c r="F45" s="6"/>
      <c r="G45" s="6"/>
      <c r="J45" t="s">
        <v>150</v>
      </c>
      <c r="K45" s="44"/>
      <c r="L45" s="44"/>
      <c r="M45" s="44"/>
      <c r="N45" s="44"/>
      <c r="O45" s="44"/>
    </row>
    <row r="46" spans="1:15" ht="18.5" thickBot="1">
      <c r="A46" s="3" t="s">
        <v>149</v>
      </c>
      <c r="B46" s="9">
        <v>1218.4000000000001</v>
      </c>
      <c r="C46" s="4">
        <v>517.9</v>
      </c>
      <c r="D46" s="4">
        <v>708.7</v>
      </c>
      <c r="E46" s="4">
        <v>317.3</v>
      </c>
      <c r="F46" s="4">
        <v>346.4</v>
      </c>
      <c r="G46" s="4"/>
      <c r="J46" t="s">
        <v>151</v>
      </c>
      <c r="K46" s="44">
        <f t="shared" si="12"/>
        <v>0</v>
      </c>
      <c r="L46" s="44">
        <f t="shared" si="13"/>
        <v>0</v>
      </c>
      <c r="M46" s="44">
        <f t="shared" si="14"/>
        <v>0</v>
      </c>
      <c r="N46" s="44">
        <f t="shared" si="15"/>
        <v>0</v>
      </c>
      <c r="O46" s="44">
        <f t="shared" si="16"/>
        <v>0</v>
      </c>
    </row>
    <row r="47" spans="1:15" ht="18.5" thickBot="1">
      <c r="A47" s="5" t="s">
        <v>150</v>
      </c>
      <c r="B47" s="6"/>
      <c r="C47" s="6"/>
      <c r="D47" s="6"/>
      <c r="E47" s="6"/>
      <c r="F47" s="6"/>
      <c r="G47" s="6"/>
      <c r="J47" t="s">
        <v>152</v>
      </c>
      <c r="K47" s="44"/>
      <c r="L47" s="44">
        <f t="shared" si="13"/>
        <v>0</v>
      </c>
      <c r="M47" s="44">
        <f t="shared" si="14"/>
        <v>0</v>
      </c>
      <c r="N47" s="44">
        <f t="shared" si="15"/>
        <v>0</v>
      </c>
      <c r="O47" s="44">
        <f t="shared" si="16"/>
        <v>0</v>
      </c>
    </row>
    <row r="48" spans="1:15" ht="18.5" thickBot="1">
      <c r="A48" s="3" t="s">
        <v>151</v>
      </c>
      <c r="B48" s="4">
        <v>0</v>
      </c>
      <c r="C48" s="4">
        <v>0</v>
      </c>
      <c r="D48" s="4">
        <v>0</v>
      </c>
      <c r="E48" s="4">
        <v>0</v>
      </c>
      <c r="F48" s="4">
        <v>0</v>
      </c>
      <c r="G48" s="4"/>
      <c r="J48" t="s">
        <v>153</v>
      </c>
      <c r="K48" s="44">
        <f>F50</f>
        <v>0</v>
      </c>
      <c r="L48" s="44">
        <f t="shared" si="13"/>
        <v>0</v>
      </c>
      <c r="M48" s="44">
        <f t="shared" si="14"/>
        <v>0</v>
      </c>
      <c r="N48" s="44">
        <f t="shared" si="15"/>
        <v>574.1</v>
      </c>
      <c r="O48" s="44">
        <f t="shared" si="16"/>
        <v>1801.2</v>
      </c>
    </row>
    <row r="49" spans="1:15" ht="36.5" thickBot="1">
      <c r="A49" s="5" t="s">
        <v>152</v>
      </c>
      <c r="B49" s="6"/>
      <c r="C49" s="6"/>
      <c r="D49" s="6"/>
      <c r="E49" s="6"/>
      <c r="F49" s="6"/>
      <c r="G49" s="6"/>
      <c r="J49" t="s">
        <v>154</v>
      </c>
      <c r="K49" s="44">
        <f t="shared" si="12"/>
        <v>0.2</v>
      </c>
      <c r="L49" s="44">
        <f t="shared" si="13"/>
        <v>0.3</v>
      </c>
      <c r="M49" s="44">
        <f t="shared" si="14"/>
        <v>142.30000000000001</v>
      </c>
      <c r="N49" s="44">
        <f t="shared" si="15"/>
        <v>132.5</v>
      </c>
      <c r="O49" s="44">
        <f t="shared" si="16"/>
        <v>228.6</v>
      </c>
    </row>
    <row r="50" spans="1:15" ht="36.5" thickBot="1">
      <c r="A50" s="3" t="s">
        <v>153</v>
      </c>
      <c r="B50" s="9">
        <v>1801.2</v>
      </c>
      <c r="C50" s="4">
        <v>574.1</v>
      </c>
      <c r="D50" s="4">
        <v>0</v>
      </c>
      <c r="E50" s="4">
        <v>0</v>
      </c>
      <c r="F50" s="4">
        <v>0</v>
      </c>
      <c r="G50" s="4"/>
      <c r="J50" t="s">
        <v>155</v>
      </c>
      <c r="K50" s="44"/>
      <c r="L50" s="44"/>
      <c r="M50" s="44"/>
      <c r="N50" s="44"/>
      <c r="O50" s="44"/>
    </row>
    <row r="51" spans="1:15" ht="36.5" thickBot="1">
      <c r="A51" s="3" t="s">
        <v>154</v>
      </c>
      <c r="B51" s="4">
        <v>228.6</v>
      </c>
      <c r="C51" s="4">
        <v>132.5</v>
      </c>
      <c r="D51" s="4">
        <v>142.30000000000001</v>
      </c>
      <c r="E51" s="4">
        <v>0.3</v>
      </c>
      <c r="F51" s="4">
        <v>0.2</v>
      </c>
      <c r="G51" s="4"/>
      <c r="J51" t="s">
        <v>156</v>
      </c>
      <c r="K51" s="44">
        <f>F53</f>
        <v>0</v>
      </c>
      <c r="L51" s="44">
        <f t="shared" si="13"/>
        <v>3326.2</v>
      </c>
      <c r="M51" s="44">
        <f t="shared" si="14"/>
        <v>2856.6</v>
      </c>
      <c r="N51" s="44">
        <f t="shared" si="15"/>
        <v>3858.2</v>
      </c>
      <c r="O51" s="44">
        <f t="shared" si="16"/>
        <v>6295.1</v>
      </c>
    </row>
    <row r="52" spans="1:15" ht="27.5" thickBot="1">
      <c r="A52" s="5" t="s">
        <v>155</v>
      </c>
      <c r="B52" s="6"/>
      <c r="C52" s="6"/>
      <c r="D52" s="6"/>
      <c r="E52" s="6"/>
      <c r="F52" s="6"/>
      <c r="G52" s="6"/>
      <c r="J52" t="s">
        <v>157</v>
      </c>
      <c r="K52">
        <f>F54</f>
        <v>102.2</v>
      </c>
      <c r="L52" s="44">
        <f t="shared" si="13"/>
        <v>302</v>
      </c>
      <c r="M52" s="44">
        <f t="shared" si="14"/>
        <v>280</v>
      </c>
      <c r="N52" s="44">
        <f t="shared" si="15"/>
        <v>884.6</v>
      </c>
      <c r="O52" s="44">
        <f t="shared" si="16"/>
        <v>421</v>
      </c>
    </row>
    <row r="53" spans="1:15" ht="36.5" thickBot="1">
      <c r="A53" s="3" t="s">
        <v>156</v>
      </c>
      <c r="B53" s="9">
        <v>6295.1</v>
      </c>
      <c r="C53" s="9">
        <v>3858.2</v>
      </c>
      <c r="D53" s="9">
        <v>2856.6</v>
      </c>
      <c r="E53" s="9">
        <v>3326.2</v>
      </c>
      <c r="F53" s="4">
        <v>0</v>
      </c>
      <c r="G53" s="4"/>
    </row>
    <row r="54" spans="1:15" ht="36.5" thickBot="1">
      <c r="A54" s="3" t="s">
        <v>157</v>
      </c>
      <c r="B54" s="4">
        <v>421</v>
      </c>
      <c r="C54" s="4">
        <v>884.6</v>
      </c>
      <c r="D54" s="4">
        <v>280</v>
      </c>
      <c r="E54" s="4">
        <v>302</v>
      </c>
      <c r="F54" s="4">
        <v>102.2</v>
      </c>
      <c r="G54" s="1"/>
    </row>
    <row r="55" spans="1:15">
      <c r="C55" s="36"/>
    </row>
    <row r="56" spans="1:15">
      <c r="C56" s="36"/>
    </row>
    <row r="57" spans="1:15">
      <c r="C57" s="36"/>
    </row>
    <row r="58" spans="1:15">
      <c r="C58" s="36"/>
    </row>
    <row r="59" spans="1:15">
      <c r="C59" s="36"/>
    </row>
    <row r="60" spans="1:15">
      <c r="C60" s="36"/>
    </row>
    <row r="61" spans="1:15">
      <c r="C61" s="36"/>
    </row>
    <row r="62" spans="1:15">
      <c r="C62" s="36"/>
    </row>
    <row r="63" spans="1:15">
      <c r="C63" s="36"/>
    </row>
    <row r="64" spans="1:15">
      <c r="C64" s="36"/>
    </row>
    <row r="65" spans="3:3">
      <c r="C65" s="36"/>
    </row>
    <row r="66" spans="3:3">
      <c r="C66" s="36"/>
    </row>
    <row r="67" spans="3:3">
      <c r="C67" s="36"/>
    </row>
    <row r="68" spans="3:3">
      <c r="C68" s="36"/>
    </row>
    <row r="69" spans="3:3">
      <c r="C69" s="36"/>
    </row>
    <row r="70" spans="3:3">
      <c r="C70" s="36"/>
    </row>
    <row r="71" spans="3:3">
      <c r="C71" s="36"/>
    </row>
    <row r="72" spans="3:3">
      <c r="C72" s="36"/>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91040055-FD8C-4FD6-9434-E3DAD4CC7715}">
          <x14:colorSeries rgb="FF376092"/>
          <x14:colorNegative rgb="FFD00000"/>
          <x14:colorAxis rgb="FF000000"/>
          <x14:colorMarkers rgb="FFD00000"/>
          <x14:colorFirst rgb="FFD00000"/>
          <x14:colorLast rgb="FFD00000"/>
          <x14:colorHigh rgb="FFD00000"/>
          <x14:colorLow rgb="FFD00000"/>
          <x14:sparklines>
            <x14:sparkline>
              <xm:f>'B.S AND ANALYSIS(RATIO ANALYSIS'!R25:V25</xm:f>
              <xm:sqref>W25</xm:sqref>
            </x14:sparkline>
          </x14:sparklines>
        </x14:sparklineGroup>
        <x14:sparklineGroup type="column" displayEmptyCellsAs="gap" negative="1" xr2:uid="{64087B18-09E1-430B-AE20-0126F0F6C1C8}">
          <x14:colorSeries rgb="FF376092"/>
          <x14:colorNegative rgb="FFD00000"/>
          <x14:colorAxis rgb="FF000000"/>
          <x14:colorMarkers rgb="FFD00000"/>
          <x14:colorFirst rgb="FFD00000"/>
          <x14:colorLast rgb="FFD00000"/>
          <x14:colorHigh rgb="FFD00000"/>
          <x14:colorLow rgb="FFD00000"/>
          <x14:sparklines>
            <x14:sparkline>
              <xm:f>'B.S AND ANALYSIS(RATIO ANALYSIS'!R23:V23</xm:f>
              <xm:sqref>W23</xm:sqref>
            </x14:sparkline>
          </x14:sparklines>
        </x14:sparklineGroup>
        <x14:sparklineGroup type="column" displayEmptyCellsAs="gap" xr2:uid="{B264B9F8-1082-45E7-9B12-A78E0DFF540D}">
          <x14:colorSeries rgb="FF376092"/>
          <x14:colorNegative rgb="FFD00000"/>
          <x14:colorAxis rgb="FF000000"/>
          <x14:colorMarkers rgb="FFD00000"/>
          <x14:colorFirst rgb="FFD00000"/>
          <x14:colorLast rgb="FFD00000"/>
          <x14:colorHigh rgb="FFD00000"/>
          <x14:colorLow rgb="FFD00000"/>
          <x14:sparklines>
            <x14:sparkline>
              <xm:f>'B.S AND ANALYSIS(RATIO ANALYSIS'!R3:V3</xm:f>
              <xm:sqref>W3</xm:sqref>
            </x14:sparkline>
            <x14:sparkline>
              <xm:f>'B.S AND ANALYSIS(RATIO ANALYSIS'!R4:V4</xm:f>
              <xm:sqref>W4</xm:sqref>
            </x14:sparkline>
            <x14:sparkline>
              <xm:f>'B.S AND ANALYSIS(RATIO ANALYSIS'!R5:V5</xm:f>
              <xm:sqref>W5</xm:sqref>
            </x14:sparkline>
            <x14:sparkline>
              <xm:f>'B.S AND ANALYSIS(RATIO ANALYSIS'!R6:V6</xm:f>
              <xm:sqref>W6</xm:sqref>
            </x14:sparkline>
            <x14:sparkline>
              <xm:f>'B.S AND ANALYSIS(RATIO ANALYSIS'!R7:V7</xm:f>
              <xm:sqref>W7</xm:sqref>
            </x14:sparkline>
            <x14:sparkline>
              <xm:f>'B.S AND ANALYSIS(RATIO ANALYSIS'!R8:V8</xm:f>
              <xm:sqref>W8</xm:sqref>
            </x14:sparkline>
            <x14:sparkline>
              <xm:f>'B.S AND ANALYSIS(RATIO ANALYSIS'!R9:V9</xm:f>
              <xm:sqref>W9</xm:sqref>
            </x14:sparkline>
            <x14:sparkline>
              <xm:f>'B.S AND ANALYSIS(RATIO ANALYSIS'!R10:V10</xm:f>
              <xm:sqref>W10</xm:sqref>
            </x14:sparkline>
            <x14:sparkline>
              <xm:f>'B.S AND ANALYSIS(RATIO ANALYSIS'!R11:V11</xm:f>
              <xm:sqref>W11</xm:sqref>
            </x14:sparkline>
            <x14:sparkline>
              <xm:f>'B.S AND ANALYSIS(RATIO ANALYSIS'!R12:V12</xm:f>
              <xm:sqref>W12</xm:sqref>
            </x14:sparkline>
            <x14:sparkline>
              <xm:f>'B.S AND ANALYSIS(RATIO ANALYSIS'!R13:V13</xm:f>
              <xm:sqref>W13</xm:sqref>
            </x14:sparkline>
            <x14:sparkline>
              <xm:f>'B.S AND ANALYSIS(RATIO ANALYSIS'!R14:V14</xm:f>
              <xm:sqref>W14</xm:sqref>
            </x14:sparkline>
            <x14:sparkline>
              <xm:f>'B.S AND ANALYSIS(RATIO ANALYSIS'!R15:V15</xm:f>
              <xm:sqref>W15</xm:sqref>
            </x14:sparkline>
            <x14:sparkline>
              <xm:f>'B.S AND ANALYSIS(RATIO ANALYSIS'!R16:V16</xm:f>
              <xm:sqref>W16</xm:sqref>
            </x14:sparkline>
            <x14:sparkline>
              <xm:f>'B.S AND ANALYSIS(RATIO ANALYSIS'!R17:V17</xm:f>
              <xm:sqref>W17</xm:sqref>
            </x14:sparkline>
            <x14:sparkline>
              <xm:f>'B.S AND ANALYSIS(RATIO ANALYSIS'!R18:V18</xm:f>
              <xm:sqref>W18</xm:sqref>
            </x14:sparkline>
            <x14:sparkline>
              <xm:f>'B.S AND ANALYSIS(RATIO ANALYSIS'!R19:V19</xm:f>
              <xm:sqref>W19</xm:sqref>
            </x14:sparkline>
            <x14:sparkline>
              <xm:f>'B.S AND ANALYSIS(RATIO ANALYSIS'!R20:V20</xm:f>
              <xm:sqref>W20</xm:sqref>
            </x14:sparkline>
            <x14:sparkline>
              <xm:f>'B.S AND ANALYSIS(RATIO ANALYSIS'!R21:V21</xm:f>
              <xm:sqref>W21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502A8-ED56-43D0-9BB8-3427A95664DF}">
  <dimension ref="A2:J76"/>
  <sheetViews>
    <sheetView zoomScale="80" workbookViewId="0">
      <selection activeCell="G17" sqref="G17"/>
    </sheetView>
  </sheetViews>
  <sheetFormatPr defaultRowHeight="14.5"/>
  <cols>
    <col min="1" max="1" width="30.54296875" bestFit="1" customWidth="1"/>
    <col min="2" max="2" width="13.1796875" customWidth="1"/>
    <col min="3" max="6" width="9.08984375" customWidth="1"/>
  </cols>
  <sheetData>
    <row r="2" spans="1:10" ht="17.5">
      <c r="A2" s="81" t="s">
        <v>215</v>
      </c>
      <c r="B2" s="82" t="s">
        <v>216</v>
      </c>
      <c r="C2" s="82" t="s">
        <v>217</v>
      </c>
      <c r="D2" s="82" t="s">
        <v>218</v>
      </c>
      <c r="E2" s="82" t="s">
        <v>219</v>
      </c>
      <c r="F2" s="82" t="s">
        <v>220</v>
      </c>
      <c r="G2" s="1"/>
      <c r="J2" s="85" t="s">
        <v>221</v>
      </c>
    </row>
    <row r="3" spans="1:10">
      <c r="A3" s="72" t="s">
        <v>190</v>
      </c>
      <c r="B3" s="74">
        <v>1644</v>
      </c>
      <c r="C3" s="74">
        <v>2400</v>
      </c>
      <c r="D3" s="74">
        <v>3251</v>
      </c>
      <c r="E3" s="74">
        <v>3095</v>
      </c>
      <c r="F3" s="74">
        <v>5670</v>
      </c>
    </row>
    <row r="4" spans="1:10">
      <c r="A4" s="72" t="s">
        <v>191</v>
      </c>
      <c r="B4" s="74">
        <v>2287</v>
      </c>
      <c r="C4" s="74">
        <v>2769</v>
      </c>
      <c r="D4" s="74">
        <v>5817</v>
      </c>
      <c r="E4" s="74">
        <v>6381</v>
      </c>
      <c r="F4" s="74">
        <v>6643</v>
      </c>
      <c r="J4" t="s">
        <v>222</v>
      </c>
    </row>
    <row r="5" spans="1:10">
      <c r="A5" s="75" t="s">
        <v>192</v>
      </c>
      <c r="B5" s="76">
        <v>-592</v>
      </c>
      <c r="C5" s="76">
        <v>-20</v>
      </c>
      <c r="D5" s="77">
        <v>-2010</v>
      </c>
      <c r="E5" s="77">
        <v>-1969</v>
      </c>
      <c r="F5" s="76">
        <v>505</v>
      </c>
    </row>
    <row r="6" spans="1:10">
      <c r="A6" s="75" t="s">
        <v>193</v>
      </c>
      <c r="B6" s="76">
        <v>0</v>
      </c>
      <c r="C6" s="76">
        <v>0</v>
      </c>
      <c r="D6" s="76">
        <v>0</v>
      </c>
      <c r="E6" s="76">
        <v>1</v>
      </c>
      <c r="F6" s="76">
        <v>0</v>
      </c>
    </row>
    <row r="7" spans="1:10">
      <c r="A7" s="75" t="s">
        <v>194</v>
      </c>
      <c r="B7" s="76">
        <v>360</v>
      </c>
      <c r="C7" s="76">
        <v>488</v>
      </c>
      <c r="D7" s="76">
        <v>791</v>
      </c>
      <c r="E7" s="76">
        <v>412</v>
      </c>
      <c r="F7" s="76">
        <v>422</v>
      </c>
    </row>
    <row r="8" spans="1:10" ht="17.5">
      <c r="A8" s="75" t="s">
        <v>195</v>
      </c>
      <c r="B8" s="76">
        <v>0</v>
      </c>
      <c r="C8" s="76">
        <v>-197</v>
      </c>
      <c r="D8" s="76">
        <v>0</v>
      </c>
      <c r="E8" s="76">
        <v>-208</v>
      </c>
      <c r="F8" s="76">
        <v>-330</v>
      </c>
      <c r="J8" s="85" t="s">
        <v>223</v>
      </c>
    </row>
    <row r="9" spans="1:10">
      <c r="A9" s="72" t="s">
        <v>196</v>
      </c>
      <c r="B9" s="73">
        <v>-231</v>
      </c>
      <c r="C9" s="73">
        <v>270</v>
      </c>
      <c r="D9" s="74">
        <v>-1219</v>
      </c>
      <c r="E9" s="74">
        <v>-1764</v>
      </c>
      <c r="F9" s="73">
        <v>598</v>
      </c>
      <c r="J9" s="86"/>
    </row>
    <row r="10" spans="1:10">
      <c r="A10" s="75" t="s">
        <v>197</v>
      </c>
      <c r="B10" s="76">
        <v>-412</v>
      </c>
      <c r="C10" s="76">
        <v>-640</v>
      </c>
      <c r="D10" s="77">
        <v>-1348</v>
      </c>
      <c r="E10" s="77">
        <v>-1522</v>
      </c>
      <c r="F10" s="77">
        <v>-1571</v>
      </c>
      <c r="J10" s="34" t="s">
        <v>224</v>
      </c>
    </row>
    <row r="11" spans="1:10">
      <c r="A11" s="78" t="s">
        <v>198</v>
      </c>
      <c r="B11" s="79">
        <v>-643</v>
      </c>
      <c r="C11" s="80">
        <v>-1657</v>
      </c>
      <c r="D11" s="80">
        <v>-1643</v>
      </c>
      <c r="E11" s="79">
        <v>-271</v>
      </c>
      <c r="F11" s="80">
        <v>-3918</v>
      </c>
      <c r="J11" s="87" t="s">
        <v>225</v>
      </c>
    </row>
    <row r="12" spans="1:10">
      <c r="A12" s="75" t="s">
        <v>199</v>
      </c>
      <c r="B12" s="76">
        <v>-246</v>
      </c>
      <c r="C12" s="76">
        <v>-272</v>
      </c>
      <c r="D12" s="77">
        <v>-1057</v>
      </c>
      <c r="E12" s="76">
        <v>-939</v>
      </c>
      <c r="F12" s="76">
        <v>-843</v>
      </c>
      <c r="J12" s="34" t="s">
        <v>226</v>
      </c>
    </row>
    <row r="13" spans="1:10">
      <c r="A13" s="75" t="s">
        <v>200</v>
      </c>
      <c r="B13" s="76">
        <v>4</v>
      </c>
      <c r="C13" s="76">
        <v>5</v>
      </c>
      <c r="D13" s="76">
        <v>4</v>
      </c>
      <c r="E13" s="76">
        <v>5</v>
      </c>
      <c r="F13" s="76">
        <v>10</v>
      </c>
      <c r="J13" s="88" t="s">
        <v>227</v>
      </c>
    </row>
    <row r="14" spans="1:10">
      <c r="A14" s="75" t="s">
        <v>201</v>
      </c>
      <c r="B14" s="76">
        <v>-460</v>
      </c>
      <c r="C14" s="77">
        <v>-1461</v>
      </c>
      <c r="D14" s="77">
        <v>-14855</v>
      </c>
      <c r="E14" s="77">
        <v>-20013</v>
      </c>
      <c r="F14" s="77">
        <v>-31997</v>
      </c>
      <c r="J14" s="34" t="s">
        <v>228</v>
      </c>
    </row>
    <row r="15" spans="1:10">
      <c r="A15" s="75" t="s">
        <v>202</v>
      </c>
      <c r="B15" s="76">
        <v>104</v>
      </c>
      <c r="C15" s="76">
        <v>98</v>
      </c>
      <c r="D15" s="77">
        <v>14390</v>
      </c>
      <c r="E15" s="77">
        <v>20638</v>
      </c>
      <c r="F15" s="77">
        <v>28666</v>
      </c>
      <c r="J15" s="88" t="s">
        <v>229</v>
      </c>
    </row>
    <row r="16" spans="1:10">
      <c r="A16" s="75" t="s">
        <v>203</v>
      </c>
      <c r="B16" s="76">
        <v>6</v>
      </c>
      <c r="C16" s="76">
        <v>16</v>
      </c>
      <c r="D16" s="76">
        <v>57</v>
      </c>
      <c r="E16" s="76">
        <v>127</v>
      </c>
      <c r="F16" s="76">
        <v>257</v>
      </c>
      <c r="J16" s="34" t="s">
        <v>230</v>
      </c>
    </row>
    <row r="17" spans="1:10">
      <c r="A17" s="75" t="s">
        <v>204</v>
      </c>
      <c r="B17" s="76">
        <v>-50</v>
      </c>
      <c r="C17" s="76">
        <v>-43</v>
      </c>
      <c r="D17" s="76">
        <v>-183</v>
      </c>
      <c r="E17" s="76">
        <v>-89</v>
      </c>
      <c r="F17" s="76">
        <v>-12</v>
      </c>
      <c r="J17" s="88" t="s">
        <v>231</v>
      </c>
    </row>
    <row r="18" spans="1:10">
      <c r="A18" s="78" t="s">
        <v>205</v>
      </c>
      <c r="B18" s="79">
        <v>-890</v>
      </c>
      <c r="C18" s="79">
        <v>-509</v>
      </c>
      <c r="D18" s="80">
        <v>-1680</v>
      </c>
      <c r="E18" s="80">
        <v>-1932</v>
      </c>
      <c r="F18" s="80">
        <v>-2269</v>
      </c>
    </row>
    <row r="19" spans="1:10">
      <c r="A19" s="75" t="s">
        <v>206</v>
      </c>
      <c r="B19" s="76">
        <v>0</v>
      </c>
      <c r="C19" s="76">
        <v>0</v>
      </c>
      <c r="D19" s="76">
        <v>0</v>
      </c>
      <c r="E19" s="76">
        <v>1</v>
      </c>
      <c r="F19" s="76">
        <v>1</v>
      </c>
      <c r="J19" s="46" t="s">
        <v>232</v>
      </c>
    </row>
    <row r="20" spans="1:10">
      <c r="A20" s="75" t="s">
        <v>207</v>
      </c>
      <c r="B20" s="76">
        <v>32</v>
      </c>
      <c r="C20" s="76">
        <v>9</v>
      </c>
      <c r="D20" s="76">
        <v>10</v>
      </c>
      <c r="E20" s="76">
        <v>66</v>
      </c>
      <c r="F20" s="76">
        <v>0</v>
      </c>
    </row>
    <row r="21" spans="1:10">
      <c r="A21" s="75" t="s">
        <v>208</v>
      </c>
      <c r="B21" s="76">
        <v>0</v>
      </c>
      <c r="C21" s="76">
        <v>0</v>
      </c>
      <c r="D21" s="76">
        <v>0</v>
      </c>
      <c r="E21" s="76">
        <v>0</v>
      </c>
      <c r="F21" s="76">
        <v>-87</v>
      </c>
    </row>
    <row r="22" spans="1:10">
      <c r="A22" s="75" t="s">
        <v>209</v>
      </c>
      <c r="B22" s="76">
        <v>0</v>
      </c>
      <c r="C22" s="76">
        <v>176</v>
      </c>
      <c r="D22" s="76">
        <v>0</v>
      </c>
      <c r="E22" s="76">
        <v>0</v>
      </c>
      <c r="F22" s="76">
        <v>59</v>
      </c>
    </row>
    <row r="23" spans="1:10" ht="17.5">
      <c r="A23" s="75" t="s">
        <v>210</v>
      </c>
      <c r="B23" s="76">
        <v>-4</v>
      </c>
      <c r="C23" s="76">
        <v>-2</v>
      </c>
      <c r="D23" s="76">
        <v>-116</v>
      </c>
      <c r="E23" s="76">
        <v>-149</v>
      </c>
      <c r="F23" s="76">
        <v>-219</v>
      </c>
      <c r="J23" s="85" t="s">
        <v>233</v>
      </c>
    </row>
    <row r="24" spans="1:10">
      <c r="A24" s="75" t="s">
        <v>211</v>
      </c>
      <c r="B24" s="76">
        <v>-486</v>
      </c>
      <c r="C24" s="76">
        <v>-532</v>
      </c>
      <c r="D24" s="77">
        <v>-1328</v>
      </c>
      <c r="E24" s="77">
        <v>-1563</v>
      </c>
      <c r="F24" s="77">
        <v>-1775</v>
      </c>
      <c r="J24" s="86"/>
    </row>
    <row r="25" spans="1:10">
      <c r="A25" s="75" t="s">
        <v>212</v>
      </c>
      <c r="B25" s="76">
        <v>-140</v>
      </c>
      <c r="C25" s="76">
        <v>-160</v>
      </c>
      <c r="D25" s="76">
        <v>-200</v>
      </c>
      <c r="E25" s="76">
        <v>-227</v>
      </c>
      <c r="F25" s="76">
        <v>-248</v>
      </c>
      <c r="J25" s="34" t="s">
        <v>234</v>
      </c>
    </row>
    <row r="26" spans="1:10">
      <c r="A26" s="75" t="s">
        <v>213</v>
      </c>
      <c r="B26" s="76">
        <v>-292</v>
      </c>
      <c r="C26" s="76">
        <v>0</v>
      </c>
      <c r="D26" s="76">
        <v>-48</v>
      </c>
      <c r="E26" s="76">
        <v>-60</v>
      </c>
      <c r="F26" s="76">
        <v>0</v>
      </c>
      <c r="J26" s="87" t="s">
        <v>235</v>
      </c>
    </row>
    <row r="27" spans="1:10">
      <c r="A27" s="83" t="s">
        <v>214</v>
      </c>
      <c r="B27" s="84">
        <v>110</v>
      </c>
      <c r="C27" s="84">
        <v>234</v>
      </c>
      <c r="D27" s="84">
        <v>-73</v>
      </c>
      <c r="E27" s="84">
        <v>892</v>
      </c>
      <c r="F27" s="84">
        <v>-518</v>
      </c>
      <c r="J27" s="87" t="s">
        <v>236</v>
      </c>
    </row>
    <row r="29" spans="1:10">
      <c r="J29" s="46" t="s">
        <v>237</v>
      </c>
    </row>
    <row r="30" spans="1:10">
      <c r="J30" s="86"/>
    </row>
    <row r="31" spans="1:10">
      <c r="J31" s="34" t="s">
        <v>238</v>
      </c>
    </row>
    <row r="32" spans="1:10">
      <c r="J32" s="34" t="s">
        <v>239</v>
      </c>
    </row>
    <row r="34" spans="10:10">
      <c r="J34" s="46" t="s">
        <v>240</v>
      </c>
    </row>
    <row r="38" spans="10:10" ht="17.5">
      <c r="J38" s="85" t="s">
        <v>241</v>
      </c>
    </row>
    <row r="39" spans="10:10">
      <c r="J39" s="86"/>
    </row>
    <row r="40" spans="10:10">
      <c r="J40" s="34" t="s">
        <v>242</v>
      </c>
    </row>
    <row r="41" spans="10:10">
      <c r="J41" s="87" t="s">
        <v>243</v>
      </c>
    </row>
    <row r="42" spans="10:10">
      <c r="J42" s="87" t="s">
        <v>244</v>
      </c>
    </row>
    <row r="43" spans="10:10">
      <c r="J43" s="87" t="s">
        <v>245</v>
      </c>
    </row>
    <row r="45" spans="10:10">
      <c r="J45" s="46" t="s">
        <v>237</v>
      </c>
    </row>
    <row r="46" spans="10:10">
      <c r="J46" s="86"/>
    </row>
    <row r="47" spans="10:10">
      <c r="J47" s="34" t="s">
        <v>246</v>
      </c>
    </row>
    <row r="48" spans="10:10">
      <c r="J48" s="34" t="s">
        <v>247</v>
      </c>
    </row>
    <row r="50" spans="10:10">
      <c r="J50" s="46" t="s">
        <v>248</v>
      </c>
    </row>
    <row r="54" spans="10:10" ht="17.5">
      <c r="J54" s="85" t="s">
        <v>249</v>
      </c>
    </row>
    <row r="55" spans="10:10">
      <c r="J55" s="86"/>
    </row>
    <row r="56" spans="10:10">
      <c r="J56" s="34" t="s">
        <v>250</v>
      </c>
    </row>
    <row r="57" spans="10:10">
      <c r="J57" s="87" t="s">
        <v>251</v>
      </c>
    </row>
    <row r="58" spans="10:10">
      <c r="J58" s="87" t="s">
        <v>252</v>
      </c>
    </row>
    <row r="60" spans="10:10">
      <c r="J60" s="46" t="s">
        <v>237</v>
      </c>
    </row>
    <row r="61" spans="10:10">
      <c r="J61" s="86"/>
    </row>
    <row r="62" spans="10:10">
      <c r="J62" s="34" t="s">
        <v>253</v>
      </c>
    </row>
    <row r="63" spans="10:10">
      <c r="J63" s="34" t="s">
        <v>254</v>
      </c>
    </row>
    <row r="65" spans="10:10">
      <c r="J65" s="46" t="s">
        <v>255</v>
      </c>
    </row>
    <row r="69" spans="10:10" ht="17.5">
      <c r="J69" s="85" t="s">
        <v>256</v>
      </c>
    </row>
    <row r="70" spans="10:10">
      <c r="J70" s="86"/>
    </row>
    <row r="71" spans="10:10">
      <c r="J71" s="34" t="s">
        <v>257</v>
      </c>
    </row>
    <row r="72" spans="10:10">
      <c r="J72" s="34" t="s">
        <v>258</v>
      </c>
    </row>
    <row r="73" spans="10:10">
      <c r="J73" s="34" t="s">
        <v>259</v>
      </c>
    </row>
    <row r="74" spans="10:10">
      <c r="J74" s="34" t="s">
        <v>260</v>
      </c>
    </row>
    <row r="76" spans="10:10">
      <c r="J76" s="46" t="s">
        <v>261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21A39-6357-4A4A-9F94-8F5EC07C5632}">
  <dimension ref="C3:C23"/>
  <sheetViews>
    <sheetView topLeftCell="A5" workbookViewId="0">
      <selection activeCell="C5" sqref="C5"/>
    </sheetView>
  </sheetViews>
  <sheetFormatPr defaultRowHeight="14.5"/>
  <sheetData>
    <row r="3" spans="3:3">
      <c r="C3" t="s">
        <v>269</v>
      </c>
    </row>
    <row r="5" spans="3:3" ht="17.5">
      <c r="C5" s="85" t="s">
        <v>262</v>
      </c>
    </row>
    <row r="6" spans="3:3">
      <c r="C6" s="86"/>
    </row>
    <row r="7" spans="3:3">
      <c r="C7" s="34" t="s">
        <v>263</v>
      </c>
    </row>
    <row r="8" spans="3:3">
      <c r="C8" s="86"/>
    </row>
    <row r="9" spans="3:3">
      <c r="C9" s="34" t="s">
        <v>264</v>
      </c>
    </row>
    <row r="10" spans="3:3">
      <c r="C10" s="86"/>
    </row>
    <row r="11" spans="3:3">
      <c r="C11" s="86"/>
    </row>
    <row r="12" spans="3:3">
      <c r="C12" s="88" t="s">
        <v>270</v>
      </c>
    </row>
    <row r="13" spans="3:3">
      <c r="C13" s="88" t="s">
        <v>271</v>
      </c>
    </row>
    <row r="15" spans="3:3" ht="17.5">
      <c r="C15" s="85" t="s">
        <v>265</v>
      </c>
    </row>
    <row r="17" spans="3:3">
      <c r="C17" t="s">
        <v>266</v>
      </c>
    </row>
    <row r="19" spans="3:3">
      <c r="C19" t="s">
        <v>267</v>
      </c>
    </row>
    <row r="21" spans="3:3">
      <c r="C21" t="s">
        <v>268</v>
      </c>
    </row>
    <row r="23" spans="3:3">
      <c r="C23" t="s">
        <v>272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NAME AND ABOUT</vt:lpstr>
      <vt:lpstr>INCOME STATEMENT AND INTERPRETE</vt:lpstr>
      <vt:lpstr>B.S AND ANALYSIS(RATIO ANALYSIS</vt:lpstr>
      <vt:lpstr>CASH FLOW AND INTERPRETATION</vt:lpstr>
      <vt:lpstr>Estimate Future Share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ANAND</dc:creator>
  <cp:lastModifiedBy>UTKARSH ANAND</cp:lastModifiedBy>
  <dcterms:created xsi:type="dcterms:W3CDTF">2024-09-07T06:16:36Z</dcterms:created>
  <dcterms:modified xsi:type="dcterms:W3CDTF">2024-09-09T09:53:57Z</dcterms:modified>
</cp:coreProperties>
</file>