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d.docs.live.net/4392b5c1689b0ecc/ドキュメント/"/>
    </mc:Choice>
  </mc:AlternateContent>
  <xr:revisionPtr revIDLastSave="2" documentId="8_{735252FC-E3AD-4767-81AE-A6AD8A908507}" xr6:coauthVersionLast="47" xr6:coauthVersionMax="47" xr10:uidLastSave="{9026CF05-751B-4594-B766-9EE45ED279EF}"/>
  <bookViews>
    <workbookView xWindow="-110" yWindow="-110" windowWidth="19420" windowHeight="11500" firstSheet="1" activeTab="2" xr2:uid="{6D431D5E-3FB4-4DEB-9A87-E5476D4433F2}"/>
  </bookViews>
  <sheets>
    <sheet name="COMPANY NAME AND ABOUT" sheetId="4" r:id="rId1"/>
    <sheet name="INCOME STATEMENT AND INTERPRETE" sheetId="2" r:id="rId2"/>
    <sheet name="B.S AND ANALYSIS(RATIO ANALYSIS" sheetId="1" r:id="rId3"/>
    <sheet name="CASH FLOW AND INTERPRETATION" sheetId="5" r:id="rId4"/>
    <sheet name="Estimate Future Share Pric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 i="1" l="1"/>
  <c r="L3" i="1"/>
  <c r="M3" i="1"/>
  <c r="N3" i="1"/>
  <c r="J3" i="1"/>
  <c r="K21" i="1"/>
  <c r="L21" i="1"/>
  <c r="M21" i="1"/>
  <c r="N21" i="1"/>
  <c r="K20" i="1"/>
  <c r="L20" i="1"/>
  <c r="M20" i="1"/>
  <c r="N20" i="1"/>
  <c r="J21" i="1"/>
  <c r="J20" i="1"/>
  <c r="K17" i="1"/>
  <c r="L17" i="1"/>
  <c r="M17" i="1"/>
  <c r="N17" i="1"/>
  <c r="J17" i="1"/>
  <c r="K16" i="1"/>
  <c r="L16" i="1"/>
  <c r="M16" i="1"/>
  <c r="N16" i="1"/>
  <c r="J16" i="1"/>
  <c r="K15" i="1"/>
  <c r="L15" i="1"/>
  <c r="M15" i="1"/>
  <c r="N15" i="1"/>
  <c r="J15" i="1"/>
  <c r="K12" i="1"/>
  <c r="L12" i="1"/>
  <c r="M12" i="1"/>
  <c r="N12" i="1"/>
  <c r="J12" i="1"/>
  <c r="K11" i="1"/>
  <c r="L11" i="1"/>
  <c r="M11" i="1"/>
  <c r="N11" i="1"/>
  <c r="J11" i="1"/>
  <c r="K25" i="1"/>
  <c r="L25" i="1"/>
  <c r="M25" i="1"/>
  <c r="N25" i="1"/>
  <c r="J25" i="1"/>
  <c r="K23" i="1"/>
  <c r="L23" i="1"/>
  <c r="M23" i="1"/>
  <c r="N23" i="1"/>
  <c r="J23" i="1"/>
  <c r="K17" i="2"/>
  <c r="L17" i="2"/>
  <c r="M17" i="2"/>
  <c r="N17" i="2"/>
  <c r="J17" i="2"/>
  <c r="K16" i="2"/>
  <c r="L16" i="2"/>
  <c r="M16" i="2"/>
  <c r="N16" i="2"/>
  <c r="J16" i="2"/>
  <c r="K14" i="2"/>
  <c r="L14" i="2"/>
  <c r="M14" i="2"/>
  <c r="N14" i="2"/>
  <c r="J14" i="2"/>
  <c r="K12" i="2"/>
  <c r="L12" i="2"/>
  <c r="M12" i="2"/>
  <c r="N12" i="2"/>
  <c r="J12" i="2"/>
  <c r="K10" i="2"/>
  <c r="L10" i="2"/>
  <c r="M10" i="2"/>
  <c r="N10" i="2"/>
  <c r="J10" i="2"/>
  <c r="K8" i="2"/>
  <c r="L8" i="2"/>
  <c r="M8" i="2"/>
  <c r="N8" i="2"/>
  <c r="J8" i="2"/>
  <c r="K6" i="2"/>
  <c r="L6" i="2"/>
  <c r="M6" i="2"/>
  <c r="M7" i="2" s="1"/>
  <c r="N6" i="2"/>
  <c r="N7" i="2" s="1"/>
  <c r="J6" i="2"/>
  <c r="J7" i="2" s="1"/>
  <c r="J9" i="2" s="1"/>
  <c r="L7" i="2"/>
  <c r="K7" i="2"/>
  <c r="N5" i="2"/>
  <c r="M5" i="2"/>
  <c r="L5" i="2"/>
  <c r="K5" i="2"/>
  <c r="J5" i="2"/>
  <c r="N3" i="2"/>
  <c r="M3" i="2"/>
  <c r="L3" i="2"/>
  <c r="K3" i="2"/>
  <c r="J3" i="2"/>
  <c r="E19" i="2"/>
  <c r="D19" i="2"/>
  <c r="C19" i="2"/>
  <c r="B19" i="2"/>
  <c r="F19" i="2"/>
  <c r="E14" i="2"/>
  <c r="D14" i="2"/>
  <c r="C14" i="2"/>
  <c r="B14" i="2"/>
  <c r="F14" i="2"/>
  <c r="K10" i="1"/>
  <c r="L10" i="1"/>
  <c r="M10" i="1"/>
  <c r="N10" i="1"/>
  <c r="J10" i="1"/>
  <c r="K9" i="1"/>
  <c r="L9" i="1"/>
  <c r="M9" i="1"/>
  <c r="N9" i="1"/>
  <c r="J9" i="1"/>
  <c r="K8" i="1"/>
  <c r="L8" i="1"/>
  <c r="M8" i="1"/>
  <c r="N8" i="1"/>
  <c r="J8" i="1"/>
  <c r="K6" i="1"/>
  <c r="L6" i="1"/>
  <c r="M6" i="1"/>
  <c r="N6" i="1"/>
  <c r="J6" i="1"/>
  <c r="L5" i="1"/>
  <c r="M5" i="1"/>
  <c r="N5" i="1"/>
  <c r="K5" i="1"/>
  <c r="L4" i="1"/>
  <c r="M4" i="1"/>
  <c r="N4" i="1"/>
  <c r="K4" i="1"/>
  <c r="J11" i="2" l="1"/>
  <c r="J13" i="2" s="1"/>
  <c r="J15" i="2" s="1"/>
  <c r="K9" i="2"/>
  <c r="K11" i="2" s="1"/>
  <c r="K13" i="2" s="1"/>
  <c r="K15" i="2" s="1"/>
  <c r="L9" i="2"/>
  <c r="L11" i="2" s="1"/>
  <c r="L13" i="2" s="1"/>
  <c r="L15" i="2" s="1"/>
  <c r="N9" i="2"/>
  <c r="N11" i="2" s="1"/>
  <c r="N13" i="2" s="1"/>
  <c r="N15" i="2" s="1"/>
  <c r="M9" i="2"/>
  <c r="M11" i="2" s="1"/>
  <c r="M13" i="2" s="1"/>
  <c r="M15" i="2" s="1"/>
</calcChain>
</file>

<file path=xl/sharedStrings.xml><?xml version="1.0" encoding="utf-8"?>
<sst xmlns="http://schemas.openxmlformats.org/spreadsheetml/2006/main" count="289" uniqueCount="255">
  <si>
    <t>Balance Sheet of Nestle India (in Rs. Cr.)</t>
  </si>
  <si>
    <t>15 mths</t>
  </si>
  <si>
    <t>12 mths</t>
  </si>
  <si>
    <t>EQUITIES AND LIABILITIES</t>
  </si>
  <si>
    <t>SHAREHOLDER'S FUNDS</t>
  </si>
  <si>
    <t>Equity Share Capital</t>
  </si>
  <si>
    <t>Total Share Capital</t>
  </si>
  <si>
    <t>Reserves and Surplus</t>
  </si>
  <si>
    <t>Total Reserves and Surplus</t>
  </si>
  <si>
    <t>Total Shareholders Funds</t>
  </si>
  <si>
    <t>NON-CURRENT LIABILITIES</t>
  </si>
  <si>
    <t>Long Term Borrowings</t>
  </si>
  <si>
    <t>Deferred Tax Liabilities [Net]</t>
  </si>
  <si>
    <t>Other Long Term Liabilities</t>
  </si>
  <si>
    <t>Long Term Provisions</t>
  </si>
  <si>
    <t>Total Non-Current Liabilities</t>
  </si>
  <si>
    <t>CURRENT LIABILITIES</t>
  </si>
  <si>
    <t>Short Term Borrowings</t>
  </si>
  <si>
    <t>Trade Payables</t>
  </si>
  <si>
    <t>Other Current Liabilities</t>
  </si>
  <si>
    <t>Short Term Provisions</t>
  </si>
  <si>
    <t>Total Current Liabilities</t>
  </si>
  <si>
    <t>Total Capital And Liabilities</t>
  </si>
  <si>
    <t>ASSETS</t>
  </si>
  <si>
    <t>NON-CURRENT ASSETS</t>
  </si>
  <si>
    <t>Tangible Assets</t>
  </si>
  <si>
    <t>Intangible Assets</t>
  </si>
  <si>
    <t>Capital Work-In-Progress</t>
  </si>
  <si>
    <t>Other Assets</t>
  </si>
  <si>
    <t>Fixed Assets</t>
  </si>
  <si>
    <t>Non-Current Investments</t>
  </si>
  <si>
    <t>Deferred Tax Assets [Net]</t>
  </si>
  <si>
    <t>Long Term Loans And Advances</t>
  </si>
  <si>
    <t>Other Non-Current Assets</t>
  </si>
  <si>
    <t>Total Non-Current Assets</t>
  </si>
  <si>
    <t>CURRENT ASSETS</t>
  </si>
  <si>
    <t>Current Investments</t>
  </si>
  <si>
    <t>Inventories</t>
  </si>
  <si>
    <t>Trade Receivables</t>
  </si>
  <si>
    <t>Cash And Cash Equivalents</t>
  </si>
  <si>
    <t>Short Term Loans And Advances</t>
  </si>
  <si>
    <t>OtherCurrentAssets</t>
  </si>
  <si>
    <t>Total Current Assets</t>
  </si>
  <si>
    <t>Total Assets</t>
  </si>
  <si>
    <t>OTHER ADDITIONAL INFORMATION</t>
  </si>
  <si>
    <t>CONTINGENT LIABILITIES, COMMITMENTS</t>
  </si>
  <si>
    <t>Contingent Liabilities</t>
  </si>
  <si>
    <t>CIF VALUE OF IMPORTS</t>
  </si>
  <si>
    <t>Raw Materials</t>
  </si>
  <si>
    <t>Stores, Spares And Loose Tools</t>
  </si>
  <si>
    <t>Trade/Other Goods</t>
  </si>
  <si>
    <t>Capital Goods</t>
  </si>
  <si>
    <t>EXPENDITURE IN FOREIGN EXCHANGE</t>
  </si>
  <si>
    <t>Expenditure In Foreign Currency</t>
  </si>
  <si>
    <t>REMITTANCES IN FOREIGN CURRENCIES FOR DIVIDENDS</t>
  </si>
  <si>
    <t>Dividend Remittance In Foreign Currency</t>
  </si>
  <si>
    <t>--</t>
  </si>
  <si>
    <t>EARNINGS IN FOREIGN EXCHANGE</t>
  </si>
  <si>
    <t>FOB Value Of Goods</t>
  </si>
  <si>
    <t>Other Earnings</t>
  </si>
  <si>
    <t>BONUS DETAILS</t>
  </si>
  <si>
    <t>Bonus Equity Share Capital</t>
  </si>
  <si>
    <t>NON-CURRENT INVESTMENTS</t>
  </si>
  <si>
    <t>Non-Current Investments Quoted Market Value</t>
  </si>
  <si>
    <t>Non-Current Investments Unquoted Book Value</t>
  </si>
  <si>
    <t>CURRENT INVESTMENTS</t>
  </si>
  <si>
    <t>Current Investments Quoted Market Value</t>
  </si>
  <si>
    <t>Current Investments Unquoted Book Value</t>
  </si>
  <si>
    <t>Balance Sheet Analysis</t>
  </si>
  <si>
    <t>Mar 24</t>
  </si>
  <si>
    <t>Long Term Solvency Ratio</t>
  </si>
  <si>
    <t>Debt/Equity Ratio</t>
  </si>
  <si>
    <t>Total Non-Current Liabilities/Total Shareholders Funds</t>
  </si>
  <si>
    <t>ReservesGR %</t>
  </si>
  <si>
    <t xml:space="preserve"> current Total Reserves and Surplus/prev Total Reserves and Surplus-1</t>
  </si>
  <si>
    <t>Debt_GR Ration%</t>
  </si>
  <si>
    <t>curr Total Non-Current Liabilities / otal Non-Current Liabilities-1</t>
  </si>
  <si>
    <t>Reserves to Debt</t>
  </si>
  <si>
    <t>Reserves and Surplus / Total Non-Current Liabilities</t>
  </si>
  <si>
    <t>Short Term Solvency/Liquidity ratio</t>
  </si>
  <si>
    <t>Current ratio</t>
  </si>
  <si>
    <t>Total Current Assets / Total Current Liabilities</t>
  </si>
  <si>
    <t>Quick ratio</t>
  </si>
  <si>
    <t>(Total Current Assets-nventories)/Total Current Liabilities</t>
  </si>
  <si>
    <t>Working Capital</t>
  </si>
  <si>
    <t>Total Current Assets-Total Current Liabilities</t>
  </si>
  <si>
    <t>Days Recievables</t>
  </si>
  <si>
    <t>Days Payable</t>
  </si>
  <si>
    <t>Turnover Ratios</t>
  </si>
  <si>
    <t>Assets Turnover</t>
  </si>
  <si>
    <t>Cdebtors Turnover</t>
  </si>
  <si>
    <t>Creditord turnover</t>
  </si>
  <si>
    <t>PERFORMANCE RATIO</t>
  </si>
  <si>
    <t>RETURN ON ASSETS</t>
  </si>
  <si>
    <t>RETURN ON EQUITY</t>
  </si>
  <si>
    <t>CASH RATIO</t>
  </si>
  <si>
    <t>Cash Ratio = Cash Equivalents / Current Liabilities</t>
  </si>
  <si>
    <t>DEBT RATIO</t>
  </si>
  <si>
    <t xml:space="preserve"> Total Liabilities / Total Assets</t>
  </si>
  <si>
    <t>Profit &amp; Loss account of Nestle India (in Rs. Cr.)</t>
  </si>
  <si>
    <t>INCOME</t>
  </si>
  <si>
    <t>Revenue From Operations [Gross]</t>
  </si>
  <si>
    <t>Total Operating Revenues</t>
  </si>
  <si>
    <t>Other Income</t>
  </si>
  <si>
    <t>Total Revenue</t>
  </si>
  <si>
    <t>EXPENSES</t>
  </si>
  <si>
    <t>Cost Of Materials Consumed</t>
  </si>
  <si>
    <t>Purchase Of Stock-In Trade</t>
  </si>
  <si>
    <t>Operating And Direct Expenses</t>
  </si>
  <si>
    <t>Changes In Inventories Of FG,WIP And Stock-In Trade</t>
  </si>
  <si>
    <t>Employee Benefit Expenses</t>
  </si>
  <si>
    <t>Finance Costs</t>
  </si>
  <si>
    <t>Depreciation And Amortisation Expenses</t>
  </si>
  <si>
    <t>Other Expenses</t>
  </si>
  <si>
    <t>Total Expenses</t>
  </si>
  <si>
    <t>Profit/Loss Before Exceptional, ExtraOrdinary Items And Tax</t>
  </si>
  <si>
    <t>Exceptional Items</t>
  </si>
  <si>
    <t>Profit/Loss Before Tax</t>
  </si>
  <si>
    <t>Tax Expenses-Continued Operations</t>
  </si>
  <si>
    <t>Current Tax</t>
  </si>
  <si>
    <t>Deferred Tax</t>
  </si>
  <si>
    <t>Tax For Earlier Years</t>
  </si>
  <si>
    <t>Total Tax Expenses</t>
  </si>
  <si>
    <t>Profit/Loss After Tax And Before ExtraOrdinary Items</t>
  </si>
  <si>
    <t>Profit/Loss From Continuing Operations</t>
  </si>
  <si>
    <t>Profit/Loss For The Period</t>
  </si>
  <si>
    <t>EARNINGS PER SHARE</t>
  </si>
  <si>
    <t>Basic EPS (Rs.)</t>
  </si>
  <si>
    <t>Diluted EPS (Rs.)</t>
  </si>
  <si>
    <t>VALUE OF IMPORTED AND INDIGENIOUS RAW MATERIALS STORES, SPARES AND LOOSE TOOLS</t>
  </si>
  <si>
    <t>Imported Raw Materials</t>
  </si>
  <si>
    <t>Indigenous Raw Materials</t>
  </si>
  <si>
    <t>STORES, SPARES AND LOOSE TOOLS</t>
  </si>
  <si>
    <t>Imported Stores And Spares</t>
  </si>
  <si>
    <t>Indigenous Stores And Spares</t>
  </si>
  <si>
    <t>DIVIDEND AND DIVIDEND PERCENTAGE</t>
  </si>
  <si>
    <t>Equity Share Dividend</t>
  </si>
  <si>
    <t>Tax On Dividend</t>
  </si>
  <si>
    <t>Equity Dividend Rate (%)</t>
  </si>
  <si>
    <t>COGS</t>
  </si>
  <si>
    <t>SG&amp;A</t>
  </si>
  <si>
    <t>Income statement Trent</t>
  </si>
  <si>
    <t>Revenue from operation</t>
  </si>
  <si>
    <t>Other operations income</t>
  </si>
  <si>
    <t>GROSS PROFIT</t>
  </si>
  <si>
    <t>EBITDA</t>
  </si>
  <si>
    <t>D&amp;A</t>
  </si>
  <si>
    <t>EBIT</t>
  </si>
  <si>
    <t>INTERSET</t>
  </si>
  <si>
    <t>EBT</t>
  </si>
  <si>
    <t>TAX</t>
  </si>
  <si>
    <t>PAT</t>
  </si>
  <si>
    <t>BASIC EPS</t>
  </si>
  <si>
    <t>DILUTED EPS</t>
  </si>
  <si>
    <t>financial performance from March 2020 to March 2024. Here's a breakdown and analysis of key elements:</t>
  </si>
  <si>
    <t>Revenue Growth</t>
  </si>
  <si>
    <r>
      <t>Revenue from Operations:</t>
    </r>
    <r>
      <rPr>
        <sz val="11"/>
        <color theme="1"/>
        <rFont val="Calibri"/>
        <family val="2"/>
        <scheme val="minor"/>
      </rPr>
      <t xml:space="preserve"> Grew from ₹13,290.16 Cr in March 2020 to ₹24,275.48 Cr in March 2024, indicating a steady increase year-on-year, showing strong top-line growth.</t>
    </r>
  </si>
  <si>
    <t>The revenue jumped particularly between March 2023 and March 2024 by ₹5,254.43 Cr, reflecting a possible market expansion or increased consumer demand.</t>
  </si>
  <si>
    <t>Gross Profit</t>
  </si>
  <si>
    <r>
      <t>Gross Profit:</t>
    </r>
    <r>
      <rPr>
        <sz val="11"/>
        <color theme="1"/>
        <rFont val="Calibri"/>
        <family val="2"/>
        <scheme val="minor"/>
      </rPr>
      <t xml:space="preserve"> Increased from ₹7,821.97 Cr in March 2020 to ₹13,833.28 Cr in March 2024. This shows that even though the Cost of Goods Sold (COGS) rose, Trent managed to maintain healthy margins.</t>
    </r>
  </si>
  <si>
    <r>
      <t>Gross Profit Margin Trend:</t>
    </r>
    <r>
      <rPr>
        <sz val="11"/>
        <color theme="1"/>
        <rFont val="Calibri"/>
        <family val="2"/>
        <scheme val="minor"/>
      </rPr>
      <t xml:space="preserve"> Gross profit margins (Gross Profit / Total Revenue) seem relatively stable but slightly improving, especially in March 2024.</t>
    </r>
  </si>
  <si>
    <t>Operating Expenses (SG&amp;A)</t>
  </si>
  <si>
    <r>
      <t>SG&amp;A Expenses:</t>
    </r>
    <r>
      <rPr>
        <sz val="11"/>
        <color theme="1"/>
        <rFont val="Calibri"/>
        <family val="2"/>
        <scheme val="minor"/>
      </rPr>
      <t xml:space="preserve"> Also show a steady increase from ₹3,123.88 Cr in 2020 to ₹5,645.72 Cr in 2024. This indicates rising operating costs as the business expands, but these costs remain controlled relative to revenue growth.</t>
    </r>
  </si>
  <si>
    <t>EBITDA and EBIT</t>
  </si>
  <si>
    <r>
      <t>EBITDA:</t>
    </r>
    <r>
      <rPr>
        <sz val="11"/>
        <color theme="1"/>
        <rFont val="Calibri"/>
        <family val="2"/>
        <scheme val="minor"/>
      </rPr>
      <t xml:space="preserve"> Grew from ₹4,698.09 Cr in March 2020 to ₹8,187.56 Cr in March 2024, reflecting consistent operational efficiency.</t>
    </r>
  </si>
  <si>
    <r>
      <t>EBIT:</t>
    </r>
    <r>
      <rPr>
        <sz val="11"/>
        <color theme="1"/>
        <rFont val="Calibri"/>
        <family val="2"/>
        <scheme val="minor"/>
      </rPr>
      <t xml:space="preserve"> Rose from ₹4,327.71 Cr to ₹7,649.78 Cr over the same period, indicating a solid increase in operating income even after accounting for depreciation and amortization.</t>
    </r>
  </si>
  <si>
    <t>Interest Expenses</t>
  </si>
  <si>
    <r>
      <t>Interest Expenses:</t>
    </r>
    <r>
      <rPr>
        <sz val="11"/>
        <color theme="1"/>
        <rFont val="Calibri"/>
        <family val="2"/>
        <scheme val="minor"/>
      </rPr>
      <t xml:space="preserve"> Decreased from ₹201.19 Cr in 2021 to ₹145.49 Cr in 2024, suggesting improved debt management or lower interest rates on loans.</t>
    </r>
  </si>
  <si>
    <t>Net Income (PAT)</t>
  </si>
  <si>
    <r>
      <t>PAT (Profit After Tax):</t>
    </r>
    <r>
      <rPr>
        <sz val="11"/>
        <color theme="1"/>
        <rFont val="Calibri"/>
        <family val="2"/>
        <scheme val="minor"/>
      </rPr>
      <t xml:space="preserve"> The company’s PAT increased from ₹3,433.17 Cr in March 2020 to ₹6,148.26 Cr in March 2024, representing a robust bottom-line performance.</t>
    </r>
  </si>
  <si>
    <r>
      <t>Taxation:</t>
    </r>
    <r>
      <rPr>
        <sz val="11"/>
        <color theme="1"/>
        <rFont val="Calibri"/>
        <family val="2"/>
        <scheme val="minor"/>
      </rPr>
      <t xml:space="preserve"> Taxes have increased in line with earnings, indicating compliance and steady profitability.</t>
    </r>
  </si>
  <si>
    <t>Earnings Per Share (EPS)</t>
  </si>
  <si>
    <r>
      <t>Basic and Diluted EPS:</t>
    </r>
    <r>
      <rPr>
        <sz val="11"/>
        <color theme="1"/>
        <rFont val="Calibri"/>
        <family val="2"/>
        <scheme val="minor"/>
      </rPr>
      <t xml:space="preserve"> The EPS values have remained similar between 2020 and 2022 but dropped in 2023 before recovering in 2024. The low EPS in 2023 may be due to a share split or stock dilution, which significantly lowered the earnings per share calculation in that year.</t>
    </r>
  </si>
  <si>
    <t>Summary Observations:</t>
  </si>
  <si>
    <r>
      <t>Strong Revenue and Profit Growth:</t>
    </r>
    <r>
      <rPr>
        <sz val="11"/>
        <color theme="1"/>
        <rFont val="Calibri"/>
        <family val="2"/>
        <scheme val="minor"/>
      </rPr>
      <t xml:space="preserve"> The company is growing steadily with a significant boost in revenues and profit margins, especially in 2024.</t>
    </r>
  </si>
  <si>
    <r>
      <t>Cost Control and Efficiency:</t>
    </r>
    <r>
      <rPr>
        <sz val="11"/>
        <color theme="1"/>
        <rFont val="Calibri"/>
        <family val="2"/>
        <scheme val="minor"/>
      </rPr>
      <t xml:space="preserve"> While SG&amp;A and COGS have risen, these increases have been offset by higher revenue growth, leading to an upward trend in profitability.</t>
    </r>
  </si>
  <si>
    <r>
      <t>Debt and Interest Optimization:</t>
    </r>
    <r>
      <rPr>
        <sz val="11"/>
        <color theme="1"/>
        <rFont val="Calibri"/>
        <family val="2"/>
        <scheme val="minor"/>
      </rPr>
      <t xml:space="preserve"> Interest expenses have been reduced, likely contributing to stronger EBT margins.</t>
    </r>
  </si>
  <si>
    <t>This analysis shows that Trent has performed well over the past five years, demonstrating resilience and growth across key financial indicators.</t>
  </si>
  <si>
    <r>
      <t>1. Historical Growth Approach</t>
    </r>
    <r>
      <rPr>
        <sz val="11"/>
        <color theme="1"/>
        <rFont val="Calibri"/>
        <family val="2"/>
        <scheme val="minor"/>
      </rPr>
      <t xml:space="preserve"> – estimating based on past growth rates.</t>
    </r>
  </si>
  <si>
    <r>
      <t>2. P/E (Price-to-Earnings) Ratio Method</t>
    </r>
    <r>
      <rPr>
        <sz val="11"/>
        <color theme="1"/>
        <rFont val="Calibri"/>
        <family val="2"/>
        <scheme val="minor"/>
      </rPr>
      <t xml:space="preserve"> – using the company's earnings per share (EPS) and the industry or company's historical P/E ratio.</t>
    </r>
  </si>
  <si>
    <r>
      <t>3. DCF (Discounted Cash Flow)</t>
    </r>
    <r>
      <rPr>
        <sz val="11"/>
        <color theme="1"/>
        <rFont val="Calibri"/>
        <family val="2"/>
        <scheme val="minor"/>
      </rPr>
      <t xml:space="preserve"> – for a more in-depth valuation based on future cash flow estimates.</t>
    </r>
  </si>
  <si>
    <r>
      <t>4. Market Sentiment/Comparables</t>
    </r>
    <r>
      <rPr>
        <sz val="11"/>
        <color theme="1"/>
        <rFont val="Calibri"/>
        <family val="2"/>
        <scheme val="minor"/>
      </rPr>
      <t xml:space="preserve"> – by comparing it to peer companies.</t>
    </r>
  </si>
  <si>
    <t>P/E Ratio Method</t>
  </si>
  <si>
    <t>A quick estimate can be made by using Trent's latest EPS and the average P/E ratio of the company or the industry.</t>
  </si>
  <si>
    <t>Step 1: Calculate Expected EPS for Next Year</t>
  </si>
  <si>
    <t>The EPS for March 2024 is ₹40.79.</t>
  </si>
  <si>
    <r>
      <t xml:space="preserve">Trent's EPS growth from March 2023 (₹31.10) to March 2024 (₹40.79) is approximately </t>
    </r>
    <r>
      <rPr>
        <b/>
        <sz val="11"/>
        <color theme="1"/>
        <rFont val="Calibri"/>
        <family val="2"/>
        <scheme val="minor"/>
      </rPr>
      <t>31.2%</t>
    </r>
    <r>
      <rPr>
        <sz val="11"/>
        <color theme="1"/>
        <rFont val="Calibri"/>
        <family val="2"/>
        <scheme val="minor"/>
      </rPr>
      <t>.</t>
    </r>
  </si>
  <si>
    <t>If we assume a similar growth rate for the next year:</t>
  </si>
  <si>
    <t>Expected EPS=40.79×(1+31.2%)=53.52\text{Expected EPS} = 40.79 \times (1 + 31.2\%) = 53.52Expected EPS=40.79×(1+31.2%)=53.52</t>
  </si>
  <si>
    <t>Step 2: Determine the Average P/E Ratio</t>
  </si>
  <si>
    <r>
      <t xml:space="preserve">Let’s assume Trent has an average P/E ratio of </t>
    </r>
    <r>
      <rPr>
        <b/>
        <sz val="11"/>
        <color theme="1"/>
        <rFont val="Calibri"/>
        <family val="2"/>
        <scheme val="minor"/>
      </rPr>
      <t>75</t>
    </r>
    <r>
      <rPr>
        <sz val="11"/>
        <color theme="1"/>
        <rFont val="Calibri"/>
        <family val="2"/>
        <scheme val="minor"/>
      </rPr>
      <t xml:space="preserve"> (based on historical data and industry comparison). This is a high P/E ratio often seen in fast-growing retail or consumer-focused companies.</t>
    </r>
  </si>
  <si>
    <t>Step 3: Estimate Share Price</t>
  </si>
  <si>
    <t>Using the expected EPS and the P/E ratio:</t>
  </si>
  <si>
    <t>Expected Share Price=EPS×P/E Ratio\text{Expected Share Price} = \text{EPS} \times \text{P/E Ratio}Expected Share Price=EPS×P/E Ratio Expected Share Price=53.52×75=₹4,014\text{Expected Share Price} = 53.52 \times 75 = ₹4,014Expected Share Price=53.52×75=₹4,014</t>
  </si>
  <si>
    <t>Considerations:</t>
  </si>
  <si>
    <t>This estimate assumes continued earnings growth at the same rate and that market sentiment remains positive.</t>
  </si>
  <si>
    <t>External factors such as macroeconomic conditions, retail sector performance, or company-specific events could impact the share price significantly.</t>
  </si>
  <si>
    <t>To project the expected share price of Nestle Ltd. for the next year, we can use a variety of methods, such as:</t>
  </si>
  <si>
    <t>Expected Share Price: Based on this method, the expected share price of Nestle Ltd. in the next year could be around ₹4,014.</t>
  </si>
  <si>
    <t>Nestle India Ltd.</t>
  </si>
  <si>
    <t>BSE: 500790 </t>
  </si>
  <si>
    <t>NSE: NESTLEIND </t>
  </si>
  <si>
    <t>Cash from Operating Activity -</t>
  </si>
  <si>
    <t>Profit from operations</t>
  </si>
  <si>
    <t>Receivables</t>
  </si>
  <si>
    <t>Inventory</t>
  </si>
  <si>
    <t>Payables</t>
  </si>
  <si>
    <t>Loans Advances</t>
  </si>
  <si>
    <t>Operating borrowings</t>
  </si>
  <si>
    <t>Other WC items</t>
  </si>
  <si>
    <t>Working capital changes</t>
  </si>
  <si>
    <t>Direct taxes</t>
  </si>
  <si>
    <t>Cash from Investing Activity -</t>
  </si>
  <si>
    <t>Fixed assets purchased</t>
  </si>
  <si>
    <t>Fixed assets sold</t>
  </si>
  <si>
    <t>Investments purchased</t>
  </si>
  <si>
    <t>Investments sold</t>
  </si>
  <si>
    <t>Interest received</t>
  </si>
  <si>
    <t>Dividends received</t>
  </si>
  <si>
    <t>Other investing items</t>
  </si>
  <si>
    <t>Cash from Financing Activity -</t>
  </si>
  <si>
    <t>Proceeds from borrowings</t>
  </si>
  <si>
    <t>Repayment of borrowings</t>
  </si>
  <si>
    <t>Investment subsidy</t>
  </si>
  <si>
    <t>Interest paid fin</t>
  </si>
  <si>
    <t>Dividends paid</t>
  </si>
  <si>
    <t>Financial liabilities</t>
  </si>
  <si>
    <t>Other financing items</t>
  </si>
  <si>
    <t>Net Cash Flow</t>
  </si>
  <si>
    <t>1. Cash from Operating Activities (CFO)</t>
  </si>
  <si>
    <t>This section measures the cash generated from core business operations.</t>
  </si>
  <si>
    <r>
      <t>Working Capital Changes</t>
    </r>
    <r>
      <rPr>
        <sz val="11"/>
        <color theme="1"/>
        <rFont val="Calibri"/>
        <family val="2"/>
        <scheme val="minor"/>
      </rPr>
      <t>: The fluctuations in receivables, inventory, and payables over the years have affected net cash flow, with significant working capital changes in March 2024 showing a negative impact (-₹249 Cr), which might indicate that the company is tying up more cash in inventory or receivables.</t>
    </r>
  </si>
  <si>
    <r>
      <t>Direct Taxes</t>
    </r>
    <r>
      <rPr>
        <sz val="11"/>
        <color theme="1"/>
        <rFont val="Calibri"/>
        <family val="2"/>
        <scheme val="minor"/>
      </rPr>
      <t>: As profits increased, taxes paid also grew significantly, from ₹703 Cr in Dec 2020 to ₹1,299 Cr in March 2024, reflecting higher taxable income.</t>
    </r>
  </si>
  <si>
    <r>
      <t>Conclusion</t>
    </r>
    <r>
      <rPr>
        <sz val="11"/>
        <color theme="1"/>
        <rFont val="Calibri"/>
        <family val="2"/>
        <scheme val="minor"/>
      </rPr>
      <t>: The company's operational cash generation has been consistently positive, indicating healthy underlying business performance.</t>
    </r>
  </si>
  <si>
    <t>2. Cash from Investing Activities (CFI)</t>
  </si>
  <si>
    <t>Investing activities involve long-term assets, like fixed assets and investments.</t>
  </si>
  <si>
    <r>
      <t>Net Outflows</t>
    </r>
    <r>
      <rPr>
        <sz val="11"/>
        <color theme="1"/>
        <rFont val="Calibri"/>
        <family val="2"/>
        <scheme val="minor"/>
      </rPr>
      <t>: Despite some proceeds from selling investments and receiving interest, cash from investing activities has been negative, with net outflows ranging from ₹321 Cr to ₹1,237 Cr. This indicates heavy capital expenditure, which could fuel future growth.</t>
    </r>
  </si>
  <si>
    <t>3. Cash from Financing Activities (CFF)</t>
  </si>
  <si>
    <t>Financing activities involve raising or repaying capital, including dividends and borrowings.</t>
  </si>
  <si>
    <r>
      <t>Interest Paid</t>
    </r>
    <r>
      <rPr>
        <sz val="11"/>
        <color theme="1"/>
        <rFont val="Calibri"/>
        <family val="2"/>
        <scheme val="minor"/>
      </rPr>
      <t>: Interest paid on financing activities has remained relatively low, which indicates limited reliance on debt.</t>
    </r>
  </si>
  <si>
    <r>
      <t>No Borrowings</t>
    </r>
    <r>
      <rPr>
        <sz val="11"/>
        <color theme="1"/>
        <rFont val="Calibri"/>
        <family val="2"/>
        <scheme val="minor"/>
      </rPr>
      <t>: The company has not relied on borrowings for financing in recent years, suggesting that its expansion is being financed by internally generated funds and possibly equity.</t>
    </r>
  </si>
  <si>
    <t>4. Net Cash Flow</t>
  </si>
  <si>
    <t>Key Takeaways:</t>
  </si>
  <si>
    <r>
      <t>Operating Performance</t>
    </r>
    <r>
      <rPr>
        <sz val="11"/>
        <color theme="1"/>
        <rFont val="Calibri"/>
        <family val="2"/>
        <scheme val="minor"/>
      </rPr>
      <t>: Strong and growing cash from operations.</t>
    </r>
  </si>
  <si>
    <r>
      <t>Investments</t>
    </r>
    <r>
      <rPr>
        <sz val="11"/>
        <color theme="1"/>
        <rFont val="Calibri"/>
        <family val="2"/>
        <scheme val="minor"/>
      </rPr>
      <t>: Aggressive capital expenditure may lead to higher growth in future periods.</t>
    </r>
  </si>
  <si>
    <r>
      <t>Financing</t>
    </r>
    <r>
      <rPr>
        <sz val="11"/>
        <color theme="1"/>
        <rFont val="Calibri"/>
        <family val="2"/>
        <scheme val="minor"/>
      </rPr>
      <t>: High dividend payouts reflect shareholder value creation, with minimal reliance on debt</t>
    </r>
  </si>
  <si>
    <t>Here is an analysis of Nestle Ltd.'s cash flow statement from December 2020 to March 2024, including insights into its operating, investing, and financing activities:</t>
  </si>
  <si>
    <t>Steady Increase: Cash from operating activities has grown steadily from ₹2,454 Cr in Dec 2020 to ₹4,175 Cr in March 2024, reflecting Nestle's improving ability to generate cash from its operations.</t>
  </si>
  <si>
    <t>Fixed Asset Purchases: Nestle has been consistently investing in fixed assets, with the amount increasing from ₹478 Cr in Dec 2020 to ₹1,883 Cr in March 2024, showing the company's efforts to expand its infrastructure and capacity.</t>
  </si>
  <si>
    <t>Investments Sold: Nestle has generated cash from selling investments, with a notable sale in Dec 2023 (₹312 Cr) and March 2024 (₹284 Cr).</t>
  </si>
  <si>
    <t>Conclusion: Nestle is investing aggressively in its operations and assets, which could drive long-term growth despite short-term cash outflows.</t>
  </si>
  <si>
    <t>Dividends Paid: Nestle's consistent dividend payouts increased significantly from ₹1,890 Cr in Dec 2020 to ₹3,008 Cr in March 2024, reflecting the company’s focus on returning value to shareholders.</t>
  </si>
  <si>
    <t>Conclusion: Nestle has been using its cash flow to reward shareholders through dividends, while maintaining minimal debt levels.</t>
  </si>
  <si>
    <t>Volatility: Nestle experienced fluctuations in net cash flow, with positive cash flow in some periods (Dec 2020, Dec 2022), and negative in others (Dec 2021, March 2024). The cash flow turned negative by ₹198 Cr in March 2024.</t>
  </si>
  <si>
    <t>Conclusion: Nestle’s overall cash flow is influenced by heavy investments in fixed assets and increasing dividend payouts, leading to periodic negative net cash flows.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</si>
</sst>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Calibri"/>
      <family val="2"/>
      <scheme val="minor"/>
    </font>
    <font>
      <sz val="11"/>
      <color theme="1"/>
      <name val="Calibri"/>
      <family val="2"/>
      <scheme val="minor"/>
    </font>
    <font>
      <b/>
      <sz val="11"/>
      <color theme="1"/>
      <name val="Calibri"/>
      <family val="2"/>
      <scheme val="minor"/>
    </font>
    <font>
      <b/>
      <sz val="7"/>
      <color rgb="FF333333"/>
      <name val="Arial"/>
      <family val="2"/>
    </font>
    <font>
      <sz val="7"/>
      <color rgb="FF333333"/>
      <name val="Arial"/>
      <family val="2"/>
    </font>
    <font>
      <b/>
      <sz val="9"/>
      <color theme="1"/>
      <name val="Calibri"/>
      <family val="2"/>
      <scheme val="minor"/>
    </font>
    <font>
      <sz val="9"/>
      <color theme="1"/>
      <name val="Calibri"/>
      <family val="2"/>
      <scheme val="minor"/>
    </font>
    <font>
      <b/>
      <sz val="8"/>
      <color theme="1"/>
      <name val="Arial"/>
      <family val="2"/>
    </font>
    <font>
      <sz val="8"/>
      <color theme="1"/>
      <name val="Arial"/>
      <family val="2"/>
    </font>
    <font>
      <sz val="8"/>
      <color theme="1"/>
      <name val="Calibri"/>
      <family val="2"/>
      <scheme val="minor"/>
    </font>
    <font>
      <b/>
      <sz val="16"/>
      <color theme="1"/>
      <name val="Calibri"/>
      <family val="2"/>
      <scheme val="minor"/>
    </font>
    <font>
      <b/>
      <sz val="18"/>
      <color theme="1"/>
      <name val="Calibri"/>
      <family val="2"/>
      <scheme val="minor"/>
    </font>
    <font>
      <b/>
      <sz val="9"/>
      <color theme="1" tint="4.9989318521683403E-2"/>
      <name val="Arial"/>
      <family val="2"/>
    </font>
    <font>
      <b/>
      <sz val="9"/>
      <color rgb="FF333333"/>
      <name val="Arial"/>
      <family val="2"/>
    </font>
    <font>
      <sz val="9"/>
      <color rgb="FF333333"/>
      <name val="Aptos"/>
      <family val="2"/>
    </font>
    <font>
      <i/>
      <sz val="9"/>
      <color rgb="FF333333"/>
      <name val="Aptos"/>
      <family val="2"/>
    </font>
    <font>
      <sz val="9"/>
      <color theme="1"/>
      <name val="Aptos"/>
      <family val="2"/>
    </font>
    <font>
      <b/>
      <sz val="13.5"/>
      <color theme="1"/>
      <name val="Calibri"/>
      <family val="2"/>
      <scheme val="minor"/>
    </font>
    <font>
      <b/>
      <sz val="12"/>
      <color theme="1"/>
      <name val="Calibri"/>
      <family val="2"/>
      <scheme val="minor"/>
    </font>
    <font>
      <sz val="22"/>
      <color rgb="FF333333"/>
      <name val="Arial"/>
      <family val="2"/>
    </font>
    <font>
      <b/>
      <sz val="6"/>
      <color rgb="FF333333"/>
      <name val="Arial"/>
      <family val="2"/>
    </font>
    <font>
      <sz val="11"/>
      <color rgb="FF22222F"/>
      <name val="Arial"/>
      <family val="2"/>
    </font>
    <font>
      <sz val="11"/>
      <color rgb="FF22222F"/>
      <name val="Arial"/>
      <family val="2"/>
    </font>
    <font>
      <sz val="11"/>
      <color rgb="FF22222F"/>
      <name val="Arial"/>
      <family val="2"/>
    </font>
  </fonts>
  <fills count="14">
    <fill>
      <patternFill patternType="none"/>
    </fill>
    <fill>
      <patternFill patternType="gray125"/>
    </fill>
    <fill>
      <patternFill patternType="solid">
        <fgColor rgb="FFFFFFFF"/>
        <bgColor indexed="64"/>
      </patternFill>
    </fill>
    <fill>
      <patternFill patternType="solid">
        <fgColor rgb="FFF6F8FB"/>
        <bgColor indexed="64"/>
      </patternFill>
    </fill>
    <fill>
      <patternFill patternType="solid">
        <fgColor rgb="FFDEE4E6"/>
        <bgColor indexed="64"/>
      </patternFill>
    </fill>
    <fill>
      <patternFill patternType="solid">
        <fgColor rgb="FF66FF66"/>
        <bgColor indexed="64"/>
      </patternFill>
    </fill>
    <fill>
      <patternFill patternType="solid">
        <fgColor rgb="FFE8EBEF"/>
        <bgColor indexed="64"/>
      </patternFill>
    </fill>
    <fill>
      <patternFill patternType="solid">
        <fgColor rgb="FFFFFF00"/>
        <bgColor indexed="64"/>
      </patternFill>
    </fill>
    <fill>
      <patternFill patternType="solid">
        <fgColor rgb="FF00B0F0"/>
        <bgColor indexed="64"/>
      </patternFill>
    </fill>
    <fill>
      <patternFill patternType="solid">
        <fgColor theme="0"/>
        <bgColor indexed="64"/>
      </patternFill>
    </fill>
    <fill>
      <patternFill patternType="solid">
        <fgColor theme="8" tint="0.59999389629810485"/>
        <bgColor indexed="64"/>
      </patternFill>
    </fill>
    <fill>
      <patternFill patternType="solid">
        <fgColor theme="6"/>
        <bgColor indexed="64"/>
      </patternFill>
    </fill>
    <fill>
      <patternFill patternType="solid">
        <fgColor rgb="FFFF33CC"/>
        <bgColor indexed="64"/>
      </patternFill>
    </fill>
    <fill>
      <patternFill patternType="solid">
        <fgColor rgb="FF92D050"/>
        <bgColor indexed="64"/>
      </patternFill>
    </fill>
  </fills>
  <borders count="7">
    <border>
      <left/>
      <right/>
      <top/>
      <bottom/>
      <diagonal/>
    </border>
    <border>
      <left/>
      <right/>
      <top/>
      <bottom style="medium">
        <color rgb="FFE0E0E0"/>
      </bottom>
      <diagonal/>
    </border>
    <border>
      <left/>
      <right style="medium">
        <color rgb="FFE0E0E0"/>
      </right>
      <top/>
      <bottom style="medium">
        <color rgb="FFE0E0E0"/>
      </bottom>
      <diagonal/>
    </border>
    <border>
      <left/>
      <right/>
      <top style="medium">
        <color rgb="FFD1D1D1"/>
      </top>
      <bottom style="medium">
        <color rgb="FFE0E0E0"/>
      </bottom>
      <diagonal/>
    </border>
    <border>
      <left style="medium">
        <color rgb="FFEEEEEE"/>
      </left>
      <right style="medium">
        <color rgb="FFEEEEEE"/>
      </right>
      <top/>
      <bottom/>
      <diagonal/>
    </border>
    <border>
      <left/>
      <right/>
      <top style="medium">
        <color rgb="FFD1D1D1"/>
      </top>
      <bottom/>
      <diagonal/>
    </border>
    <border>
      <left style="thin">
        <color indexed="64"/>
      </left>
      <right/>
      <top/>
      <bottom/>
      <diagonal/>
    </border>
  </borders>
  <cellStyleXfs count="2">
    <xf numFmtId="0" fontId="0" fillId="0" borderId="0"/>
    <xf numFmtId="9" fontId="1" fillId="0" borderId="0" applyFont="0" applyFill="0" applyBorder="0" applyAlignment="0" applyProtection="0"/>
  </cellStyleXfs>
  <cellXfs count="61">
    <xf numFmtId="0" fontId="0" fillId="0" borderId="0" xfId="0"/>
    <xf numFmtId="0" fontId="0" fillId="2" borderId="0" xfId="0" applyFill="1"/>
    <xf numFmtId="0" fontId="3" fillId="3" borderId="1" xfId="0" applyFont="1" applyFill="1" applyBorder="1" applyAlignment="1">
      <alignment horizontal="left" vertical="top" wrapText="1"/>
    </xf>
    <xf numFmtId="16" fontId="3" fillId="3" borderId="1" xfId="0" applyNumberFormat="1" applyFont="1" applyFill="1" applyBorder="1" applyAlignment="1">
      <alignment horizontal="right" vertical="top" wrapText="1"/>
    </xf>
    <xf numFmtId="0" fontId="3" fillId="3" borderId="1" xfId="0" applyFont="1" applyFill="1" applyBorder="1" applyAlignment="1">
      <alignment horizontal="right" vertical="top" wrapText="1"/>
    </xf>
    <xf numFmtId="0" fontId="4" fillId="2" borderId="2" xfId="0" applyFont="1" applyFill="1" applyBorder="1" applyAlignment="1">
      <alignment horizontal="left" vertical="top" wrapText="1"/>
    </xf>
    <xf numFmtId="0" fontId="4" fillId="2" borderId="1" xfId="0" applyFont="1" applyFill="1" applyBorder="1" applyAlignment="1">
      <alignment horizontal="right" vertical="top" wrapText="1"/>
    </xf>
    <xf numFmtId="0" fontId="3" fillId="4" borderId="2" xfId="0" applyFont="1" applyFill="1" applyBorder="1" applyAlignment="1">
      <alignment horizontal="left" vertical="top" wrapText="1"/>
    </xf>
    <xf numFmtId="0" fontId="3" fillId="4" borderId="1" xfId="0" applyFont="1" applyFill="1" applyBorder="1" applyAlignment="1">
      <alignment horizontal="right" vertical="top" wrapText="1"/>
    </xf>
    <xf numFmtId="0" fontId="3" fillId="3" borderId="2" xfId="0" applyFont="1" applyFill="1" applyBorder="1" applyAlignment="1">
      <alignment horizontal="left" vertical="top" wrapText="1"/>
    </xf>
    <xf numFmtId="4" fontId="4" fillId="2" borderId="1" xfId="0" applyNumberFormat="1" applyFont="1" applyFill="1" applyBorder="1" applyAlignment="1">
      <alignment horizontal="right" vertical="top" wrapText="1"/>
    </xf>
    <xf numFmtId="4" fontId="3" fillId="3" borderId="1" xfId="0" applyNumberFormat="1" applyFont="1" applyFill="1" applyBorder="1" applyAlignment="1">
      <alignment horizontal="right" vertical="top" wrapText="1"/>
    </xf>
    <xf numFmtId="0" fontId="3" fillId="3" borderId="3" xfId="0" applyFont="1" applyFill="1" applyBorder="1" applyAlignment="1">
      <alignment horizontal="left" vertical="top" wrapText="1"/>
    </xf>
    <xf numFmtId="16" fontId="3" fillId="3" borderId="3" xfId="0" applyNumberFormat="1" applyFont="1" applyFill="1" applyBorder="1" applyAlignment="1">
      <alignment horizontal="right" vertical="top" wrapText="1"/>
    </xf>
    <xf numFmtId="0" fontId="3" fillId="3" borderId="3" xfId="0" applyFont="1" applyFill="1" applyBorder="1" applyAlignment="1">
      <alignment horizontal="right" vertical="top" wrapText="1"/>
    </xf>
    <xf numFmtId="0" fontId="5" fillId="5" borderId="0" xfId="0" applyFont="1" applyFill="1"/>
    <xf numFmtId="17" fontId="5" fillId="5" borderId="0" xfId="0" applyNumberFormat="1" applyFont="1" applyFill="1"/>
    <xf numFmtId="0" fontId="6" fillId="0" borderId="0" xfId="0" applyFont="1"/>
    <xf numFmtId="0" fontId="2" fillId="0" borderId="0" xfId="0" applyFont="1"/>
    <xf numFmtId="0" fontId="7" fillId="6" borderId="4" xfId="0" applyFont="1" applyFill="1" applyBorder="1" applyAlignment="1">
      <alignment vertical="center"/>
    </xf>
    <xf numFmtId="9" fontId="0" fillId="0" borderId="0" xfId="1" applyFont="1"/>
    <xf numFmtId="0" fontId="8" fillId="2" borderId="4" xfId="0" applyFont="1" applyFill="1" applyBorder="1" applyAlignment="1">
      <alignment vertical="center"/>
    </xf>
    <xf numFmtId="0" fontId="9" fillId="0" borderId="0" xfId="0" applyFont="1"/>
    <xf numFmtId="4" fontId="0" fillId="0" borderId="0" xfId="0" applyNumberFormat="1"/>
    <xf numFmtId="0" fontId="10" fillId="0" borderId="0" xfId="0" applyFont="1"/>
    <xf numFmtId="0" fontId="11" fillId="0" borderId="0" xfId="0" applyFont="1"/>
    <xf numFmtId="0" fontId="0" fillId="2" borderId="5" xfId="0" applyFill="1" applyBorder="1"/>
    <xf numFmtId="0" fontId="4" fillId="7" borderId="2" xfId="0" applyFont="1" applyFill="1" applyBorder="1" applyAlignment="1">
      <alignment horizontal="left" vertical="top" wrapText="1"/>
    </xf>
    <xf numFmtId="4" fontId="4" fillId="7" borderId="1" xfId="0" applyNumberFormat="1" applyFont="1" applyFill="1" applyBorder="1" applyAlignment="1">
      <alignment horizontal="right" vertical="top" wrapText="1"/>
    </xf>
    <xf numFmtId="0" fontId="4" fillId="7" borderId="1" xfId="0" applyFont="1" applyFill="1" applyBorder="1" applyAlignment="1">
      <alignment horizontal="right" vertical="top" wrapText="1"/>
    </xf>
    <xf numFmtId="0" fontId="3" fillId="7" borderId="2" xfId="0" applyFont="1" applyFill="1" applyBorder="1" applyAlignment="1">
      <alignment horizontal="left" vertical="top" wrapText="1"/>
    </xf>
    <xf numFmtId="4" fontId="3" fillId="7" borderId="1" xfId="0" applyNumberFormat="1" applyFont="1" applyFill="1" applyBorder="1" applyAlignment="1">
      <alignment horizontal="right" vertical="top" wrapText="1"/>
    </xf>
    <xf numFmtId="0" fontId="3" fillId="7" borderId="1" xfId="0" applyFont="1" applyFill="1" applyBorder="1" applyAlignment="1">
      <alignment horizontal="right" vertical="top" wrapText="1"/>
    </xf>
    <xf numFmtId="17" fontId="12" fillId="8" borderId="5" xfId="0" applyNumberFormat="1" applyFont="1" applyFill="1" applyBorder="1" applyAlignment="1">
      <alignment horizontal="right" vertical="top" wrapText="1"/>
    </xf>
    <xf numFmtId="17" fontId="13" fillId="8" borderId="1" xfId="0" applyNumberFormat="1" applyFont="1" applyFill="1" applyBorder="1" applyAlignment="1">
      <alignment horizontal="right" vertical="top" wrapText="1"/>
    </xf>
    <xf numFmtId="0" fontId="13" fillId="9" borderId="6" xfId="0" applyFont="1" applyFill="1" applyBorder="1" applyAlignment="1">
      <alignment horizontal="right" vertical="top" wrapText="1"/>
    </xf>
    <xf numFmtId="4" fontId="14" fillId="9" borderId="1" xfId="0" applyNumberFormat="1" applyFont="1" applyFill="1" applyBorder="1" applyAlignment="1">
      <alignment horizontal="right" vertical="top" wrapText="1"/>
    </xf>
    <xf numFmtId="4" fontId="15" fillId="5" borderId="1" xfId="0" applyNumberFormat="1" applyFont="1" applyFill="1" applyBorder="1" applyAlignment="1">
      <alignment horizontal="right" vertical="top" wrapText="1"/>
    </xf>
    <xf numFmtId="4" fontId="13" fillId="9" borderId="6" xfId="0" applyNumberFormat="1" applyFont="1" applyFill="1" applyBorder="1" applyAlignment="1">
      <alignment horizontal="right" vertical="top" wrapText="1"/>
    </xf>
    <xf numFmtId="4" fontId="16" fillId="9" borderId="0" xfId="0" applyNumberFormat="1" applyFont="1" applyFill="1"/>
    <xf numFmtId="4" fontId="16" fillId="11" borderId="0" xfId="0" applyNumberFormat="1" applyFont="1" applyFill="1"/>
    <xf numFmtId="4" fontId="16" fillId="12" borderId="0" xfId="0" applyNumberFormat="1" applyFont="1" applyFill="1"/>
    <xf numFmtId="4" fontId="16" fillId="13" borderId="0" xfId="0" applyNumberFormat="1" applyFont="1" applyFill="1"/>
    <xf numFmtId="4" fontId="16" fillId="10" borderId="0" xfId="0" applyNumberFormat="1" applyFont="1" applyFill="1"/>
    <xf numFmtId="4" fontId="16" fillId="8" borderId="0" xfId="0" applyNumberFormat="1" applyFont="1" applyFill="1"/>
    <xf numFmtId="0" fontId="17" fillId="0" borderId="0" xfId="0" applyFont="1" applyAlignment="1">
      <alignment vertical="center"/>
    </xf>
    <xf numFmtId="0" fontId="0" fillId="0" borderId="0" xfId="0" applyAlignment="1">
      <alignment horizontal="left" vertical="center" indent="1"/>
    </xf>
    <xf numFmtId="0" fontId="2" fillId="0" borderId="0" xfId="0" applyFont="1" applyAlignment="1">
      <alignment horizontal="left" vertical="center" indent="1"/>
    </xf>
    <xf numFmtId="0" fontId="18" fillId="0" borderId="0" xfId="0" applyFont="1" applyAlignment="1">
      <alignment vertical="center"/>
    </xf>
    <xf numFmtId="0" fontId="19" fillId="0" borderId="0" xfId="0" applyFont="1" applyAlignment="1">
      <alignment vertical="center" wrapText="1"/>
    </xf>
    <xf numFmtId="0" fontId="20" fillId="0" borderId="0" xfId="0" applyFont="1"/>
    <xf numFmtId="17" fontId="21" fillId="2" borderId="0" xfId="0" applyNumberFormat="1" applyFont="1" applyFill="1" applyAlignment="1">
      <alignment horizontal="right" vertical="center" wrapText="1"/>
    </xf>
    <xf numFmtId="0" fontId="22" fillId="2" borderId="0" xfId="0" applyFont="1" applyFill="1" applyAlignment="1">
      <alignment horizontal="left" vertical="center"/>
    </xf>
    <xf numFmtId="3" fontId="22" fillId="2" borderId="0" xfId="0" applyNumberFormat="1" applyFont="1" applyFill="1" applyAlignment="1">
      <alignment horizontal="right" vertical="center" wrapText="1"/>
    </xf>
    <xf numFmtId="0" fontId="23" fillId="2" borderId="0" xfId="0" applyFont="1" applyFill="1" applyAlignment="1">
      <alignment horizontal="left" vertical="center"/>
    </xf>
    <xf numFmtId="0" fontId="23" fillId="2" borderId="0" xfId="0" applyFont="1" applyFill="1" applyAlignment="1">
      <alignment horizontal="right" vertical="center" wrapText="1"/>
    </xf>
    <xf numFmtId="0" fontId="22" fillId="2" borderId="0" xfId="0" applyFont="1" applyFill="1" applyAlignment="1">
      <alignment horizontal="right" vertical="center" wrapText="1"/>
    </xf>
    <xf numFmtId="3" fontId="23" fillId="2" borderId="0" xfId="0" applyNumberFormat="1" applyFont="1" applyFill="1" applyAlignment="1">
      <alignment horizontal="right" vertical="center" wrapText="1"/>
    </xf>
    <xf numFmtId="0" fontId="22" fillId="7" borderId="0" xfId="0" applyFont="1" applyFill="1" applyAlignment="1">
      <alignment horizontal="left" vertical="center"/>
    </xf>
    <xf numFmtId="3" fontId="22" fillId="7" borderId="0" xfId="0" applyNumberFormat="1" applyFont="1" applyFill="1" applyAlignment="1">
      <alignment horizontal="right" vertical="center" wrapText="1"/>
    </xf>
    <xf numFmtId="0" fontId="22" fillId="7" borderId="0" xfId="0" applyFont="1" applyFill="1" applyAlignment="1">
      <alignment horizontal="right"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476250</xdr:colOff>
      <xdr:row>6</xdr:row>
      <xdr:rowOff>123825</xdr:rowOff>
    </xdr:to>
    <xdr:pic>
      <xdr:nvPicPr>
        <xdr:cNvPr id="3" name="Picture 2">
          <a:extLst>
            <a:ext uri="{FF2B5EF4-FFF2-40B4-BE49-F238E27FC236}">
              <a16:creationId xmlns:a16="http://schemas.microsoft.com/office/drawing/2014/main" id="{C0AA8EF6-03C3-339A-6844-AEAACEE1C43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695450" cy="1743075"/>
        </a:xfrm>
        <a:prstGeom prst="rect">
          <a:avLst/>
        </a:prstGeom>
      </xdr:spPr>
    </xdr:pic>
    <xdr:clientData/>
  </xdr:twoCellAnchor>
  <xdr:twoCellAnchor editAs="oneCell">
    <xdr:from>
      <xdr:col>0</xdr:col>
      <xdr:colOff>0</xdr:colOff>
      <xdr:row>0</xdr:row>
      <xdr:rowOff>120650</xdr:rowOff>
    </xdr:from>
    <xdr:to>
      <xdr:col>3</xdr:col>
      <xdr:colOff>85725</xdr:colOff>
      <xdr:row>7</xdr:row>
      <xdr:rowOff>117475</xdr:rowOff>
    </xdr:to>
    <xdr:pic>
      <xdr:nvPicPr>
        <xdr:cNvPr id="7" name="Picture 6">
          <a:extLst>
            <a:ext uri="{FF2B5EF4-FFF2-40B4-BE49-F238E27FC236}">
              <a16:creationId xmlns:a16="http://schemas.microsoft.com/office/drawing/2014/main" id="{6E511517-FFAC-63BD-B94E-3831A2C1972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120650"/>
          <a:ext cx="1914525" cy="18002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70E0C-4035-4442-9136-DBC5DF1A39C4}">
  <dimension ref="F2:I2"/>
  <sheetViews>
    <sheetView workbookViewId="0">
      <selection activeCell="F5" sqref="F5"/>
    </sheetView>
  </sheetViews>
  <sheetFormatPr defaultRowHeight="14.5"/>
  <cols>
    <col min="6" max="6" width="24.7265625" customWidth="1"/>
  </cols>
  <sheetData>
    <row r="2" spans="6:9" ht="55">
      <c r="F2" s="49" t="s">
        <v>199</v>
      </c>
      <c r="H2" s="50" t="s">
        <v>200</v>
      </c>
      <c r="I2" s="18" t="s">
        <v>201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20BCE-9274-4A6B-B54D-0894562ABDAD}">
  <dimension ref="A1:R45"/>
  <sheetViews>
    <sheetView topLeftCell="A2" zoomScale="72" workbookViewId="0">
      <selection activeCell="Q12" sqref="Q12"/>
    </sheetView>
  </sheetViews>
  <sheetFormatPr defaultRowHeight="14.5"/>
  <cols>
    <col min="9" max="9" width="8.36328125" bestFit="1" customWidth="1"/>
  </cols>
  <sheetData>
    <row r="1" spans="1:18" ht="15" thickBot="1">
      <c r="A1" s="26"/>
      <c r="B1" s="26"/>
      <c r="C1" s="26"/>
      <c r="D1" s="26"/>
      <c r="E1" s="26"/>
      <c r="F1" s="26"/>
      <c r="G1" s="26"/>
    </row>
    <row r="2" spans="1:18" ht="45.5" thickBot="1">
      <c r="A2" s="2" t="s">
        <v>99</v>
      </c>
      <c r="B2" s="3">
        <v>45646</v>
      </c>
      <c r="C2" s="3">
        <v>45647</v>
      </c>
      <c r="D2" s="3">
        <v>45648</v>
      </c>
      <c r="E2" s="3">
        <v>45649</v>
      </c>
      <c r="F2" s="3">
        <v>45375</v>
      </c>
      <c r="G2" s="4"/>
      <c r="I2" s="33" t="s">
        <v>141</v>
      </c>
      <c r="J2" s="34">
        <v>43891</v>
      </c>
      <c r="K2" s="34">
        <v>44256</v>
      </c>
      <c r="L2" s="34">
        <v>44621</v>
      </c>
      <c r="M2" s="34">
        <v>44986</v>
      </c>
      <c r="N2" s="34">
        <v>45352</v>
      </c>
      <c r="R2" t="s">
        <v>154</v>
      </c>
    </row>
    <row r="3" spans="1:18" ht="35" thickBot="1">
      <c r="A3" s="5"/>
      <c r="B3" s="6" t="s">
        <v>2</v>
      </c>
      <c r="C3" s="6" t="s">
        <v>2</v>
      </c>
      <c r="D3" s="6" t="s">
        <v>2</v>
      </c>
      <c r="E3" s="6" t="s">
        <v>2</v>
      </c>
      <c r="F3" s="6" t="s">
        <v>1</v>
      </c>
      <c r="G3" s="6"/>
      <c r="I3" s="35" t="s">
        <v>142</v>
      </c>
      <c r="J3" s="36">
        <f>B5</f>
        <v>13290.16</v>
      </c>
      <c r="K3" s="36">
        <f t="shared" ref="K3:N3" si="0">C5</f>
        <v>14633.72</v>
      </c>
      <c r="L3" s="36">
        <f t="shared" si="0"/>
        <v>16789.53</v>
      </c>
      <c r="M3" s="36">
        <f t="shared" si="0"/>
        <v>19021.05</v>
      </c>
      <c r="N3" s="36">
        <f t="shared" si="0"/>
        <v>24275.48</v>
      </c>
    </row>
    <row r="4" spans="1:18" ht="35" thickBot="1">
      <c r="A4" s="7" t="s">
        <v>100</v>
      </c>
      <c r="B4" s="8"/>
      <c r="C4" s="8"/>
      <c r="D4" s="8"/>
      <c r="E4" s="8"/>
      <c r="F4" s="8"/>
      <c r="G4" s="8"/>
      <c r="I4" s="35" t="s">
        <v>143</v>
      </c>
      <c r="J4" s="37">
        <v>0</v>
      </c>
      <c r="K4" s="37">
        <v>0</v>
      </c>
      <c r="L4" s="37">
        <v>0</v>
      </c>
      <c r="M4" s="37">
        <v>0</v>
      </c>
      <c r="N4" s="37">
        <v>0</v>
      </c>
      <c r="R4" s="45" t="s">
        <v>155</v>
      </c>
    </row>
    <row r="5" spans="1:18" ht="36.5" thickBot="1">
      <c r="A5" s="9" t="s">
        <v>101</v>
      </c>
      <c r="B5" s="11">
        <v>13290.16</v>
      </c>
      <c r="C5" s="11">
        <v>14633.72</v>
      </c>
      <c r="D5" s="11">
        <v>16789.53</v>
      </c>
      <c r="E5" s="11">
        <v>19021.05</v>
      </c>
      <c r="F5" s="11">
        <v>24275.48</v>
      </c>
      <c r="G5" s="4"/>
      <c r="I5" s="38" t="s">
        <v>104</v>
      </c>
      <c r="J5" s="36">
        <f>B8</f>
        <v>13495.88</v>
      </c>
      <c r="K5" s="36">
        <f t="shared" ref="K5:N5" si="1">C8</f>
        <v>14829.52</v>
      </c>
      <c r="L5" s="36">
        <f t="shared" si="1"/>
        <v>16997.96</v>
      </c>
      <c r="M5" s="36">
        <f t="shared" si="1"/>
        <v>19247.509999999998</v>
      </c>
      <c r="N5" s="36">
        <f t="shared" si="1"/>
        <v>24541.85</v>
      </c>
      <c r="R5" s="46"/>
    </row>
    <row r="6" spans="1:18" ht="27.5" thickBot="1">
      <c r="A6" s="9" t="s">
        <v>102</v>
      </c>
      <c r="B6" s="11">
        <v>13350.03</v>
      </c>
      <c r="C6" s="11">
        <v>14709.41</v>
      </c>
      <c r="D6" s="11">
        <v>16896.96</v>
      </c>
      <c r="E6" s="11">
        <v>19126.3</v>
      </c>
      <c r="F6" s="11">
        <v>24393.89</v>
      </c>
      <c r="G6" s="4"/>
      <c r="I6" s="35" t="s">
        <v>139</v>
      </c>
      <c r="J6" s="43">
        <f>B14</f>
        <v>5673.91</v>
      </c>
      <c r="K6" s="43">
        <f t="shared" ref="K6:N6" si="2">C14</f>
        <v>6318.920000000001</v>
      </c>
      <c r="L6" s="43">
        <f t="shared" si="2"/>
        <v>7749.8599999999988</v>
      </c>
      <c r="M6" s="43">
        <f t="shared" si="2"/>
        <v>8432.7099999999991</v>
      </c>
      <c r="N6" s="43">
        <f t="shared" si="2"/>
        <v>10708.57</v>
      </c>
      <c r="R6" s="47" t="s">
        <v>156</v>
      </c>
    </row>
    <row r="7" spans="1:18" ht="23.5" thickBot="1">
      <c r="A7" s="5" t="s">
        <v>103</v>
      </c>
      <c r="B7" s="6">
        <v>145.85</v>
      </c>
      <c r="C7" s="6">
        <v>120.11</v>
      </c>
      <c r="D7" s="6">
        <v>101</v>
      </c>
      <c r="E7" s="6">
        <v>121.21</v>
      </c>
      <c r="F7" s="6">
        <v>147.96</v>
      </c>
      <c r="G7" s="6"/>
      <c r="I7" s="38" t="s">
        <v>144</v>
      </c>
      <c r="J7" s="39">
        <f>J5-J6</f>
        <v>7821.9699999999993</v>
      </c>
      <c r="K7" s="39">
        <f t="shared" ref="K7:M7" si="3">K5-K6</f>
        <v>8510.5999999999985</v>
      </c>
      <c r="L7" s="39">
        <f t="shared" si="3"/>
        <v>9248.1</v>
      </c>
      <c r="M7" s="39">
        <f t="shared" si="3"/>
        <v>10814.8</v>
      </c>
      <c r="N7" s="39">
        <f>N5-N6</f>
        <v>13833.279999999999</v>
      </c>
      <c r="R7" s="46" t="s">
        <v>157</v>
      </c>
    </row>
    <row r="8" spans="1:18" ht="18.5" thickBot="1">
      <c r="A8" s="30" t="s">
        <v>104</v>
      </c>
      <c r="B8" s="31">
        <v>13495.88</v>
      </c>
      <c r="C8" s="31">
        <v>14829.52</v>
      </c>
      <c r="D8" s="31">
        <v>16997.96</v>
      </c>
      <c r="E8" s="31">
        <v>19247.509999999998</v>
      </c>
      <c r="F8" s="31">
        <v>24541.85</v>
      </c>
      <c r="G8" s="32"/>
      <c r="I8" s="38" t="s">
        <v>140</v>
      </c>
      <c r="J8" s="44">
        <f>B19</f>
        <v>3123.8799999999997</v>
      </c>
      <c r="K8" s="44">
        <f t="shared" ref="K8:N8" si="4">C19</f>
        <v>3502.79</v>
      </c>
      <c r="L8" s="44">
        <f t="shared" si="4"/>
        <v>3907.94</v>
      </c>
      <c r="M8" s="44">
        <f t="shared" si="4"/>
        <v>4453.21</v>
      </c>
      <c r="N8" s="44">
        <f t="shared" si="4"/>
        <v>5645.7199999999993</v>
      </c>
    </row>
    <row r="9" spans="1:18" ht="18" thickBot="1">
      <c r="A9" s="7" t="s">
        <v>105</v>
      </c>
      <c r="B9" s="8"/>
      <c r="C9" s="8"/>
      <c r="D9" s="8"/>
      <c r="E9" s="8"/>
      <c r="F9" s="8"/>
      <c r="G9" s="8"/>
      <c r="I9" s="38" t="s">
        <v>145</v>
      </c>
      <c r="J9" s="39">
        <f>J7-J8</f>
        <v>4698.09</v>
      </c>
      <c r="K9" s="39">
        <f t="shared" ref="K9:N9" si="5">K7-K8</f>
        <v>5007.8099999999986</v>
      </c>
      <c r="L9" s="39">
        <f t="shared" si="5"/>
        <v>5340.16</v>
      </c>
      <c r="M9" s="39">
        <f t="shared" si="5"/>
        <v>6361.5899999999992</v>
      </c>
      <c r="N9" s="39">
        <f t="shared" si="5"/>
        <v>8187.5599999999995</v>
      </c>
      <c r="R9" s="45" t="s">
        <v>158</v>
      </c>
    </row>
    <row r="10" spans="1:18" ht="27.5" thickBot="1">
      <c r="A10" s="5" t="s">
        <v>106</v>
      </c>
      <c r="B10" s="10">
        <v>5554.24</v>
      </c>
      <c r="C10" s="10">
        <v>6154.1</v>
      </c>
      <c r="D10" s="10">
        <v>7652.11</v>
      </c>
      <c r="E10" s="10">
        <v>8054.95</v>
      </c>
      <c r="F10" s="10">
        <v>10216.879999999999</v>
      </c>
      <c r="G10" s="6"/>
      <c r="I10" s="38" t="s">
        <v>146</v>
      </c>
      <c r="J10" s="40">
        <f>B17</f>
        <v>370.38</v>
      </c>
      <c r="K10" s="40">
        <f t="shared" ref="K10:N10" si="6">C17</f>
        <v>390.19</v>
      </c>
      <c r="L10" s="40">
        <f t="shared" si="6"/>
        <v>403.01</v>
      </c>
      <c r="M10" s="40">
        <f t="shared" si="6"/>
        <v>428.91</v>
      </c>
      <c r="N10" s="40">
        <f t="shared" si="6"/>
        <v>537.78</v>
      </c>
      <c r="R10" s="46"/>
    </row>
    <row r="11" spans="1:18" ht="27.5" thickBot="1">
      <c r="A11" s="5" t="s">
        <v>107</v>
      </c>
      <c r="B11" s="6">
        <v>189</v>
      </c>
      <c r="C11" s="6">
        <v>227.52</v>
      </c>
      <c r="D11" s="6">
        <v>348.02</v>
      </c>
      <c r="E11" s="6">
        <v>417.77</v>
      </c>
      <c r="F11" s="6">
        <v>537.37</v>
      </c>
      <c r="G11" s="6"/>
      <c r="I11" s="38" t="s">
        <v>147</v>
      </c>
      <c r="J11" s="39">
        <f>J9-J10</f>
        <v>4327.71</v>
      </c>
      <c r="K11" s="39">
        <f t="shared" ref="K11:N11" si="7">K9-K10</f>
        <v>4617.619999999999</v>
      </c>
      <c r="L11" s="39">
        <f t="shared" si="7"/>
        <v>4937.1499999999996</v>
      </c>
      <c r="M11" s="39">
        <f t="shared" si="7"/>
        <v>5932.6799999999994</v>
      </c>
      <c r="N11" s="39">
        <f t="shared" si="7"/>
        <v>7649.78</v>
      </c>
      <c r="R11" s="47" t="s">
        <v>159</v>
      </c>
    </row>
    <row r="12" spans="1:18" ht="27.5" thickBot="1">
      <c r="A12" s="5" t="s">
        <v>108</v>
      </c>
      <c r="B12" s="6">
        <v>0</v>
      </c>
      <c r="C12" s="6">
        <v>0</v>
      </c>
      <c r="D12" s="6">
        <v>0</v>
      </c>
      <c r="E12" s="6">
        <v>0</v>
      </c>
      <c r="F12" s="6">
        <v>0</v>
      </c>
      <c r="G12" s="6"/>
      <c r="I12" s="35" t="s">
        <v>148</v>
      </c>
      <c r="J12" s="41">
        <f>B16</f>
        <v>164.18</v>
      </c>
      <c r="K12" s="41">
        <f t="shared" ref="K12:N12" si="8">C16</f>
        <v>201.19</v>
      </c>
      <c r="L12" s="41">
        <f t="shared" si="8"/>
        <v>154.57</v>
      </c>
      <c r="M12" s="41">
        <f t="shared" si="8"/>
        <v>119.29</v>
      </c>
      <c r="N12" s="41">
        <f t="shared" si="8"/>
        <v>145.49</v>
      </c>
      <c r="R12" s="47" t="s">
        <v>160</v>
      </c>
    </row>
    <row r="13" spans="1:18" ht="45.5" thickBot="1">
      <c r="A13" s="5" t="s">
        <v>109</v>
      </c>
      <c r="B13" s="6">
        <v>-69.33</v>
      </c>
      <c r="C13" s="6">
        <v>-62.7</v>
      </c>
      <c r="D13" s="6">
        <v>-250.27</v>
      </c>
      <c r="E13" s="6">
        <v>-40.01</v>
      </c>
      <c r="F13" s="6">
        <v>-45.68</v>
      </c>
      <c r="G13" s="6"/>
      <c r="I13" s="38" t="s">
        <v>149</v>
      </c>
      <c r="J13" s="39">
        <f>J11-J12</f>
        <v>4163.53</v>
      </c>
      <c r="K13" s="39">
        <f t="shared" ref="K13:N13" si="9">K11-K12</f>
        <v>4416.4299999999994</v>
      </c>
      <c r="L13" s="39">
        <f t="shared" si="9"/>
        <v>4782.58</v>
      </c>
      <c r="M13" s="39">
        <f t="shared" si="9"/>
        <v>5813.3899999999994</v>
      </c>
      <c r="N13" s="39">
        <f t="shared" si="9"/>
        <v>7504.29</v>
      </c>
    </row>
    <row r="14" spans="1:18" ht="18" thickBot="1">
      <c r="A14" s="27" t="s">
        <v>139</v>
      </c>
      <c r="B14" s="28">
        <f>SUM(B10:B13)</f>
        <v>5673.91</v>
      </c>
      <c r="C14" s="28">
        <f>SUM(C10:C13)</f>
        <v>6318.920000000001</v>
      </c>
      <c r="D14" s="28">
        <f>SUM(D10:D13)</f>
        <v>7749.8599999999988</v>
      </c>
      <c r="E14" s="28">
        <f t="shared" ref="E14" si="10">SUM(E10:E13)</f>
        <v>8432.7099999999991</v>
      </c>
      <c r="F14" s="28">
        <f>SUM(F10:F13)</f>
        <v>10708.57</v>
      </c>
      <c r="G14" s="29"/>
      <c r="I14" s="38" t="s">
        <v>150</v>
      </c>
      <c r="J14" s="42">
        <f>B28</f>
        <v>730.36</v>
      </c>
      <c r="K14" s="42">
        <f t="shared" ref="K14:N14" si="11">C28</f>
        <v>738.91</v>
      </c>
      <c r="L14" s="42">
        <f t="shared" si="11"/>
        <v>865.45</v>
      </c>
      <c r="M14" s="42">
        <f t="shared" si="11"/>
        <v>1039.6199999999999</v>
      </c>
      <c r="N14" s="42">
        <f t="shared" si="11"/>
        <v>1356.03</v>
      </c>
      <c r="R14" s="45" t="s">
        <v>161</v>
      </c>
    </row>
    <row r="15" spans="1:18" ht="27.5" thickBot="1">
      <c r="A15" s="5" t="s">
        <v>110</v>
      </c>
      <c r="B15" s="10">
        <v>1500.95</v>
      </c>
      <c r="C15" s="10">
        <v>1521.3</v>
      </c>
      <c r="D15" s="10">
        <v>1635.46</v>
      </c>
      <c r="E15" s="10">
        <v>1849.18</v>
      </c>
      <c r="F15" s="10">
        <v>2336.06</v>
      </c>
      <c r="G15" s="6"/>
      <c r="I15" s="35" t="s">
        <v>151</v>
      </c>
      <c r="J15" s="39">
        <f>J13-J14</f>
        <v>3433.1699999999996</v>
      </c>
      <c r="K15" s="39">
        <f t="shared" ref="K15:N15" si="12">K13-K14</f>
        <v>3677.5199999999995</v>
      </c>
      <c r="L15" s="39">
        <f t="shared" si="12"/>
        <v>3917.13</v>
      </c>
      <c r="M15" s="39">
        <f t="shared" si="12"/>
        <v>4773.7699999999995</v>
      </c>
      <c r="N15" s="39">
        <f t="shared" si="12"/>
        <v>6148.26</v>
      </c>
      <c r="R15" s="46"/>
    </row>
    <row r="16" spans="1:18" ht="23.5" thickBot="1">
      <c r="A16" s="5" t="s">
        <v>111</v>
      </c>
      <c r="B16" s="6">
        <v>164.18</v>
      </c>
      <c r="C16" s="6">
        <v>201.19</v>
      </c>
      <c r="D16" s="6">
        <v>154.57</v>
      </c>
      <c r="E16" s="6">
        <v>119.29</v>
      </c>
      <c r="F16" s="6">
        <v>145.49</v>
      </c>
      <c r="G16" s="6"/>
      <c r="I16" s="35" t="s">
        <v>152</v>
      </c>
      <c r="J16" s="36">
        <f>B34</f>
        <v>215.98</v>
      </c>
      <c r="K16" s="36">
        <f t="shared" ref="K16:N16" si="13">C34</f>
        <v>222.46</v>
      </c>
      <c r="L16" s="36">
        <f t="shared" si="13"/>
        <v>247.94</v>
      </c>
      <c r="M16" s="36">
        <f t="shared" si="13"/>
        <v>31.1</v>
      </c>
      <c r="N16" s="36">
        <f t="shared" si="13"/>
        <v>40.79</v>
      </c>
      <c r="R16" s="47" t="s">
        <v>162</v>
      </c>
    </row>
    <row r="17" spans="1:18" ht="36.5" thickBot="1">
      <c r="A17" s="5" t="s">
        <v>112</v>
      </c>
      <c r="B17" s="6">
        <v>370.38</v>
      </c>
      <c r="C17" s="6">
        <v>390.19</v>
      </c>
      <c r="D17" s="6">
        <v>403.01</v>
      </c>
      <c r="E17" s="6">
        <v>428.91</v>
      </c>
      <c r="F17" s="6">
        <v>537.78</v>
      </c>
      <c r="G17" s="6"/>
      <c r="I17" s="38" t="s">
        <v>153</v>
      </c>
      <c r="J17" s="36">
        <f>B35</f>
        <v>215.98</v>
      </c>
      <c r="K17" s="36">
        <f t="shared" ref="K17:N17" si="14">C35</f>
        <v>222.46</v>
      </c>
      <c r="L17" s="36">
        <f t="shared" si="14"/>
        <v>247.94</v>
      </c>
      <c r="M17" s="36">
        <f t="shared" si="14"/>
        <v>31.1</v>
      </c>
      <c r="N17" s="36">
        <f t="shared" si="14"/>
        <v>40.79</v>
      </c>
    </row>
    <row r="18" spans="1:18" ht="18.5" thickBot="1">
      <c r="A18" s="5" t="s">
        <v>113</v>
      </c>
      <c r="B18" s="10">
        <v>2959.7</v>
      </c>
      <c r="C18" s="10">
        <v>3301.6</v>
      </c>
      <c r="D18" s="10">
        <v>3753.37</v>
      </c>
      <c r="E18" s="10">
        <v>4333.92</v>
      </c>
      <c r="F18" s="10">
        <v>5500.23</v>
      </c>
      <c r="G18" s="6"/>
      <c r="R18" s="45" t="s">
        <v>163</v>
      </c>
    </row>
    <row r="19" spans="1:18" ht="15" thickBot="1">
      <c r="A19" s="27" t="s">
        <v>140</v>
      </c>
      <c r="B19" s="28">
        <f>SUM(B16,B18)</f>
        <v>3123.8799999999997</v>
      </c>
      <c r="C19" s="28">
        <f>SUM(C16,C18)</f>
        <v>3502.79</v>
      </c>
      <c r="D19" s="28">
        <f>SUM(D16,D18)</f>
        <v>3907.94</v>
      </c>
      <c r="E19" s="28">
        <f t="shared" ref="E19" si="15">SUM(E16,E18)</f>
        <v>4453.21</v>
      </c>
      <c r="F19" s="28">
        <f>SUM(F16,F18)</f>
        <v>5645.7199999999993</v>
      </c>
      <c r="G19" s="29"/>
      <c r="R19" s="46"/>
    </row>
    <row r="20" spans="1:18" ht="18.5" thickBot="1">
      <c r="A20" s="30" t="s">
        <v>114</v>
      </c>
      <c r="B20" s="31">
        <v>10683.09</v>
      </c>
      <c r="C20" s="31">
        <v>11709.25</v>
      </c>
      <c r="D20" s="31">
        <v>13741.99</v>
      </c>
      <c r="E20" s="31">
        <v>15203.51</v>
      </c>
      <c r="F20" s="31">
        <v>19257.349999999999</v>
      </c>
      <c r="G20" s="32"/>
      <c r="R20" s="47" t="s">
        <v>164</v>
      </c>
    </row>
    <row r="21" spans="1:18" ht="54.5" thickBot="1">
      <c r="A21" s="9" t="s">
        <v>115</v>
      </c>
      <c r="B21" s="11">
        <v>2812.79</v>
      </c>
      <c r="C21" s="11">
        <v>3120.27</v>
      </c>
      <c r="D21" s="11">
        <v>3255.97</v>
      </c>
      <c r="E21" s="11">
        <v>4044</v>
      </c>
      <c r="F21" s="11">
        <v>5284.5</v>
      </c>
      <c r="G21" s="4"/>
      <c r="R21" s="47" t="s">
        <v>165</v>
      </c>
    </row>
    <row r="22" spans="1:18" ht="18.5" thickBot="1">
      <c r="A22" s="5" t="s">
        <v>116</v>
      </c>
      <c r="B22" s="6">
        <v>0</v>
      </c>
      <c r="C22" s="6">
        <v>-236.5</v>
      </c>
      <c r="D22" s="6">
        <v>0</v>
      </c>
      <c r="E22" s="6">
        <v>-5.71</v>
      </c>
      <c r="F22" s="6">
        <v>4.37</v>
      </c>
      <c r="G22" s="6"/>
    </row>
    <row r="23" spans="1:18" ht="18.5" thickBot="1">
      <c r="A23" s="9" t="s">
        <v>117</v>
      </c>
      <c r="B23" s="11">
        <v>2812.79</v>
      </c>
      <c r="C23" s="11">
        <v>2883.77</v>
      </c>
      <c r="D23" s="11">
        <v>3255.97</v>
      </c>
      <c r="E23" s="11">
        <v>4038.29</v>
      </c>
      <c r="F23" s="11">
        <v>5288.87</v>
      </c>
      <c r="G23" s="4"/>
      <c r="R23" s="45" t="s">
        <v>166</v>
      </c>
    </row>
    <row r="24" spans="1:18" ht="36.5" thickBot="1">
      <c r="A24" s="7" t="s">
        <v>118</v>
      </c>
      <c r="B24" s="8"/>
      <c r="C24" s="8"/>
      <c r="D24" s="8"/>
      <c r="E24" s="8"/>
      <c r="F24" s="8"/>
      <c r="G24" s="8"/>
      <c r="R24" s="46"/>
    </row>
    <row r="25" spans="1:18" ht="15" thickBot="1">
      <c r="A25" s="5" t="s">
        <v>119</v>
      </c>
      <c r="B25" s="6">
        <v>763.42</v>
      </c>
      <c r="C25" s="6">
        <v>744.39</v>
      </c>
      <c r="D25" s="6">
        <v>868.61</v>
      </c>
      <c r="E25" s="10">
        <v>1039.6199999999999</v>
      </c>
      <c r="F25" s="10">
        <v>1315.68</v>
      </c>
      <c r="G25" s="6"/>
      <c r="R25" s="47" t="s">
        <v>167</v>
      </c>
    </row>
    <row r="26" spans="1:18" ht="15" thickBot="1">
      <c r="A26" s="5" t="s">
        <v>120</v>
      </c>
      <c r="B26" s="6">
        <v>-33.06</v>
      </c>
      <c r="C26" s="6">
        <v>-5.48</v>
      </c>
      <c r="D26" s="6">
        <v>-3.16</v>
      </c>
      <c r="E26" s="6">
        <v>0</v>
      </c>
      <c r="F26" s="6">
        <v>40.35</v>
      </c>
      <c r="G26" s="6"/>
    </row>
    <row r="27" spans="1:18" ht="18.5" thickBot="1">
      <c r="A27" s="5" t="s">
        <v>121</v>
      </c>
      <c r="B27" s="6">
        <v>0</v>
      </c>
      <c r="C27" s="6">
        <v>0</v>
      </c>
      <c r="D27" s="6">
        <v>0</v>
      </c>
      <c r="E27" s="6">
        <v>0</v>
      </c>
      <c r="F27" s="6">
        <v>0</v>
      </c>
      <c r="G27" s="6"/>
      <c r="R27" s="45" t="s">
        <v>168</v>
      </c>
    </row>
    <row r="28" spans="1:18" ht="18.5" thickBot="1">
      <c r="A28" s="9" t="s">
        <v>122</v>
      </c>
      <c r="B28" s="4">
        <v>730.36</v>
      </c>
      <c r="C28" s="4">
        <v>738.91</v>
      </c>
      <c r="D28" s="4">
        <v>865.45</v>
      </c>
      <c r="E28" s="11">
        <v>1039.6199999999999</v>
      </c>
      <c r="F28" s="11">
        <v>1356.03</v>
      </c>
      <c r="G28" s="4"/>
      <c r="R28" s="46"/>
    </row>
    <row r="29" spans="1:18" ht="45.5" thickBot="1">
      <c r="A29" s="9" t="s">
        <v>123</v>
      </c>
      <c r="B29" s="11">
        <v>2082.4299999999998</v>
      </c>
      <c r="C29" s="11">
        <v>2144.86</v>
      </c>
      <c r="D29" s="11">
        <v>2390.52</v>
      </c>
      <c r="E29" s="11">
        <v>2998.67</v>
      </c>
      <c r="F29" s="11">
        <v>3932.84</v>
      </c>
      <c r="G29" s="4"/>
      <c r="R29" s="47" t="s">
        <v>169</v>
      </c>
    </row>
    <row r="30" spans="1:18" ht="36.5" thickBot="1">
      <c r="A30" s="9" t="s">
        <v>124</v>
      </c>
      <c r="B30" s="11">
        <v>2082.4299999999998</v>
      </c>
      <c r="C30" s="11">
        <v>2144.86</v>
      </c>
      <c r="D30" s="11">
        <v>2390.52</v>
      </c>
      <c r="E30" s="11">
        <v>2998.67</v>
      </c>
      <c r="F30" s="11">
        <v>3932.84</v>
      </c>
      <c r="G30" s="4"/>
      <c r="R30" s="47" t="s">
        <v>170</v>
      </c>
    </row>
    <row r="31" spans="1:18" ht="27.5" thickBot="1">
      <c r="A31" s="9" t="s">
        <v>125</v>
      </c>
      <c r="B31" s="11">
        <v>2082.4299999999998</v>
      </c>
      <c r="C31" s="11">
        <v>2144.86</v>
      </c>
      <c r="D31" s="11">
        <v>2390.52</v>
      </c>
      <c r="E31" s="11">
        <v>2998.67</v>
      </c>
      <c r="F31" s="11">
        <v>3932.84</v>
      </c>
      <c r="G31" s="4"/>
    </row>
    <row r="32" spans="1:18" ht="36.5" thickBot="1">
      <c r="A32" s="7" t="s">
        <v>44</v>
      </c>
      <c r="B32" s="8"/>
      <c r="C32" s="8"/>
      <c r="D32" s="8"/>
      <c r="E32" s="8"/>
      <c r="F32" s="8"/>
      <c r="G32" s="8"/>
      <c r="R32" s="45" t="s">
        <v>171</v>
      </c>
    </row>
    <row r="33" spans="1:18" ht="18.5" thickBot="1">
      <c r="A33" s="7" t="s">
        <v>126</v>
      </c>
      <c r="B33" s="8"/>
      <c r="C33" s="8"/>
      <c r="D33" s="8"/>
      <c r="E33" s="8"/>
      <c r="F33" s="8"/>
      <c r="G33" s="8"/>
      <c r="R33" s="46"/>
    </row>
    <row r="34" spans="1:18" ht="18.5" thickBot="1">
      <c r="A34" s="5" t="s">
        <v>127</v>
      </c>
      <c r="B34" s="6">
        <v>215.98</v>
      </c>
      <c r="C34" s="6">
        <v>222.46</v>
      </c>
      <c r="D34" s="6">
        <v>247.94</v>
      </c>
      <c r="E34" s="6">
        <v>31.1</v>
      </c>
      <c r="F34" s="6">
        <v>40.79</v>
      </c>
      <c r="G34" s="6"/>
      <c r="R34" s="47" t="s">
        <v>172</v>
      </c>
    </row>
    <row r="35" spans="1:18" ht="18.5" thickBot="1">
      <c r="A35" s="5" t="s">
        <v>128</v>
      </c>
      <c r="B35" s="6">
        <v>215.98</v>
      </c>
      <c r="C35" s="6">
        <v>222.46</v>
      </c>
      <c r="D35" s="6">
        <v>247.94</v>
      </c>
      <c r="E35" s="6">
        <v>31.1</v>
      </c>
      <c r="F35" s="6">
        <v>40.79</v>
      </c>
      <c r="G35" s="6"/>
    </row>
    <row r="36" spans="1:18" ht="90.5" thickBot="1">
      <c r="A36" s="7" t="s">
        <v>129</v>
      </c>
      <c r="B36" s="8"/>
      <c r="C36" s="8"/>
      <c r="D36" s="8"/>
      <c r="E36" s="8"/>
      <c r="F36" s="8"/>
      <c r="G36" s="8"/>
      <c r="R36" s="45" t="s">
        <v>173</v>
      </c>
    </row>
    <row r="37" spans="1:18" ht="18.5" thickBot="1">
      <c r="A37" s="5" t="s">
        <v>130</v>
      </c>
      <c r="B37" s="6">
        <v>0</v>
      </c>
      <c r="C37" s="6">
        <v>0</v>
      </c>
      <c r="D37" s="6">
        <v>0</v>
      </c>
      <c r="E37" s="6">
        <v>0</v>
      </c>
      <c r="F37" s="6">
        <v>0</v>
      </c>
      <c r="G37" s="6"/>
      <c r="R37" s="46"/>
    </row>
    <row r="38" spans="1:18" ht="18.5" thickBot="1">
      <c r="A38" s="5" t="s">
        <v>131</v>
      </c>
      <c r="B38" s="6">
        <v>0</v>
      </c>
      <c r="C38" s="6">
        <v>0</v>
      </c>
      <c r="D38" s="6">
        <v>0</v>
      </c>
      <c r="E38" s="6">
        <v>0</v>
      </c>
      <c r="F38" s="6">
        <v>0</v>
      </c>
      <c r="G38" s="6"/>
      <c r="R38" s="47" t="s">
        <v>174</v>
      </c>
    </row>
    <row r="39" spans="1:18" ht="36.5" thickBot="1">
      <c r="A39" s="7" t="s">
        <v>132</v>
      </c>
      <c r="B39" s="8"/>
      <c r="C39" s="8"/>
      <c r="D39" s="8"/>
      <c r="E39" s="8"/>
      <c r="F39" s="8"/>
      <c r="G39" s="8"/>
      <c r="R39" s="47" t="s">
        <v>175</v>
      </c>
    </row>
    <row r="40" spans="1:18" ht="27.5" thickBot="1">
      <c r="A40" s="5" t="s">
        <v>133</v>
      </c>
      <c r="B40" s="6">
        <v>0</v>
      </c>
      <c r="C40" s="6">
        <v>0</v>
      </c>
      <c r="D40" s="6">
        <v>0</v>
      </c>
      <c r="E40" s="6">
        <v>0</v>
      </c>
      <c r="F40" s="6">
        <v>0</v>
      </c>
      <c r="G40" s="6"/>
      <c r="R40" s="47" t="s">
        <v>176</v>
      </c>
    </row>
    <row r="41" spans="1:18" ht="27.5" thickBot="1">
      <c r="A41" s="5" t="s">
        <v>134</v>
      </c>
      <c r="B41" s="6">
        <v>0</v>
      </c>
      <c r="C41" s="6">
        <v>0</v>
      </c>
      <c r="D41" s="6">
        <v>0</v>
      </c>
      <c r="E41" s="6">
        <v>0</v>
      </c>
      <c r="F41" s="6">
        <v>0</v>
      </c>
      <c r="G41" s="6"/>
    </row>
    <row r="42" spans="1:18" ht="45.5" thickBot="1">
      <c r="A42" s="7" t="s">
        <v>135</v>
      </c>
      <c r="B42" s="8"/>
      <c r="C42" s="8"/>
      <c r="D42" s="8"/>
      <c r="E42" s="8"/>
      <c r="F42" s="8"/>
      <c r="G42" s="8"/>
      <c r="R42" t="s">
        <v>177</v>
      </c>
    </row>
    <row r="43" spans="1:18" ht="18.5" thickBot="1">
      <c r="A43" s="5" t="s">
        <v>136</v>
      </c>
      <c r="B43" s="10">
        <v>1889.75</v>
      </c>
      <c r="C43" s="10">
        <v>1928.31</v>
      </c>
      <c r="D43" s="10">
        <v>2024.73</v>
      </c>
      <c r="E43" s="6">
        <v>0</v>
      </c>
      <c r="F43" s="10">
        <v>3008.18</v>
      </c>
      <c r="G43" s="6"/>
    </row>
    <row r="44" spans="1:18" ht="18.5" thickBot="1">
      <c r="A44" s="5" t="s">
        <v>137</v>
      </c>
      <c r="B44" s="6">
        <v>0</v>
      </c>
      <c r="C44" s="6">
        <v>0</v>
      </c>
      <c r="D44" s="6">
        <v>0</v>
      </c>
      <c r="E44" s="6">
        <v>0</v>
      </c>
      <c r="F44" s="6">
        <v>0</v>
      </c>
      <c r="G44" s="6"/>
    </row>
    <row r="45" spans="1:18" ht="27.5" thickBot="1">
      <c r="A45" s="5" t="s">
        <v>138</v>
      </c>
      <c r="B45" s="10">
        <v>2000</v>
      </c>
      <c r="C45" s="10">
        <v>2000</v>
      </c>
      <c r="D45" s="10">
        <v>2200</v>
      </c>
      <c r="E45" s="10">
        <v>1670</v>
      </c>
      <c r="F45" s="10">
        <v>3220</v>
      </c>
      <c r="G45"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15A5B-B102-4379-B133-873E535B8E51}">
  <dimension ref="A1:P66"/>
  <sheetViews>
    <sheetView tabSelected="1" topLeftCell="A2" zoomScale="59" workbookViewId="0">
      <selection activeCell="L15" sqref="L15"/>
    </sheetView>
  </sheetViews>
  <sheetFormatPr defaultRowHeight="14.5"/>
  <cols>
    <col min="9" max="9" width="30.6328125" bestFit="1" customWidth="1"/>
    <col min="10" max="13" width="11.81640625" bestFit="1" customWidth="1"/>
    <col min="14" max="14" width="7.1796875" bestFit="1" customWidth="1"/>
  </cols>
  <sheetData>
    <row r="1" spans="1:16" ht="45.5" thickBot="1">
      <c r="A1" s="12" t="s">
        <v>0</v>
      </c>
      <c r="B1" s="13">
        <v>45646</v>
      </c>
      <c r="C1" s="13">
        <v>45647</v>
      </c>
      <c r="D1" s="13">
        <v>45648</v>
      </c>
      <c r="E1" s="13">
        <v>45649</v>
      </c>
      <c r="F1" s="13">
        <v>45375</v>
      </c>
      <c r="G1" s="14"/>
      <c r="I1" s="15" t="s">
        <v>68</v>
      </c>
      <c r="J1" s="16">
        <v>43891</v>
      </c>
      <c r="K1" s="16">
        <v>44256</v>
      </c>
      <c r="L1" s="16">
        <v>44621</v>
      </c>
      <c r="M1" s="16">
        <v>44986</v>
      </c>
      <c r="N1" s="15" t="s">
        <v>69</v>
      </c>
      <c r="O1" s="17"/>
      <c r="P1" s="17"/>
    </row>
    <row r="2" spans="1:16" ht="15" thickBot="1">
      <c r="A2" s="5"/>
      <c r="B2" s="6" t="s">
        <v>2</v>
      </c>
      <c r="C2" s="6" t="s">
        <v>2</v>
      </c>
      <c r="D2" s="6" t="s">
        <v>2</v>
      </c>
      <c r="E2" s="6" t="s">
        <v>2</v>
      </c>
      <c r="F2" s="6" t="s">
        <v>1</v>
      </c>
      <c r="G2" s="6"/>
      <c r="I2" s="18" t="s">
        <v>70</v>
      </c>
    </row>
    <row r="3" spans="1:16" ht="27.5" thickBot="1">
      <c r="A3" s="7" t="s">
        <v>3</v>
      </c>
      <c r="B3" s="8"/>
      <c r="C3" s="8"/>
      <c r="D3" s="8"/>
      <c r="E3" s="8"/>
      <c r="F3" s="8"/>
      <c r="G3" s="8"/>
      <c r="I3" t="s">
        <v>71</v>
      </c>
      <c r="J3">
        <f>B15/B9</f>
        <v>1.6776966731704419</v>
      </c>
      <c r="K3">
        <f t="shared" ref="K3:N3" si="0">C15/C9</f>
        <v>1.6897307721829904</v>
      </c>
      <c r="L3">
        <f t="shared" si="0"/>
        <v>1.3987727566618005</v>
      </c>
      <c r="M3">
        <f t="shared" si="0"/>
        <v>1.0381699135073963</v>
      </c>
      <c r="N3">
        <f t="shared" si="0"/>
        <v>0.96564089209761472</v>
      </c>
      <c r="P3" s="19" t="s">
        <v>72</v>
      </c>
    </row>
    <row r="4" spans="1:16" ht="18.5" thickBot="1">
      <c r="A4" s="7" t="s">
        <v>4</v>
      </c>
      <c r="B4" s="8"/>
      <c r="C4" s="8"/>
      <c r="D4" s="8"/>
      <c r="E4" s="8"/>
      <c r="F4" s="8"/>
      <c r="G4" s="8"/>
      <c r="I4" t="s">
        <v>73</v>
      </c>
      <c r="K4" s="20">
        <f>C7/B7-1</f>
        <v>3.3875564246042433E-2</v>
      </c>
      <c r="L4" s="20">
        <f t="shared" ref="L4:N4" si="1">D7/C7-1</f>
        <v>0.18847016689637131</v>
      </c>
      <c r="M4" s="20">
        <f t="shared" si="1"/>
        <v>0.26815363453602781</v>
      </c>
      <c r="N4" s="20">
        <f t="shared" si="1"/>
        <v>8.281464324690524E-2</v>
      </c>
      <c r="P4" s="19" t="s">
        <v>74</v>
      </c>
    </row>
    <row r="5" spans="1:16" ht="18.5" thickBot="1">
      <c r="A5" s="5" t="s">
        <v>5</v>
      </c>
      <c r="B5" s="6">
        <v>96.42</v>
      </c>
      <c r="C5" s="6">
        <v>96.42</v>
      </c>
      <c r="D5" s="6">
        <v>96.42</v>
      </c>
      <c r="E5" s="6">
        <v>96.42</v>
      </c>
      <c r="F5" s="6">
        <v>96.42</v>
      </c>
      <c r="G5" s="6"/>
      <c r="I5" t="s">
        <v>75</v>
      </c>
      <c r="K5" s="20">
        <f>C15/C14-1</f>
        <v>7.2360208735469778E-2</v>
      </c>
      <c r="L5" s="20">
        <f t="shared" ref="L5:N5" si="2">D15/D14-1</f>
        <v>7.3213193725118364E-2</v>
      </c>
      <c r="M5" s="20">
        <f t="shared" si="2"/>
        <v>0.10476098722443772</v>
      </c>
      <c r="N5" s="20">
        <f t="shared" si="2"/>
        <v>0.10588920883038533</v>
      </c>
      <c r="P5" s="19" t="s">
        <v>76</v>
      </c>
    </row>
    <row r="6" spans="1:16" ht="18.5" thickBot="1">
      <c r="A6" s="9" t="s">
        <v>6</v>
      </c>
      <c r="B6" s="4">
        <v>96.42</v>
      </c>
      <c r="C6" s="4">
        <v>96.42</v>
      </c>
      <c r="D6" s="4">
        <v>96.42</v>
      </c>
      <c r="E6" s="4">
        <v>96.42</v>
      </c>
      <c r="F6" s="4">
        <v>96.42</v>
      </c>
      <c r="G6" s="4"/>
      <c r="I6" t="s">
        <v>77</v>
      </c>
      <c r="J6">
        <f>B8/B15</f>
        <v>0.56759469160290921</v>
      </c>
      <c r="K6">
        <f t="shared" ref="K6:N6" si="3">C8/C15</f>
        <v>0.5644353970944378</v>
      </c>
      <c r="L6">
        <f t="shared" si="3"/>
        <v>0.68688187172584614</v>
      </c>
      <c r="M6">
        <f t="shared" si="3"/>
        <v>0.93320356297495943</v>
      </c>
      <c r="N6">
        <f t="shared" si="3"/>
        <v>1.0056941818294536</v>
      </c>
      <c r="P6" s="21" t="s">
        <v>78</v>
      </c>
    </row>
    <row r="7" spans="1:16" ht="18.5" thickBot="1">
      <c r="A7" s="5" t="s">
        <v>7</v>
      </c>
      <c r="B7" s="10">
        <v>1922.92</v>
      </c>
      <c r="C7" s="10">
        <v>1988.06</v>
      </c>
      <c r="D7" s="10">
        <v>2362.75</v>
      </c>
      <c r="E7" s="10">
        <v>2996.33</v>
      </c>
      <c r="F7" s="10">
        <v>3244.47</v>
      </c>
      <c r="G7" s="6"/>
      <c r="I7" s="18" t="s">
        <v>79</v>
      </c>
      <c r="P7" s="22"/>
    </row>
    <row r="8" spans="1:16" ht="27.5" thickBot="1">
      <c r="A8" s="9" t="s">
        <v>8</v>
      </c>
      <c r="B8" s="11">
        <v>1922.92</v>
      </c>
      <c r="C8" s="11">
        <v>1988.06</v>
      </c>
      <c r="D8" s="11">
        <v>2362.75</v>
      </c>
      <c r="E8" s="11">
        <v>2996.33</v>
      </c>
      <c r="F8" s="11">
        <v>3244.47</v>
      </c>
      <c r="G8" s="4"/>
      <c r="I8" t="s">
        <v>80</v>
      </c>
      <c r="J8">
        <f>B42/B21</f>
        <v>1.6790355258670837</v>
      </c>
      <c r="K8">
        <f t="shared" ref="K8:N8" si="4">C42/C21</f>
        <v>1.0520582043914508</v>
      </c>
      <c r="L8">
        <f t="shared" si="4"/>
        <v>1.1332575696079228</v>
      </c>
      <c r="M8">
        <f t="shared" si="4"/>
        <v>0.94806417913597707</v>
      </c>
      <c r="N8">
        <f t="shared" si="4"/>
        <v>0.88338173995910074</v>
      </c>
      <c r="P8" t="s">
        <v>81</v>
      </c>
    </row>
    <row r="9" spans="1:16" ht="27.5" thickBot="1">
      <c r="A9" s="9" t="s">
        <v>9</v>
      </c>
      <c r="B9" s="11">
        <v>2019.34</v>
      </c>
      <c r="C9" s="11">
        <v>2084.48</v>
      </c>
      <c r="D9" s="11">
        <v>2459.17</v>
      </c>
      <c r="E9" s="11">
        <v>3092.75</v>
      </c>
      <c r="F9" s="11">
        <v>3340.89</v>
      </c>
      <c r="G9" s="4"/>
      <c r="I9" t="s">
        <v>82</v>
      </c>
      <c r="J9">
        <f>(B42-B37)/B21</f>
        <v>1.1107500351046116</v>
      </c>
      <c r="K9">
        <f t="shared" ref="K9:N9" si="5">(C42-C37)/C21</f>
        <v>0.44503772222307597</v>
      </c>
      <c r="L9">
        <f t="shared" si="5"/>
        <v>0.50698270963552239</v>
      </c>
      <c r="M9">
        <f t="shared" si="5"/>
        <v>0.4538837768820041</v>
      </c>
      <c r="N9">
        <f t="shared" si="5"/>
        <v>0.35524143910497025</v>
      </c>
      <c r="P9" t="s">
        <v>83</v>
      </c>
    </row>
    <row r="10" spans="1:16" ht="27.5" thickBot="1">
      <c r="A10" s="7" t="s">
        <v>10</v>
      </c>
      <c r="B10" s="8"/>
      <c r="C10" s="8"/>
      <c r="D10" s="8"/>
      <c r="E10" s="8"/>
      <c r="F10" s="8"/>
      <c r="G10" s="8"/>
      <c r="I10" t="s">
        <v>84</v>
      </c>
      <c r="J10" s="23">
        <f>B42-B21</f>
        <v>1692.5299999999997</v>
      </c>
      <c r="K10" s="23">
        <f t="shared" ref="K10:N10" si="6">C42-C21</f>
        <v>135.52000000000044</v>
      </c>
      <c r="L10" s="23">
        <f t="shared" si="6"/>
        <v>410.40000000000009</v>
      </c>
      <c r="M10" s="23">
        <f t="shared" si="6"/>
        <v>-196.86999999999989</v>
      </c>
      <c r="N10" s="23">
        <f t="shared" si="6"/>
        <v>-461.35000000000036</v>
      </c>
      <c r="P10" t="s">
        <v>85</v>
      </c>
    </row>
    <row r="11" spans="1:16" ht="18.5" thickBot="1">
      <c r="A11" s="5" t="s">
        <v>11</v>
      </c>
      <c r="B11" s="6">
        <v>31.72</v>
      </c>
      <c r="C11" s="6">
        <v>27.47</v>
      </c>
      <c r="D11" s="6">
        <v>26.66</v>
      </c>
      <c r="E11" s="6">
        <v>26.2</v>
      </c>
      <c r="F11" s="6">
        <v>25.48</v>
      </c>
      <c r="G11" s="6"/>
      <c r="I11" t="s">
        <v>86</v>
      </c>
      <c r="J11">
        <f>(B38/'INCOME STATEMENT AND INTERPRETE'!J3)*360</f>
        <v>4.4675760111240193</v>
      </c>
      <c r="K11">
        <f>(C38/'INCOME STATEMENT AND INTERPRETE'!K3)*360</f>
        <v>4.0657604491544195</v>
      </c>
      <c r="L11">
        <f>(D38/'INCOME STATEMENT AND INTERPRETE'!L3)*360</f>
        <v>4.1144927821088499</v>
      </c>
      <c r="M11">
        <f>(E38/'INCOME STATEMENT AND INTERPRETE'!M3)*360</f>
        <v>3.8339208403321585</v>
      </c>
      <c r="N11">
        <f>(F38/'INCOME STATEMENT AND INTERPRETE'!N3)*360</f>
        <v>4.4557553547859818</v>
      </c>
    </row>
    <row r="12" spans="1:16" ht="27.5" thickBot="1">
      <c r="A12" s="5" t="s">
        <v>12</v>
      </c>
      <c r="B12" s="6">
        <v>0</v>
      </c>
      <c r="C12" s="6">
        <v>0</v>
      </c>
      <c r="D12" s="6">
        <v>0</v>
      </c>
      <c r="E12" s="6">
        <v>11.57</v>
      </c>
      <c r="F12" s="6">
        <v>12.04</v>
      </c>
      <c r="G12" s="6"/>
      <c r="I12" t="s">
        <v>87</v>
      </c>
      <c r="J12">
        <f>(B18/'INCOME STATEMENT AND INTERPRETE'!J6)*100</f>
        <v>31.882951967866958</v>
      </c>
      <c r="K12">
        <f>(C18/'INCOME STATEMENT AND INTERPRETE'!K6)*100</f>
        <v>29.904793857178124</v>
      </c>
      <c r="L12">
        <f>(D18/'INCOME STATEMENT AND INTERPRETE'!L6)*100</f>
        <v>27.367462121896402</v>
      </c>
      <c r="M12">
        <f>(E18/'INCOME STATEMENT AND INTERPRETE'!M6)*100</f>
        <v>29.100965170152897</v>
      </c>
      <c r="N12">
        <f>(F18/'INCOME STATEMENT AND INTERPRETE'!N6)*100</f>
        <v>26.259435200031376</v>
      </c>
    </row>
    <row r="13" spans="1:16" ht="27.5" thickBot="1">
      <c r="A13" s="5" t="s">
        <v>13</v>
      </c>
      <c r="B13" s="6">
        <v>87.85</v>
      </c>
      <c r="C13" s="6">
        <v>210.2</v>
      </c>
      <c r="D13" s="6">
        <v>208</v>
      </c>
      <c r="E13" s="6">
        <v>266.7</v>
      </c>
      <c r="F13" s="6">
        <v>271.38</v>
      </c>
      <c r="G13" s="6"/>
    </row>
    <row r="14" spans="1:16" ht="18.5" thickBot="1">
      <c r="A14" s="5" t="s">
        <v>14</v>
      </c>
      <c r="B14" s="10">
        <v>3268.27</v>
      </c>
      <c r="C14" s="10">
        <v>3284.54</v>
      </c>
      <c r="D14" s="10">
        <v>3205.16</v>
      </c>
      <c r="E14" s="10">
        <v>2906.33</v>
      </c>
      <c r="F14" s="10">
        <v>2917.2</v>
      </c>
      <c r="G14" s="6"/>
      <c r="I14" s="18" t="s">
        <v>88</v>
      </c>
    </row>
    <row r="15" spans="1:16" ht="27.5" thickBot="1">
      <c r="A15" s="9" t="s">
        <v>15</v>
      </c>
      <c r="B15" s="11">
        <v>3387.84</v>
      </c>
      <c r="C15" s="11">
        <v>3522.21</v>
      </c>
      <c r="D15" s="11">
        <v>3439.82</v>
      </c>
      <c r="E15" s="11">
        <v>3210.8</v>
      </c>
      <c r="F15" s="11">
        <v>3226.1</v>
      </c>
      <c r="G15" s="4"/>
      <c r="I15" t="s">
        <v>89</v>
      </c>
      <c r="J15">
        <f>'INCOME STATEMENT AND INTERPRETE'!J3/'B.S AND ANALYSIS(RATIO ANALYSIS'!B43</f>
        <v>1.6823562324281971</v>
      </c>
      <c r="K15">
        <f>'INCOME STATEMENT AND INTERPRETE'!K3/'B.S AND ANALYSIS(RATIO ANALYSIS'!C43</f>
        <v>1.7824415068094368</v>
      </c>
      <c r="L15">
        <f>'INCOME STATEMENT AND INTERPRETE'!L3/'B.S AND ANALYSIS(RATIO ANALYSIS'!D43</f>
        <v>1.8699205010948083</v>
      </c>
      <c r="M15">
        <f>'INCOME STATEMENT AND INTERPRETE'!M3/'B.S AND ANALYSIS(RATIO ANALYSIS'!E43</f>
        <v>1.8843562484954215</v>
      </c>
      <c r="N15">
        <f>'INCOME STATEMENT AND INTERPRETE'!N3/'B.S AND ANALYSIS(RATIO ANALYSIS'!F43</f>
        <v>2.3068841192580867</v>
      </c>
    </row>
    <row r="16" spans="1:16" ht="18.5" thickBot="1">
      <c r="A16" s="7" t="s">
        <v>16</v>
      </c>
      <c r="B16" s="8"/>
      <c r="C16" s="8"/>
      <c r="D16" s="8"/>
      <c r="E16" s="8"/>
      <c r="F16" s="8"/>
      <c r="G16" s="8"/>
      <c r="I16" t="s">
        <v>90</v>
      </c>
      <c r="J16">
        <f>'INCOME STATEMENT AND INTERPRETE'!J3/'B.S AND ANALYSIS(RATIO ANALYSIS'!B38</f>
        <v>80.580609955738794</v>
      </c>
      <c r="K16">
        <f>'INCOME STATEMENT AND INTERPRETE'!K3/'B.S AND ANALYSIS(RATIO ANALYSIS'!C38</f>
        <v>88.544321413444663</v>
      </c>
      <c r="L16">
        <f>'INCOME STATEMENT AND INTERPRETE'!L3/'B.S AND ANALYSIS(RATIO ANALYSIS'!D38</f>
        <v>87.495596435457813</v>
      </c>
      <c r="M16">
        <f>'INCOME STATEMENT AND INTERPRETE'!M3/'B.S AND ANALYSIS(RATIO ANALYSIS'!E38</f>
        <v>93.898652317717335</v>
      </c>
      <c r="N16">
        <f>'INCOME STATEMENT AND INTERPRETE'!N3/'B.S AND ANALYSIS(RATIO ANALYSIS'!F38</f>
        <v>80.794381947680222</v>
      </c>
    </row>
    <row r="17" spans="1:16" ht="18.5" thickBot="1">
      <c r="A17" s="5" t="s">
        <v>17</v>
      </c>
      <c r="B17" s="6">
        <v>3.12</v>
      </c>
      <c r="C17" s="6">
        <v>6.59</v>
      </c>
      <c r="D17" s="6">
        <v>3.37</v>
      </c>
      <c r="E17" s="6">
        <v>5.21</v>
      </c>
      <c r="F17" s="6">
        <v>5.66</v>
      </c>
      <c r="G17" s="6"/>
      <c r="I17" t="s">
        <v>91</v>
      </c>
      <c r="J17">
        <f>'INCOME STATEMENT AND INTERPRETE'!J6/'B.S AND ANALYSIS(RATIO ANALYSIS'!B21</f>
        <v>2.2763475155964774</v>
      </c>
      <c r="K17">
        <f>'INCOME STATEMENT AND INTERPRETE'!K6/'B.S AND ANALYSIS(RATIO ANALYSIS'!C21</f>
        <v>2.4273290207587475</v>
      </c>
      <c r="L17">
        <f>'INCOME STATEMENT AND INTERPRETE'!L6/'B.S AND ANALYSIS(RATIO ANALYSIS'!D21</f>
        <v>2.5163925643315199</v>
      </c>
      <c r="M17">
        <f>'INCOME STATEMENT AND INTERPRETE'!M6/'B.S AND ANALYSIS(RATIO ANALYSIS'!E21</f>
        <v>2.2246137855348964</v>
      </c>
      <c r="N17">
        <f>'INCOME STATEMENT AND INTERPRETE'!N6/'B.S AND ANALYSIS(RATIO ANALYSIS'!F21</f>
        <v>2.7068707075456198</v>
      </c>
    </row>
    <row r="18" spans="1:16" ht="18.5" thickBot="1">
      <c r="A18" s="5" t="s">
        <v>18</v>
      </c>
      <c r="B18" s="10">
        <v>1809.01</v>
      </c>
      <c r="C18" s="10">
        <v>1889.66</v>
      </c>
      <c r="D18" s="10">
        <v>2120.94</v>
      </c>
      <c r="E18" s="10">
        <v>2454</v>
      </c>
      <c r="F18" s="10">
        <v>2812.01</v>
      </c>
      <c r="G18" s="6"/>
    </row>
    <row r="19" spans="1:16" ht="18.5" thickBot="1">
      <c r="A19" s="5" t="s">
        <v>19</v>
      </c>
      <c r="B19" s="6">
        <v>574.46</v>
      </c>
      <c r="C19" s="6">
        <v>568.45000000000005</v>
      </c>
      <c r="D19" s="6">
        <v>794.74</v>
      </c>
      <c r="E19" s="6">
        <v>813.02</v>
      </c>
      <c r="F19" s="6">
        <v>876.78</v>
      </c>
      <c r="G19" s="6"/>
      <c r="I19" s="18" t="s">
        <v>92</v>
      </c>
    </row>
    <row r="20" spans="1:16" ht="18.5" thickBot="1">
      <c r="A20" s="5" t="s">
        <v>20</v>
      </c>
      <c r="B20" s="6">
        <v>105.96</v>
      </c>
      <c r="C20" s="6">
        <v>138.54</v>
      </c>
      <c r="D20" s="6">
        <v>160.69999999999999</v>
      </c>
      <c r="E20" s="6">
        <v>518.41</v>
      </c>
      <c r="F20" s="6">
        <v>261.62</v>
      </c>
      <c r="G20" s="6"/>
      <c r="I20" t="s">
        <v>93</v>
      </c>
      <c r="J20" s="20">
        <f>'INCOME STATEMENT AND INTERPRETE'!J9/'B.S AND ANALYSIS(RATIO ANALYSIS'!B43</f>
        <v>0.59471526242036121</v>
      </c>
      <c r="K20" s="20">
        <f>'INCOME STATEMENT AND INTERPRETE'!K9/'B.S AND ANALYSIS(RATIO ANALYSIS'!C43</f>
        <v>0.60996987794049384</v>
      </c>
      <c r="L20" s="20">
        <f>'INCOME STATEMENT AND INTERPRETE'!L9/'B.S AND ANALYSIS(RATIO ANALYSIS'!D43</f>
        <v>0.5947560570859608</v>
      </c>
      <c r="M20" s="20">
        <f>'INCOME STATEMENT AND INTERPRETE'!M9/'B.S AND ANALYSIS(RATIO ANALYSIS'!E43</f>
        <v>0.63022293022025533</v>
      </c>
      <c r="N20" s="20">
        <f>'INCOME STATEMENT AND INTERPRETE'!N9/'B.S AND ANALYSIS(RATIO ANALYSIS'!F43</f>
        <v>0.77805885360341953</v>
      </c>
    </row>
    <row r="21" spans="1:16" ht="27.5" thickBot="1">
      <c r="A21" s="9" t="s">
        <v>21</v>
      </c>
      <c r="B21" s="11">
        <v>2492.5500000000002</v>
      </c>
      <c r="C21" s="11">
        <v>2603.2399999999998</v>
      </c>
      <c r="D21" s="11">
        <v>3079.75</v>
      </c>
      <c r="E21" s="11">
        <v>3790.64</v>
      </c>
      <c r="F21" s="11">
        <v>3956.07</v>
      </c>
      <c r="G21" s="4"/>
      <c r="I21" t="s">
        <v>94</v>
      </c>
      <c r="J21" s="20">
        <f>'INCOME STATEMENT AND INTERPRETE'!J15/'B.S AND ANALYSIS(RATIO ANALYSIS'!B9</f>
        <v>1.700144601701546</v>
      </c>
      <c r="K21" s="20">
        <f>'INCOME STATEMENT AND INTERPRETE'!K15/'B.S AND ANALYSIS(RATIO ANALYSIS'!C9</f>
        <v>1.7642385630948723</v>
      </c>
      <c r="L21" s="20">
        <f>'INCOME STATEMENT AND INTERPRETE'!L15/'B.S AND ANALYSIS(RATIO ANALYSIS'!D9</f>
        <v>1.5928666989268736</v>
      </c>
      <c r="M21" s="20">
        <f>'INCOME STATEMENT AND INTERPRETE'!M15/'B.S AND ANALYSIS(RATIO ANALYSIS'!E9</f>
        <v>1.5435356883032898</v>
      </c>
      <c r="N21" s="20">
        <f>'INCOME STATEMENT AND INTERPRETE'!N15/'B.S AND ANALYSIS(RATIO ANALYSIS'!F9</f>
        <v>1.8403060262385174</v>
      </c>
    </row>
    <row r="22" spans="1:16" ht="27.5" thickBot="1">
      <c r="A22" s="9" t="s">
        <v>22</v>
      </c>
      <c r="B22" s="11">
        <v>7899.73</v>
      </c>
      <c r="C22" s="11">
        <v>8209.93</v>
      </c>
      <c r="D22" s="11">
        <v>8978.74</v>
      </c>
      <c r="E22" s="11">
        <v>10094.19</v>
      </c>
      <c r="F22" s="11">
        <v>10523.06</v>
      </c>
      <c r="G22" s="4"/>
    </row>
    <row r="23" spans="1:16" ht="21.5" thickBot="1">
      <c r="A23" s="7" t="s">
        <v>23</v>
      </c>
      <c r="B23" s="8"/>
      <c r="C23" s="8"/>
      <c r="D23" s="8"/>
      <c r="E23" s="8"/>
      <c r="F23" s="8"/>
      <c r="G23" s="8"/>
      <c r="I23" s="24" t="s">
        <v>95</v>
      </c>
      <c r="J23">
        <f>B39/B21</f>
        <v>0.71006399069226289</v>
      </c>
      <c r="K23">
        <f t="shared" ref="K23:N23" si="7">C39/C21</f>
        <v>0.28249796407553662</v>
      </c>
      <c r="L23">
        <f t="shared" si="7"/>
        <v>0.30702167383716211</v>
      </c>
      <c r="M23">
        <f t="shared" si="7"/>
        <v>0.23078424751493154</v>
      </c>
      <c r="N23">
        <f t="shared" si="7"/>
        <v>0.19687467613060436</v>
      </c>
      <c r="P23" t="s">
        <v>96</v>
      </c>
    </row>
    <row r="24" spans="1:16" ht="27.5" thickBot="1">
      <c r="A24" s="7" t="s">
        <v>24</v>
      </c>
      <c r="B24" s="8"/>
      <c r="C24" s="8"/>
      <c r="D24" s="8"/>
      <c r="E24" s="8"/>
      <c r="F24" s="8"/>
      <c r="G24" s="8"/>
    </row>
    <row r="25" spans="1:16" ht="24" thickBot="1">
      <c r="A25" s="5" t="s">
        <v>25</v>
      </c>
      <c r="B25" s="10">
        <v>2179.41</v>
      </c>
      <c r="C25" s="10">
        <v>2993.97</v>
      </c>
      <c r="D25" s="10">
        <v>3043.7</v>
      </c>
      <c r="E25" s="10">
        <v>4545.8999999999996</v>
      </c>
      <c r="F25" s="10">
        <v>3460.25</v>
      </c>
      <c r="G25" s="6"/>
      <c r="I25" s="25" t="s">
        <v>97</v>
      </c>
      <c r="J25">
        <f>B22/B43</f>
        <v>1</v>
      </c>
      <c r="K25">
        <f t="shared" ref="K25:N25" si="8">C22/C43</f>
        <v>1</v>
      </c>
      <c r="L25">
        <f t="shared" si="8"/>
        <v>1</v>
      </c>
      <c r="M25">
        <f t="shared" si="8"/>
        <v>1</v>
      </c>
      <c r="N25">
        <f t="shared" si="8"/>
        <v>1</v>
      </c>
      <c r="P25" t="s">
        <v>98</v>
      </c>
    </row>
    <row r="26" spans="1:16" ht="18.5" thickBot="1">
      <c r="A26" s="5" t="s">
        <v>26</v>
      </c>
      <c r="B26" s="6">
        <v>0</v>
      </c>
      <c r="C26" s="6">
        <v>0</v>
      </c>
      <c r="D26" s="6">
        <v>0</v>
      </c>
      <c r="E26" s="6">
        <v>0</v>
      </c>
      <c r="F26" s="6">
        <v>0</v>
      </c>
      <c r="G26" s="6"/>
    </row>
    <row r="27" spans="1:16" ht="18.5" thickBot="1">
      <c r="A27" s="5" t="s">
        <v>27</v>
      </c>
      <c r="B27" s="6">
        <v>638.58000000000004</v>
      </c>
      <c r="C27" s="6">
        <v>246.23</v>
      </c>
      <c r="D27" s="6">
        <v>358.36</v>
      </c>
      <c r="E27" s="6">
        <v>0</v>
      </c>
      <c r="F27" s="10">
        <v>1741.71</v>
      </c>
      <c r="G27" s="6"/>
    </row>
    <row r="28" spans="1:16" ht="15" thickBot="1">
      <c r="A28" s="5" t="s">
        <v>28</v>
      </c>
      <c r="B28" s="6">
        <v>0</v>
      </c>
      <c r="C28" s="6">
        <v>0</v>
      </c>
      <c r="D28" s="6">
        <v>0</v>
      </c>
      <c r="E28" s="6">
        <v>0</v>
      </c>
      <c r="F28" s="6">
        <v>0</v>
      </c>
      <c r="G28" s="6"/>
    </row>
    <row r="29" spans="1:16" ht="18.5" thickBot="1">
      <c r="A29" s="9" t="s">
        <v>29</v>
      </c>
      <c r="B29" s="11">
        <v>2817.99</v>
      </c>
      <c r="C29" s="11">
        <v>3240.2</v>
      </c>
      <c r="D29" s="11">
        <v>3402.06</v>
      </c>
      <c r="E29" s="11">
        <v>4545.8999999999996</v>
      </c>
      <c r="F29" s="11">
        <v>5201.96</v>
      </c>
      <c r="G29" s="4"/>
    </row>
    <row r="30" spans="1:16" ht="18.5" thickBot="1">
      <c r="A30" s="5" t="s">
        <v>30</v>
      </c>
      <c r="B30" s="6">
        <v>740.83</v>
      </c>
      <c r="C30" s="6">
        <v>710.7</v>
      </c>
      <c r="D30" s="6">
        <v>560.19000000000005</v>
      </c>
      <c r="E30" s="6">
        <v>424.65</v>
      </c>
      <c r="F30" s="6">
        <v>423.89</v>
      </c>
      <c r="G30" s="6"/>
    </row>
    <row r="31" spans="1:16" ht="18.5" thickBot="1">
      <c r="A31" s="5" t="s">
        <v>31</v>
      </c>
      <c r="B31" s="6">
        <v>19.920000000000002</v>
      </c>
      <c r="C31" s="6">
        <v>25.84</v>
      </c>
      <c r="D31" s="6">
        <v>25.61</v>
      </c>
      <c r="E31" s="6">
        <v>0</v>
      </c>
      <c r="F31" s="6">
        <v>0</v>
      </c>
      <c r="G31" s="6"/>
    </row>
    <row r="32" spans="1:16" ht="27.5" thickBot="1">
      <c r="A32" s="5" t="s">
        <v>32</v>
      </c>
      <c r="B32" s="6">
        <v>46.55</v>
      </c>
      <c r="C32" s="6">
        <v>49.09</v>
      </c>
      <c r="D32" s="6">
        <v>9</v>
      </c>
      <c r="E32" s="6">
        <v>8.91</v>
      </c>
      <c r="F32" s="6">
        <v>8.01</v>
      </c>
      <c r="G32" s="6"/>
    </row>
    <row r="33" spans="1:7" ht="27.5" thickBot="1">
      <c r="A33" s="5" t="s">
        <v>33</v>
      </c>
      <c r="B33" s="6">
        <v>89.36</v>
      </c>
      <c r="C33" s="10">
        <v>1445.34</v>
      </c>
      <c r="D33" s="10">
        <v>1491.73</v>
      </c>
      <c r="E33" s="10">
        <v>1520.96</v>
      </c>
      <c r="F33" s="10">
        <v>1394.48</v>
      </c>
      <c r="G33" s="6"/>
    </row>
    <row r="34" spans="1:7" ht="27.5" thickBot="1">
      <c r="A34" s="9" t="s">
        <v>34</v>
      </c>
      <c r="B34" s="11">
        <v>3714.65</v>
      </c>
      <c r="C34" s="11">
        <v>5471.17</v>
      </c>
      <c r="D34" s="11">
        <v>5488.59</v>
      </c>
      <c r="E34" s="11">
        <v>6500.42</v>
      </c>
      <c r="F34" s="11">
        <v>7028.34</v>
      </c>
      <c r="G34" s="4"/>
    </row>
    <row r="35" spans="1:7" ht="18.5" thickBot="1">
      <c r="A35" s="7" t="s">
        <v>35</v>
      </c>
      <c r="B35" s="8"/>
      <c r="C35" s="8"/>
      <c r="D35" s="8"/>
      <c r="E35" s="8"/>
      <c r="F35" s="8"/>
      <c r="G35" s="8"/>
    </row>
    <row r="36" spans="1:7" ht="18.5" thickBot="1">
      <c r="A36" s="5" t="s">
        <v>36</v>
      </c>
      <c r="B36" s="6">
        <v>722.94</v>
      </c>
      <c r="C36" s="6">
        <v>63.28</v>
      </c>
      <c r="D36" s="6">
        <v>217.35</v>
      </c>
      <c r="E36" s="6">
        <v>301.77</v>
      </c>
      <c r="F36" s="6">
        <v>39.979999999999997</v>
      </c>
      <c r="G36" s="6"/>
    </row>
    <row r="37" spans="1:7" ht="15" thickBot="1">
      <c r="A37" s="5" t="s">
        <v>37</v>
      </c>
      <c r="B37" s="10">
        <v>1416.48</v>
      </c>
      <c r="C37" s="10">
        <v>1580.22</v>
      </c>
      <c r="D37" s="10">
        <v>1928.77</v>
      </c>
      <c r="E37" s="10">
        <v>1873.26</v>
      </c>
      <c r="F37" s="10">
        <v>2089.36</v>
      </c>
      <c r="G37" s="6"/>
    </row>
    <row r="38" spans="1:7" ht="18.5" thickBot="1">
      <c r="A38" s="5" t="s">
        <v>38</v>
      </c>
      <c r="B38" s="6">
        <v>164.93</v>
      </c>
      <c r="C38" s="6">
        <v>165.27</v>
      </c>
      <c r="D38" s="6">
        <v>191.89</v>
      </c>
      <c r="E38" s="6">
        <v>202.57</v>
      </c>
      <c r="F38" s="6">
        <v>300.45999999999998</v>
      </c>
      <c r="G38" s="6"/>
    </row>
    <row r="39" spans="1:7" ht="27.5" thickBot="1">
      <c r="A39" s="5" t="s">
        <v>39</v>
      </c>
      <c r="B39" s="10">
        <v>1769.87</v>
      </c>
      <c r="C39" s="6">
        <v>735.41</v>
      </c>
      <c r="D39" s="6">
        <v>945.55</v>
      </c>
      <c r="E39" s="6">
        <v>874.82</v>
      </c>
      <c r="F39" s="6">
        <v>778.85</v>
      </c>
      <c r="G39" s="6"/>
    </row>
    <row r="40" spans="1:7" ht="27.5" thickBot="1">
      <c r="A40" s="5" t="s">
        <v>40</v>
      </c>
      <c r="B40" s="6">
        <v>13.22</v>
      </c>
      <c r="C40" s="6">
        <v>11.85</v>
      </c>
      <c r="D40" s="6">
        <v>10.26</v>
      </c>
      <c r="E40" s="6">
        <v>10.91</v>
      </c>
      <c r="F40" s="6">
        <v>11.01</v>
      </c>
      <c r="G40" s="6"/>
    </row>
    <row r="41" spans="1:7" ht="18.5" thickBot="1">
      <c r="A41" s="5" t="s">
        <v>41</v>
      </c>
      <c r="B41" s="6">
        <v>97.64</v>
      </c>
      <c r="C41" s="6">
        <v>182.73</v>
      </c>
      <c r="D41" s="6">
        <v>196.33</v>
      </c>
      <c r="E41" s="6">
        <v>330.44</v>
      </c>
      <c r="F41" s="6">
        <v>275.06</v>
      </c>
      <c r="G41" s="6"/>
    </row>
    <row r="42" spans="1:7" ht="27.5" thickBot="1">
      <c r="A42" s="9" t="s">
        <v>42</v>
      </c>
      <c r="B42" s="11">
        <v>4185.08</v>
      </c>
      <c r="C42" s="11">
        <v>2738.76</v>
      </c>
      <c r="D42" s="11">
        <v>3490.15</v>
      </c>
      <c r="E42" s="11">
        <v>3593.77</v>
      </c>
      <c r="F42" s="11">
        <v>3494.72</v>
      </c>
      <c r="G42" s="4"/>
    </row>
    <row r="43" spans="1:7" ht="15" thickBot="1">
      <c r="A43" s="9" t="s">
        <v>43</v>
      </c>
      <c r="B43" s="11">
        <v>7899.73</v>
      </c>
      <c r="C43" s="11">
        <v>8209.93</v>
      </c>
      <c r="D43" s="11">
        <v>8978.74</v>
      </c>
      <c r="E43" s="11">
        <v>10094.19</v>
      </c>
      <c r="F43" s="11">
        <v>10523.06</v>
      </c>
      <c r="G43" s="4"/>
    </row>
    <row r="44" spans="1:7" ht="36.5" thickBot="1">
      <c r="A44" s="7" t="s">
        <v>44</v>
      </c>
      <c r="B44" s="8"/>
      <c r="C44" s="8"/>
      <c r="D44" s="8"/>
      <c r="E44" s="8"/>
      <c r="F44" s="8"/>
      <c r="G44" s="8"/>
    </row>
    <row r="45" spans="1:7" ht="45.5" thickBot="1">
      <c r="A45" s="7" t="s">
        <v>45</v>
      </c>
      <c r="B45" s="8"/>
      <c r="C45" s="8"/>
      <c r="D45" s="8"/>
      <c r="E45" s="8"/>
      <c r="F45" s="8"/>
      <c r="G45" s="8"/>
    </row>
    <row r="46" spans="1:7" ht="18.5" thickBot="1">
      <c r="A46" s="5" t="s">
        <v>46</v>
      </c>
      <c r="B46" s="6">
        <v>315.39999999999998</v>
      </c>
      <c r="C46" s="6">
        <v>187.26</v>
      </c>
      <c r="D46" s="6">
        <v>790.18</v>
      </c>
      <c r="E46" s="6">
        <v>0</v>
      </c>
      <c r="F46" s="10">
        <v>1313.91</v>
      </c>
      <c r="G46" s="6"/>
    </row>
    <row r="47" spans="1:7" ht="27.5" thickBot="1">
      <c r="A47" s="7" t="s">
        <v>47</v>
      </c>
      <c r="B47" s="8"/>
      <c r="C47" s="8"/>
      <c r="D47" s="8"/>
      <c r="E47" s="8"/>
      <c r="F47" s="8"/>
      <c r="G47" s="8"/>
    </row>
    <row r="48" spans="1:7" ht="18.5" thickBot="1">
      <c r="A48" s="5" t="s">
        <v>48</v>
      </c>
      <c r="B48" s="6">
        <v>0</v>
      </c>
      <c r="C48" s="6">
        <v>0</v>
      </c>
      <c r="D48" s="6">
        <v>0</v>
      </c>
      <c r="E48" s="6">
        <v>0</v>
      </c>
      <c r="F48" s="6">
        <v>0</v>
      </c>
      <c r="G48" s="6"/>
    </row>
    <row r="49" spans="1:7" ht="27.5" thickBot="1">
      <c r="A49" s="5" t="s">
        <v>49</v>
      </c>
      <c r="B49" s="6">
        <v>0</v>
      </c>
      <c r="C49" s="6">
        <v>0</v>
      </c>
      <c r="D49" s="6">
        <v>0</v>
      </c>
      <c r="E49" s="6">
        <v>0</v>
      </c>
      <c r="F49" s="6">
        <v>0</v>
      </c>
      <c r="G49" s="6"/>
    </row>
    <row r="50" spans="1:7" ht="18.5" thickBot="1">
      <c r="A50" s="5" t="s">
        <v>50</v>
      </c>
      <c r="B50" s="6">
        <v>0</v>
      </c>
      <c r="C50" s="6">
        <v>0</v>
      </c>
      <c r="D50" s="6">
        <v>0</v>
      </c>
      <c r="E50" s="6">
        <v>0</v>
      </c>
      <c r="F50" s="6">
        <v>0</v>
      </c>
      <c r="G50" s="6"/>
    </row>
    <row r="51" spans="1:7" ht="18.5" thickBot="1">
      <c r="A51" s="5" t="s">
        <v>51</v>
      </c>
      <c r="B51" s="6">
        <v>0</v>
      </c>
      <c r="C51" s="6">
        <v>0</v>
      </c>
      <c r="D51" s="6">
        <v>0</v>
      </c>
      <c r="E51" s="6">
        <v>0</v>
      </c>
      <c r="F51" s="6">
        <v>0</v>
      </c>
      <c r="G51" s="6"/>
    </row>
    <row r="52" spans="1:7" ht="36.5" thickBot="1">
      <c r="A52" s="7" t="s">
        <v>52</v>
      </c>
      <c r="B52" s="8"/>
      <c r="C52" s="8"/>
      <c r="D52" s="8"/>
      <c r="E52" s="8"/>
      <c r="F52" s="8"/>
      <c r="G52" s="8"/>
    </row>
    <row r="53" spans="1:7" ht="27.5" thickBot="1">
      <c r="A53" s="5" t="s">
        <v>53</v>
      </c>
      <c r="B53" s="10">
        <v>2791.46</v>
      </c>
      <c r="C53" s="10">
        <v>2460.04</v>
      </c>
      <c r="D53" s="10">
        <v>2760.08</v>
      </c>
      <c r="E53" s="6">
        <v>0</v>
      </c>
      <c r="F53" s="10">
        <v>4692.37</v>
      </c>
      <c r="G53" s="6"/>
    </row>
    <row r="54" spans="1:7" ht="54.5" thickBot="1">
      <c r="A54" s="7" t="s">
        <v>54</v>
      </c>
      <c r="B54" s="8"/>
      <c r="C54" s="8"/>
      <c r="D54" s="8"/>
      <c r="E54" s="8"/>
      <c r="F54" s="8"/>
      <c r="G54" s="8"/>
    </row>
    <row r="55" spans="1:7" ht="36.5" thickBot="1">
      <c r="A55" s="5" t="s">
        <v>55</v>
      </c>
      <c r="B55" s="6" t="s">
        <v>56</v>
      </c>
      <c r="C55" s="6" t="s">
        <v>56</v>
      </c>
      <c r="D55" s="6" t="s">
        <v>56</v>
      </c>
      <c r="E55" s="6" t="s">
        <v>56</v>
      </c>
      <c r="F55" s="6" t="s">
        <v>56</v>
      </c>
      <c r="G55" s="6"/>
    </row>
    <row r="56" spans="1:7" ht="27.5" thickBot="1">
      <c r="A56" s="7" t="s">
        <v>57</v>
      </c>
      <c r="B56" s="8"/>
      <c r="C56" s="8"/>
      <c r="D56" s="8"/>
      <c r="E56" s="8"/>
      <c r="F56" s="8"/>
      <c r="G56" s="8"/>
    </row>
    <row r="57" spans="1:7" ht="18.5" thickBot="1">
      <c r="A57" s="5" t="s">
        <v>58</v>
      </c>
      <c r="B57" s="6">
        <v>647.39</v>
      </c>
      <c r="C57" s="6">
        <v>639.57000000000005</v>
      </c>
      <c r="D57" s="6">
        <v>691.93</v>
      </c>
      <c r="E57" s="6" t="s">
        <v>56</v>
      </c>
      <c r="F57" s="6">
        <v>974.86</v>
      </c>
      <c r="G57" s="6"/>
    </row>
    <row r="58" spans="1:7" ht="18.5" thickBot="1">
      <c r="A58" s="5" t="s">
        <v>59</v>
      </c>
      <c r="B58" s="6" t="s">
        <v>56</v>
      </c>
      <c r="C58" s="6" t="s">
        <v>56</v>
      </c>
      <c r="D58" s="6" t="s">
        <v>56</v>
      </c>
      <c r="E58" s="6" t="s">
        <v>56</v>
      </c>
      <c r="F58" s="6" t="s">
        <v>56</v>
      </c>
      <c r="G58" s="6"/>
    </row>
    <row r="59" spans="1:7" ht="18.5" thickBot="1">
      <c r="A59" s="7" t="s">
        <v>60</v>
      </c>
      <c r="B59" s="8"/>
      <c r="C59" s="8"/>
      <c r="D59" s="8"/>
      <c r="E59" s="8"/>
      <c r="F59" s="8"/>
      <c r="G59" s="8"/>
    </row>
    <row r="60" spans="1:7" ht="18.5" thickBot="1">
      <c r="A60" s="5" t="s">
        <v>61</v>
      </c>
      <c r="B60" s="6">
        <v>73.41</v>
      </c>
      <c r="C60" s="6">
        <v>73.41</v>
      </c>
      <c r="D60" s="6">
        <v>73.41</v>
      </c>
      <c r="E60" s="6" t="s">
        <v>56</v>
      </c>
      <c r="F60" s="6">
        <v>73.41</v>
      </c>
      <c r="G60" s="6"/>
    </row>
    <row r="61" spans="1:7" ht="36.5" thickBot="1">
      <c r="A61" s="7" t="s">
        <v>62</v>
      </c>
      <c r="B61" s="8"/>
      <c r="C61" s="8"/>
      <c r="D61" s="8"/>
      <c r="E61" s="8"/>
      <c r="F61" s="8"/>
      <c r="G61" s="8"/>
    </row>
    <row r="62" spans="1:7" ht="36.5" thickBot="1">
      <c r="A62" s="5" t="s">
        <v>63</v>
      </c>
      <c r="B62" s="6">
        <v>805.47</v>
      </c>
      <c r="C62" s="6">
        <v>779.75</v>
      </c>
      <c r="D62" s="6">
        <v>591.86</v>
      </c>
      <c r="E62" s="6" t="s">
        <v>56</v>
      </c>
      <c r="F62" s="6">
        <v>448.87</v>
      </c>
      <c r="G62" s="6"/>
    </row>
    <row r="63" spans="1:7" ht="36.5" thickBot="1">
      <c r="A63" s="5" t="s">
        <v>64</v>
      </c>
      <c r="B63" s="6">
        <v>18.88</v>
      </c>
      <c r="C63" s="6" t="s">
        <v>56</v>
      </c>
      <c r="D63" s="6" t="s">
        <v>56</v>
      </c>
      <c r="E63" s="6" t="s">
        <v>56</v>
      </c>
      <c r="F63" s="6" t="s">
        <v>56</v>
      </c>
      <c r="G63" s="6"/>
    </row>
    <row r="64" spans="1:7" ht="27.5" thickBot="1">
      <c r="A64" s="7" t="s">
        <v>65</v>
      </c>
      <c r="B64" s="8"/>
      <c r="C64" s="8"/>
      <c r="D64" s="8"/>
      <c r="E64" s="8"/>
      <c r="F64" s="8"/>
      <c r="G64" s="8"/>
    </row>
    <row r="65" spans="1:7" ht="36.5" thickBot="1">
      <c r="A65" s="5" t="s">
        <v>66</v>
      </c>
      <c r="B65" s="6">
        <v>722.94</v>
      </c>
      <c r="C65" s="6">
        <v>63.39</v>
      </c>
      <c r="D65" s="6">
        <v>220.4</v>
      </c>
      <c r="E65" s="6" t="s">
        <v>56</v>
      </c>
      <c r="F65" s="6">
        <v>39.979999999999997</v>
      </c>
      <c r="G65" s="6"/>
    </row>
    <row r="66" spans="1:7" ht="36.5" thickBot="1">
      <c r="A66" s="5" t="s">
        <v>67</v>
      </c>
      <c r="B66" s="6" t="s">
        <v>56</v>
      </c>
      <c r="C66" s="6" t="s">
        <v>56</v>
      </c>
      <c r="D66" s="6" t="s">
        <v>56</v>
      </c>
      <c r="E66" s="6" t="s">
        <v>56</v>
      </c>
      <c r="F66" s="6" t="s">
        <v>56</v>
      </c>
      <c r="G66" s="6"/>
    </row>
  </sheetData>
  <pageMargins left="0.7" right="0.7" top="0.75" bottom="0.75" header="0.3" footer="0.3"/>
  <extLst>
    <ext xmlns:x14="http://schemas.microsoft.com/office/spreadsheetml/2009/9/main" uri="{05C60535-1F16-4fd2-B633-F4F36F0B64E0}">
      <x14:sparklineGroups xmlns:xm="http://schemas.microsoft.com/office/excel/2006/main">
        <x14:sparklineGroup type="column" displayEmptyCellsAs="gap" xr2:uid="{84BA7F90-7580-4EB7-BBB8-7BBD54DF37D2}">
          <x14:colorSeries rgb="FF376092"/>
          <x14:colorNegative rgb="FFD00000"/>
          <x14:colorAxis rgb="FF000000"/>
          <x14:colorMarkers rgb="FFD00000"/>
          <x14:colorFirst rgb="FFD00000"/>
          <x14:colorLast rgb="FFD00000"/>
          <x14:colorHigh rgb="FFD00000"/>
          <x14:colorLow rgb="FFD00000"/>
          <x14:sparklines>
            <x14:sparkline>
              <xm:f>'B.S AND ANALYSIS(RATIO ANALYSIS'!J25:N25</xm:f>
              <xm:sqref>O25</xm:sqref>
            </x14:sparkline>
          </x14:sparklines>
        </x14:sparklineGroup>
        <x14:sparklineGroup type="column" displayEmptyCellsAs="gap" negative="1" xr2:uid="{2B566EE0-1434-48F1-9D22-49CF6A6ED061}">
          <x14:colorSeries rgb="FF376092"/>
          <x14:colorNegative rgb="FFD00000"/>
          <x14:colorAxis rgb="FF000000"/>
          <x14:colorMarkers rgb="FFD00000"/>
          <x14:colorFirst rgb="FFD00000"/>
          <x14:colorLast rgb="FFD00000"/>
          <x14:colorHigh rgb="FFD00000"/>
          <x14:colorLow rgb="FFD00000"/>
          <x14:sparklines>
            <x14:sparkline>
              <xm:f>'B.S AND ANALYSIS(RATIO ANALYSIS'!J23:N23</xm:f>
              <xm:sqref>O23</xm:sqref>
            </x14:sparkline>
          </x14:sparklines>
        </x14:sparklineGroup>
        <x14:sparklineGroup type="column" displayEmptyCellsAs="gap" xr2:uid="{83998407-8E9C-4FB2-BF94-90BC85D2D46D}">
          <x14:colorSeries rgb="FF376092"/>
          <x14:colorNegative rgb="FFD00000"/>
          <x14:colorAxis rgb="FF000000"/>
          <x14:colorMarkers rgb="FFD00000"/>
          <x14:colorFirst rgb="FFD00000"/>
          <x14:colorLast rgb="FFD00000"/>
          <x14:colorHigh rgb="FFD00000"/>
          <x14:colorLow rgb="FFD00000"/>
          <x14:sparklines>
            <x14:sparkline>
              <xm:f>'B.S AND ANALYSIS(RATIO ANALYSIS'!J3:N3</xm:f>
              <xm:sqref>O3</xm:sqref>
            </x14:sparkline>
            <x14:sparkline>
              <xm:f>'B.S AND ANALYSIS(RATIO ANALYSIS'!J4:N4</xm:f>
              <xm:sqref>O4</xm:sqref>
            </x14:sparkline>
            <x14:sparkline>
              <xm:f>'B.S AND ANALYSIS(RATIO ANALYSIS'!J5:N5</xm:f>
              <xm:sqref>O5</xm:sqref>
            </x14:sparkline>
            <x14:sparkline>
              <xm:f>'B.S AND ANALYSIS(RATIO ANALYSIS'!J6:N6</xm:f>
              <xm:sqref>O6</xm:sqref>
            </x14:sparkline>
            <x14:sparkline>
              <xm:f>'B.S AND ANALYSIS(RATIO ANALYSIS'!J7:N7</xm:f>
              <xm:sqref>O7</xm:sqref>
            </x14:sparkline>
            <x14:sparkline>
              <xm:f>'B.S AND ANALYSIS(RATIO ANALYSIS'!J8:N8</xm:f>
              <xm:sqref>O8</xm:sqref>
            </x14:sparkline>
            <x14:sparkline>
              <xm:f>'B.S AND ANALYSIS(RATIO ANALYSIS'!J9:N9</xm:f>
              <xm:sqref>O9</xm:sqref>
            </x14:sparkline>
            <x14:sparkline>
              <xm:f>'B.S AND ANALYSIS(RATIO ANALYSIS'!J10:N10</xm:f>
              <xm:sqref>O10</xm:sqref>
            </x14:sparkline>
          </x14:sparklines>
        </x14:sparklineGroup>
        <x14:sparklineGroup type="column" displayEmptyCellsAs="gap" xr2:uid="{B1E90826-F29C-4233-A7F2-5AC59EBD7ADC}">
          <x14:colorSeries rgb="FF376092"/>
          <x14:colorNegative rgb="FFD00000"/>
          <x14:colorAxis rgb="FF000000"/>
          <x14:colorMarkers rgb="FFD00000"/>
          <x14:colorFirst rgb="FFD00000"/>
          <x14:colorLast rgb="FFD00000"/>
          <x14:colorHigh rgb="FFD00000"/>
          <x14:colorLow rgb="FFD00000"/>
          <x14:sparklines>
            <x14:sparkline>
              <xm:f>'B.S AND ANALYSIS(RATIO ANALYSIS'!J11:N11</xm:f>
              <xm:sqref>O11</xm:sqref>
            </x14:sparkline>
            <x14:sparkline>
              <xm:f>'B.S AND ANALYSIS(RATIO ANALYSIS'!J12:N12</xm:f>
              <xm:sqref>O12</xm:sqref>
            </x14:sparkline>
            <x14:sparkline>
              <xm:f>'B.S AND ANALYSIS(RATIO ANALYSIS'!J13:N13</xm:f>
              <xm:sqref>O13</xm:sqref>
            </x14:sparkline>
            <x14:sparkline>
              <xm:f>'B.S AND ANALYSIS(RATIO ANALYSIS'!J14:N14</xm:f>
              <xm:sqref>O14</xm:sqref>
            </x14:sparkline>
            <x14:sparkline>
              <xm:f>'B.S AND ANALYSIS(RATIO ANALYSIS'!J15:N15</xm:f>
              <xm:sqref>O15</xm:sqref>
            </x14:sparkline>
            <x14:sparkline>
              <xm:f>'B.S AND ANALYSIS(RATIO ANALYSIS'!J16:N16</xm:f>
              <xm:sqref>O16</xm:sqref>
            </x14:sparkline>
            <x14:sparkline>
              <xm:f>'B.S AND ANALYSIS(RATIO ANALYSIS'!J17:N17</xm:f>
              <xm:sqref>O17</xm:sqref>
            </x14:sparkline>
            <x14:sparkline>
              <xm:f>'B.S AND ANALYSIS(RATIO ANALYSIS'!J18:N18</xm:f>
              <xm:sqref>O18</xm:sqref>
            </x14:sparkline>
            <x14:sparkline>
              <xm:f>'B.S AND ANALYSIS(RATIO ANALYSIS'!J19:N19</xm:f>
              <xm:sqref>O19</xm:sqref>
            </x14:sparkline>
            <x14:sparkline>
              <xm:f>'B.S AND ANALYSIS(RATIO ANALYSIS'!J20:N20</xm:f>
              <xm:sqref>O20</xm:sqref>
            </x14:sparkline>
            <x14:sparkline>
              <xm:f>'B.S AND ANALYSIS(RATIO ANALYSIS'!J21:N21</xm:f>
              <xm:sqref>O21</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FF7E3-7745-4703-8776-800D1C208927}">
  <dimension ref="A1:H43"/>
  <sheetViews>
    <sheetView workbookViewId="0">
      <selection activeCell="A28" sqref="A28:F28"/>
    </sheetView>
  </sheetViews>
  <sheetFormatPr defaultRowHeight="14.5"/>
  <cols>
    <col min="1" max="1" width="30.54296875" bestFit="1" customWidth="1"/>
  </cols>
  <sheetData>
    <row r="1" spans="1:8">
      <c r="B1" s="51">
        <v>44166</v>
      </c>
      <c r="C1" s="51">
        <v>44531</v>
      </c>
      <c r="D1" s="51">
        <v>44896</v>
      </c>
      <c r="E1" s="51">
        <v>45261</v>
      </c>
      <c r="F1" s="51">
        <v>45352</v>
      </c>
      <c r="G1" s="1"/>
      <c r="H1" t="s">
        <v>246</v>
      </c>
    </row>
    <row r="2" spans="1:8">
      <c r="A2" s="58" t="s">
        <v>202</v>
      </c>
      <c r="B2" s="59">
        <v>2454</v>
      </c>
      <c r="C2" s="59">
        <v>2236</v>
      </c>
      <c r="D2" s="59">
        <v>2737</v>
      </c>
      <c r="E2" s="59">
        <v>3392</v>
      </c>
      <c r="F2" s="59">
        <v>4175</v>
      </c>
    </row>
    <row r="3" spans="1:8" ht="17.5">
      <c r="A3" s="52" t="s">
        <v>203</v>
      </c>
      <c r="B3" s="53">
        <v>3061</v>
      </c>
      <c r="C3" s="53">
        <v>3136</v>
      </c>
      <c r="D3" s="53">
        <v>3609</v>
      </c>
      <c r="E3" s="53">
        <v>4388</v>
      </c>
      <c r="F3" s="53">
        <v>5722</v>
      </c>
      <c r="H3" s="45" t="s">
        <v>229</v>
      </c>
    </row>
    <row r="4" spans="1:8">
      <c r="A4" s="54" t="s">
        <v>204</v>
      </c>
      <c r="B4" s="55">
        <v>-42</v>
      </c>
      <c r="C4" s="55">
        <v>-2</v>
      </c>
      <c r="D4" s="55">
        <v>-28</v>
      </c>
      <c r="E4" s="55">
        <v>-11</v>
      </c>
      <c r="F4" s="55">
        <v>-109</v>
      </c>
    </row>
    <row r="5" spans="1:8">
      <c r="A5" s="54" t="s">
        <v>205</v>
      </c>
      <c r="B5" s="55">
        <v>-133</v>
      </c>
      <c r="C5" s="55">
        <v>-169</v>
      </c>
      <c r="D5" s="55">
        <v>-336</v>
      </c>
      <c r="E5" s="55">
        <v>56</v>
      </c>
      <c r="F5" s="55">
        <v>-161</v>
      </c>
      <c r="H5" t="s">
        <v>230</v>
      </c>
    </row>
    <row r="6" spans="1:8">
      <c r="A6" s="54" t="s">
        <v>206</v>
      </c>
      <c r="B6" s="55">
        <v>23</v>
      </c>
      <c r="C6" s="55">
        <v>217</v>
      </c>
      <c r="D6" s="55">
        <v>178</v>
      </c>
      <c r="E6" s="55">
        <v>68</v>
      </c>
      <c r="F6" s="55">
        <v>310</v>
      </c>
      <c r="H6" s="46"/>
    </row>
    <row r="7" spans="1:8">
      <c r="A7" s="54" t="s">
        <v>207</v>
      </c>
      <c r="B7" s="55">
        <v>0</v>
      </c>
      <c r="C7" s="55">
        <v>-40</v>
      </c>
      <c r="D7" s="55">
        <v>-30</v>
      </c>
      <c r="E7" s="55">
        <v>-30</v>
      </c>
      <c r="F7" s="55">
        <v>-21</v>
      </c>
      <c r="H7" s="47" t="s">
        <v>247</v>
      </c>
    </row>
    <row r="8" spans="1:8">
      <c r="A8" s="54" t="s">
        <v>208</v>
      </c>
      <c r="B8" s="55">
        <v>0</v>
      </c>
      <c r="C8" s="55">
        <v>0</v>
      </c>
      <c r="D8" s="55">
        <v>0</v>
      </c>
      <c r="E8" s="55">
        <v>0</v>
      </c>
      <c r="F8" s="55">
        <v>0</v>
      </c>
      <c r="H8" s="47" t="s">
        <v>231</v>
      </c>
    </row>
    <row r="9" spans="1:8">
      <c r="A9" s="54" t="s">
        <v>209</v>
      </c>
      <c r="B9" s="55">
        <v>249</v>
      </c>
      <c r="C9" s="55">
        <v>-179</v>
      </c>
      <c r="D9" s="55">
        <v>185</v>
      </c>
      <c r="E9" s="55">
        <v>-19</v>
      </c>
      <c r="F9" s="55">
        <v>-268</v>
      </c>
      <c r="H9" s="47" t="s">
        <v>232</v>
      </c>
    </row>
    <row r="10" spans="1:8">
      <c r="A10" s="52" t="s">
        <v>210</v>
      </c>
      <c r="B10" s="56">
        <v>97</v>
      </c>
      <c r="C10" s="56">
        <v>-172</v>
      </c>
      <c r="D10" s="56">
        <v>-30</v>
      </c>
      <c r="E10" s="56">
        <v>63</v>
      </c>
      <c r="F10" s="56">
        <v>-249</v>
      </c>
    </row>
    <row r="11" spans="1:8">
      <c r="A11" s="54" t="s">
        <v>211</v>
      </c>
      <c r="B11" s="55">
        <v>-703</v>
      </c>
      <c r="C11" s="55">
        <v>-729</v>
      </c>
      <c r="D11" s="55">
        <v>-841</v>
      </c>
      <c r="E11" s="57">
        <v>-1059</v>
      </c>
      <c r="F11" s="57">
        <v>-1299</v>
      </c>
      <c r="H11" s="18" t="s">
        <v>233</v>
      </c>
    </row>
    <row r="12" spans="1:8">
      <c r="A12" s="58" t="s">
        <v>212</v>
      </c>
      <c r="B12" s="60">
        <v>-321</v>
      </c>
      <c r="C12" s="59">
        <v>-1920</v>
      </c>
      <c r="D12" s="60">
        <v>-392</v>
      </c>
      <c r="E12" s="60">
        <v>-927</v>
      </c>
      <c r="F12" s="59">
        <v>-1237</v>
      </c>
    </row>
    <row r="13" spans="1:8" ht="17.5">
      <c r="A13" s="54" t="s">
        <v>213</v>
      </c>
      <c r="B13" s="55">
        <v>-478</v>
      </c>
      <c r="C13" s="55">
        <v>-735</v>
      </c>
      <c r="D13" s="55">
        <v>-550</v>
      </c>
      <c r="E13" s="57">
        <v>-1371</v>
      </c>
      <c r="F13" s="57">
        <v>-1883</v>
      </c>
      <c r="H13" s="45" t="s">
        <v>234</v>
      </c>
    </row>
    <row r="14" spans="1:8">
      <c r="A14" s="54" t="s">
        <v>214</v>
      </c>
      <c r="B14" s="55">
        <v>4</v>
      </c>
      <c r="C14" s="55">
        <v>4</v>
      </c>
      <c r="D14" s="55">
        <v>9</v>
      </c>
      <c r="E14" s="55">
        <v>7</v>
      </c>
      <c r="F14" s="55">
        <v>4</v>
      </c>
    </row>
    <row r="15" spans="1:8">
      <c r="A15" s="54" t="s">
        <v>215</v>
      </c>
      <c r="B15" s="55">
        <v>0</v>
      </c>
      <c r="C15" s="55">
        <v>0</v>
      </c>
      <c r="D15" s="55">
        <v>0</v>
      </c>
      <c r="E15" s="55">
        <v>0</v>
      </c>
      <c r="F15" s="55">
        <v>0</v>
      </c>
      <c r="H15" t="s">
        <v>235</v>
      </c>
    </row>
    <row r="16" spans="1:8">
      <c r="A16" s="54" t="s">
        <v>216</v>
      </c>
      <c r="B16" s="55">
        <v>0</v>
      </c>
      <c r="C16" s="55">
        <v>0</v>
      </c>
      <c r="D16" s="55">
        <v>25</v>
      </c>
      <c r="E16" s="55">
        <v>312</v>
      </c>
      <c r="F16" s="55">
        <v>284</v>
      </c>
      <c r="H16" s="46"/>
    </row>
    <row r="17" spans="1:8">
      <c r="A17" s="54" t="s">
        <v>217</v>
      </c>
      <c r="B17" s="55">
        <v>148</v>
      </c>
      <c r="C17" s="55">
        <v>125</v>
      </c>
      <c r="D17" s="55">
        <v>103</v>
      </c>
      <c r="E17" s="55">
        <v>0</v>
      </c>
      <c r="F17" s="55">
        <v>167</v>
      </c>
      <c r="H17" s="47" t="s">
        <v>248</v>
      </c>
    </row>
    <row r="18" spans="1:8">
      <c r="A18" s="54" t="s">
        <v>218</v>
      </c>
      <c r="B18" s="55">
        <v>2</v>
      </c>
      <c r="C18" s="55">
        <v>0</v>
      </c>
      <c r="D18" s="55">
        <v>0</v>
      </c>
      <c r="E18" s="55">
        <v>0</v>
      </c>
      <c r="F18" s="55">
        <v>0</v>
      </c>
      <c r="H18" s="47" t="s">
        <v>249</v>
      </c>
    </row>
    <row r="19" spans="1:8">
      <c r="A19" s="54" t="s">
        <v>219</v>
      </c>
      <c r="B19" s="55">
        <v>3</v>
      </c>
      <c r="C19" s="57">
        <v>-1314</v>
      </c>
      <c r="D19" s="55">
        <v>20</v>
      </c>
      <c r="E19" s="55">
        <v>126</v>
      </c>
      <c r="F19" s="55">
        <v>190</v>
      </c>
      <c r="H19" s="47" t="s">
        <v>236</v>
      </c>
    </row>
    <row r="20" spans="1:8">
      <c r="A20" s="58" t="s">
        <v>220</v>
      </c>
      <c r="B20" s="59">
        <v>-1956</v>
      </c>
      <c r="C20" s="59">
        <v>-2020</v>
      </c>
      <c r="D20" s="59">
        <v>-2123</v>
      </c>
      <c r="E20" s="59">
        <v>-2436</v>
      </c>
      <c r="F20" s="59">
        <v>-3135</v>
      </c>
    </row>
    <row r="21" spans="1:8">
      <c r="A21" s="54" t="s">
        <v>221</v>
      </c>
      <c r="B21" s="55">
        <v>0</v>
      </c>
      <c r="C21" s="55">
        <v>24</v>
      </c>
      <c r="D21" s="55">
        <v>0</v>
      </c>
      <c r="E21" s="55">
        <v>0</v>
      </c>
      <c r="F21" s="55">
        <v>0</v>
      </c>
      <c r="H21" s="18" t="s">
        <v>250</v>
      </c>
    </row>
    <row r="22" spans="1:8">
      <c r="A22" s="54" t="s">
        <v>222</v>
      </c>
      <c r="B22" s="55">
        <v>0</v>
      </c>
      <c r="C22" s="55">
        <v>-24</v>
      </c>
      <c r="D22" s="55">
        <v>0</v>
      </c>
      <c r="E22" s="55">
        <v>0</v>
      </c>
      <c r="F22" s="55">
        <v>0</v>
      </c>
    </row>
    <row r="23" spans="1:8" ht="17.5">
      <c r="A23" s="54" t="s">
        <v>223</v>
      </c>
      <c r="B23" s="55">
        <v>0</v>
      </c>
      <c r="C23" s="55">
        <v>0</v>
      </c>
      <c r="D23" s="55">
        <v>0</v>
      </c>
      <c r="E23" s="55">
        <v>0</v>
      </c>
      <c r="F23" s="55">
        <v>0</v>
      </c>
      <c r="H23" s="45" t="s">
        <v>237</v>
      </c>
    </row>
    <row r="24" spans="1:8">
      <c r="A24" s="54" t="s">
        <v>224</v>
      </c>
      <c r="B24" s="55">
        <v>-69</v>
      </c>
      <c r="C24" s="55">
        <v>-9</v>
      </c>
      <c r="D24" s="55">
        <v>-18</v>
      </c>
      <c r="E24" s="55">
        <v>-20</v>
      </c>
      <c r="F24" s="55">
        <v>-26</v>
      </c>
    </row>
    <row r="25" spans="1:8">
      <c r="A25" s="54" t="s">
        <v>225</v>
      </c>
      <c r="B25" s="57">
        <v>-1890</v>
      </c>
      <c r="C25" s="57">
        <v>-1928</v>
      </c>
      <c r="D25" s="57">
        <v>-2025</v>
      </c>
      <c r="E25" s="57">
        <v>-2333</v>
      </c>
      <c r="F25" s="57">
        <v>-3008</v>
      </c>
      <c r="H25" t="s">
        <v>238</v>
      </c>
    </row>
    <row r="26" spans="1:8">
      <c r="A26" s="54" t="s">
        <v>226</v>
      </c>
      <c r="B26" s="55">
        <v>0</v>
      </c>
      <c r="C26" s="55">
        <v>-79</v>
      </c>
      <c r="D26" s="55">
        <v>-73</v>
      </c>
      <c r="E26" s="55">
        <v>-166</v>
      </c>
      <c r="F26" s="55">
        <v>-100</v>
      </c>
      <c r="H26" s="46"/>
    </row>
    <row r="27" spans="1:8">
      <c r="A27" s="54" t="s">
        <v>227</v>
      </c>
      <c r="B27" s="55">
        <v>3</v>
      </c>
      <c r="C27" s="55">
        <v>-3</v>
      </c>
      <c r="D27" s="55">
        <v>-7</v>
      </c>
      <c r="E27" s="55">
        <v>83</v>
      </c>
      <c r="F27" s="55">
        <v>-1</v>
      </c>
      <c r="H27" s="47" t="s">
        <v>251</v>
      </c>
    </row>
    <row r="28" spans="1:8">
      <c r="A28" s="58" t="s">
        <v>228</v>
      </c>
      <c r="B28" s="60">
        <v>177</v>
      </c>
      <c r="C28" s="59">
        <v>-1704</v>
      </c>
      <c r="D28" s="60">
        <v>223</v>
      </c>
      <c r="E28" s="60">
        <v>29</v>
      </c>
      <c r="F28" s="60">
        <v>-198</v>
      </c>
      <c r="H28" s="47" t="s">
        <v>239</v>
      </c>
    </row>
    <row r="29" spans="1:8">
      <c r="H29" s="47" t="s">
        <v>240</v>
      </c>
    </row>
    <row r="31" spans="1:8">
      <c r="H31" s="18" t="s">
        <v>252</v>
      </c>
    </row>
    <row r="33" spans="8:8" ht="17.5">
      <c r="H33" s="45" t="s">
        <v>241</v>
      </c>
    </row>
    <row r="34" spans="8:8">
      <c r="H34" s="46"/>
    </row>
    <row r="35" spans="8:8">
      <c r="H35" s="47" t="s">
        <v>253</v>
      </c>
    </row>
    <row r="37" spans="8:8">
      <c r="H37" s="18" t="s">
        <v>254</v>
      </c>
    </row>
    <row r="39" spans="8:8" ht="17.5">
      <c r="H39" s="45" t="s">
        <v>242</v>
      </c>
    </row>
    <row r="40" spans="8:8">
      <c r="H40" s="46"/>
    </row>
    <row r="41" spans="8:8">
      <c r="H41" s="47" t="s">
        <v>243</v>
      </c>
    </row>
    <row r="42" spans="8:8">
      <c r="H42" s="47" t="s">
        <v>244</v>
      </c>
    </row>
    <row r="43" spans="8:8">
      <c r="H43" s="47" t="s">
        <v>245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F5871-D0FD-4DFE-9C7E-E86FE3E9E96A}">
  <dimension ref="A1:A36"/>
  <sheetViews>
    <sheetView topLeftCell="A2" workbookViewId="0">
      <selection activeCell="A32" sqref="A32"/>
    </sheetView>
  </sheetViews>
  <sheetFormatPr defaultRowHeight="14.5"/>
  <sheetData>
    <row r="1" spans="1:1">
      <c r="A1" t="s">
        <v>197</v>
      </c>
    </row>
    <row r="2" spans="1:1">
      <c r="A2" s="46"/>
    </row>
    <row r="3" spans="1:1">
      <c r="A3" s="47" t="s">
        <v>178</v>
      </c>
    </row>
    <row r="4" spans="1:1">
      <c r="A4" s="47" t="s">
        <v>179</v>
      </c>
    </row>
    <row r="5" spans="1:1">
      <c r="A5" s="47" t="s">
        <v>180</v>
      </c>
    </row>
    <row r="6" spans="1:1">
      <c r="A6" s="47" t="s">
        <v>181</v>
      </c>
    </row>
    <row r="8" spans="1:1" ht="17.5">
      <c r="A8" s="45" t="s">
        <v>182</v>
      </c>
    </row>
    <row r="10" spans="1:1">
      <c r="A10" t="s">
        <v>183</v>
      </c>
    </row>
    <row r="12" spans="1:1" ht="15.5">
      <c r="A12" s="48" t="s">
        <v>184</v>
      </c>
    </row>
    <row r="13" spans="1:1">
      <c r="A13" s="46"/>
    </row>
    <row r="14" spans="1:1">
      <c r="A14" s="46" t="s">
        <v>185</v>
      </c>
    </row>
    <row r="15" spans="1:1">
      <c r="A15" s="46" t="s">
        <v>186</v>
      </c>
    </row>
    <row r="17" spans="1:1">
      <c r="A17" t="s">
        <v>187</v>
      </c>
    </row>
    <row r="19" spans="1:1">
      <c r="A19" t="s">
        <v>188</v>
      </c>
    </row>
    <row r="21" spans="1:1" ht="15.5">
      <c r="A21" s="48" t="s">
        <v>189</v>
      </c>
    </row>
    <row r="23" spans="1:1">
      <c r="A23" t="s">
        <v>190</v>
      </c>
    </row>
    <row r="25" spans="1:1" ht="15.5">
      <c r="A25" s="48" t="s">
        <v>191</v>
      </c>
    </row>
    <row r="27" spans="1:1">
      <c r="A27" t="s">
        <v>192</v>
      </c>
    </row>
    <row r="29" spans="1:1">
      <c r="A29" t="s">
        <v>193</v>
      </c>
    </row>
    <row r="31" spans="1:1" ht="17.5">
      <c r="A31" s="45" t="s">
        <v>198</v>
      </c>
    </row>
    <row r="33" spans="1:1" ht="17.5">
      <c r="A33" s="45" t="s">
        <v>194</v>
      </c>
    </row>
    <row r="34" spans="1:1">
      <c r="A34" s="46"/>
    </row>
    <row r="35" spans="1:1">
      <c r="A35" s="46" t="s">
        <v>195</v>
      </c>
    </row>
    <row r="36" spans="1:1">
      <c r="A36" s="46" t="s">
        <v>196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COMPANY NAME AND ABOUT</vt:lpstr>
      <vt:lpstr>INCOME STATEMENT AND INTERPRETE</vt:lpstr>
      <vt:lpstr>B.S AND ANALYSIS(RATIO ANALYSIS</vt:lpstr>
      <vt:lpstr>CASH FLOW AND INTERPRETATION</vt:lpstr>
      <vt:lpstr>Estimate Future Share Price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UTKARSH ANAND</dc:creator>
  <cp:lastModifiedBy>UTKARSH ANAND</cp:lastModifiedBy>
  <dcterms:created xsi:type="dcterms:W3CDTF">2024-09-07T13:04:56Z</dcterms:created>
  <dcterms:modified xsi:type="dcterms:W3CDTF">2024-09-07T15:00:47Z</dcterms:modified>
</cp:coreProperties>
</file>