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4392b5c1689b0ecc/ドキュメント/"/>
    </mc:Choice>
  </mc:AlternateContent>
  <xr:revisionPtr revIDLastSave="28" documentId="8_{F51EB8FD-6359-4147-8231-6B64573E14F1}" xr6:coauthVersionLast="47" xr6:coauthVersionMax="47" xr10:uidLastSave="{B13FFB99-6802-40E6-93B0-205C5EF3D300}"/>
  <bookViews>
    <workbookView xWindow="20" yWindow="20" windowWidth="19180" windowHeight="11260" firstSheet="2" activeTab="4" xr2:uid="{5E4A1C9F-2A5E-49F0-8A6E-B9A812E67440}"/>
  </bookViews>
  <sheets>
    <sheet name="INTRO" sheetId="5" r:id="rId1"/>
    <sheet name="INCOME STATMENT" sheetId="2" r:id="rId2"/>
    <sheet name="BALANCE SHEET AND ANALYSIS" sheetId="1" r:id="rId3"/>
    <sheet name="CASH FLOW" sheetId="4" r:id="rId4"/>
    <sheet name="expected pric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5" i="1" l="1"/>
  <c r="L25" i="1"/>
  <c r="M25" i="1"/>
  <c r="N25" i="1"/>
  <c r="J25" i="1"/>
  <c r="K23" i="1"/>
  <c r="L23" i="1"/>
  <c r="M23" i="1"/>
  <c r="N23" i="1"/>
  <c r="J23" i="1"/>
  <c r="K21" i="1"/>
  <c r="L21" i="1"/>
  <c r="M21" i="1"/>
  <c r="N21" i="1"/>
  <c r="K20" i="1"/>
  <c r="L20" i="1"/>
  <c r="M20" i="1"/>
  <c r="N20" i="1"/>
  <c r="J21" i="1"/>
  <c r="J20" i="1"/>
  <c r="K17" i="1"/>
  <c r="L17" i="1"/>
  <c r="M17" i="1"/>
  <c r="N17" i="1"/>
  <c r="K16" i="1"/>
  <c r="L16" i="1"/>
  <c r="M16" i="1"/>
  <c r="N16" i="1"/>
  <c r="K15" i="1"/>
  <c r="L15" i="1"/>
  <c r="M15" i="1"/>
  <c r="N15" i="1"/>
  <c r="J17" i="1"/>
  <c r="J16" i="1"/>
  <c r="J15" i="1"/>
  <c r="K12" i="1"/>
  <c r="L12" i="1"/>
  <c r="M12" i="1"/>
  <c r="N12" i="1"/>
  <c r="K11" i="1"/>
  <c r="L11" i="1"/>
  <c r="M11" i="1"/>
  <c r="N11" i="1"/>
  <c r="J12" i="1"/>
  <c r="J11" i="1"/>
  <c r="K10" i="1"/>
  <c r="L10" i="1"/>
  <c r="M10" i="1"/>
  <c r="N10" i="1"/>
  <c r="J10" i="1"/>
  <c r="K9" i="1"/>
  <c r="L9" i="1"/>
  <c r="M9" i="1"/>
  <c r="N9" i="1"/>
  <c r="J9" i="1"/>
  <c r="K8" i="1"/>
  <c r="L8" i="1"/>
  <c r="M8" i="1"/>
  <c r="N8" i="1"/>
  <c r="J8" i="1"/>
  <c r="K6" i="1"/>
  <c r="L6" i="1"/>
  <c r="M6" i="1"/>
  <c r="N6" i="1"/>
  <c r="J6" i="1"/>
  <c r="L5" i="1"/>
  <c r="M5" i="1"/>
  <c r="N5" i="1"/>
  <c r="K5" i="1"/>
  <c r="L4" i="1"/>
  <c r="M4" i="1"/>
  <c r="N4" i="1"/>
  <c r="K4" i="1"/>
  <c r="K3" i="1"/>
  <c r="L3" i="1"/>
  <c r="M3" i="1"/>
  <c r="N3" i="1"/>
  <c r="J3" i="1"/>
  <c r="R16" i="2" l="1"/>
  <c r="S16" i="2"/>
  <c r="T16" i="2"/>
  <c r="U16" i="2"/>
  <c r="R15" i="2"/>
  <c r="S15" i="2"/>
  <c r="T15" i="2"/>
  <c r="U15" i="2"/>
  <c r="R13" i="2"/>
  <c r="S13" i="2"/>
  <c r="T13" i="2"/>
  <c r="U13" i="2"/>
  <c r="R11" i="2"/>
  <c r="S11" i="2"/>
  <c r="T11" i="2"/>
  <c r="U11" i="2"/>
  <c r="R9" i="2"/>
  <c r="S9" i="2"/>
  <c r="T9" i="2"/>
  <c r="U9" i="2"/>
  <c r="R7" i="2"/>
  <c r="S7" i="2"/>
  <c r="S8" i="2" s="1"/>
  <c r="S10" i="2" s="1"/>
  <c r="T7" i="2"/>
  <c r="U7" i="2"/>
  <c r="R6" i="2"/>
  <c r="S6" i="2"/>
  <c r="T6" i="2"/>
  <c r="T8" i="2" s="1"/>
  <c r="T10" i="2" s="1"/>
  <c r="U6" i="2"/>
  <c r="U8" i="2" s="1"/>
  <c r="U10" i="2" s="1"/>
  <c r="R5" i="2"/>
  <c r="S5" i="2"/>
  <c r="T5" i="2"/>
  <c r="U5" i="2"/>
  <c r="R3" i="2"/>
  <c r="S3" i="2"/>
  <c r="T3" i="2"/>
  <c r="U3" i="2"/>
  <c r="R4" i="2"/>
  <c r="S4" i="2"/>
  <c r="T4" i="2"/>
  <c r="U4" i="2"/>
  <c r="R2" i="2"/>
  <c r="S2" i="2"/>
  <c r="T2" i="2"/>
  <c r="U2" i="2"/>
  <c r="Q16" i="2"/>
  <c r="Q15" i="2"/>
  <c r="Q13" i="2"/>
  <c r="Q11" i="2"/>
  <c r="Q9" i="2"/>
  <c r="Q7" i="2"/>
  <c r="Q5" i="2"/>
  <c r="Q4" i="2"/>
  <c r="Q3" i="2"/>
  <c r="Q2" i="2"/>
  <c r="R8" i="2"/>
  <c r="R10" i="2" s="1"/>
  <c r="R12" i="2" s="1"/>
  <c r="R14" i="2" s="1"/>
  <c r="Q6" i="2"/>
  <c r="K16" i="2"/>
  <c r="L16" i="2"/>
  <c r="M16" i="2"/>
  <c r="N16" i="2"/>
  <c r="K15" i="2"/>
  <c r="L15" i="2"/>
  <c r="M15" i="2"/>
  <c r="N15" i="2"/>
  <c r="K14" i="2"/>
  <c r="L14" i="2"/>
  <c r="M14" i="2"/>
  <c r="N14" i="2"/>
  <c r="K13" i="2"/>
  <c r="L13" i="2"/>
  <c r="M13" i="2"/>
  <c r="N13" i="2"/>
  <c r="J14" i="2"/>
  <c r="J15" i="2"/>
  <c r="J16" i="2"/>
  <c r="J13" i="2"/>
  <c r="K11" i="2"/>
  <c r="L11" i="2"/>
  <c r="M11" i="2"/>
  <c r="N11" i="2"/>
  <c r="N12" i="2" s="1"/>
  <c r="K10" i="2"/>
  <c r="L10" i="2"/>
  <c r="M10" i="2"/>
  <c r="N10" i="2"/>
  <c r="K9" i="2"/>
  <c r="L9" i="2"/>
  <c r="M9" i="2"/>
  <c r="N9" i="2"/>
  <c r="J9" i="2"/>
  <c r="J10" i="2"/>
  <c r="J11" i="2"/>
  <c r="K8" i="2"/>
  <c r="L8" i="2"/>
  <c r="M8" i="2"/>
  <c r="N8" i="2"/>
  <c r="J8" i="2"/>
  <c r="K5" i="2"/>
  <c r="L5" i="2"/>
  <c r="M5" i="2"/>
  <c r="N5" i="2"/>
  <c r="J5" i="2"/>
  <c r="K6" i="2"/>
  <c r="L6" i="2"/>
  <c r="M6" i="2"/>
  <c r="N6" i="2"/>
  <c r="J6" i="2"/>
  <c r="K4" i="2"/>
  <c r="L4" i="2"/>
  <c r="M4" i="2"/>
  <c r="N4" i="2"/>
  <c r="J4" i="2"/>
  <c r="M12" i="2"/>
  <c r="L12" i="2"/>
  <c r="K12" i="2"/>
  <c r="J12" i="2"/>
  <c r="U12" i="2" l="1"/>
  <c r="U14" i="2" s="1"/>
  <c r="T12" i="2"/>
  <c r="T14" i="2" s="1"/>
  <c r="S12" i="2"/>
  <c r="S14" i="2" s="1"/>
  <c r="Q8" i="2"/>
  <c r="Q10" i="2" s="1"/>
  <c r="Q12" i="2" s="1"/>
  <c r="Q14" i="2" s="1"/>
  <c r="M17" i="2"/>
  <c r="N17" i="2"/>
  <c r="J17" i="2"/>
  <c r="J18" i="2" s="1"/>
  <c r="K17" i="2"/>
  <c r="K18" i="2" s="1"/>
  <c r="L17" i="2"/>
  <c r="N18" i="2"/>
  <c r="L18" i="2"/>
  <c r="M18" i="2"/>
</calcChain>
</file>

<file path=xl/sharedStrings.xml><?xml version="1.0" encoding="utf-8"?>
<sst xmlns="http://schemas.openxmlformats.org/spreadsheetml/2006/main" count="370" uniqueCount="291">
  <si>
    <t>EQUITIES AND LIABILITIES</t>
  </si>
  <si>
    <t>Equity Share Capital</t>
  </si>
  <si>
    <t>Total Share Capital</t>
  </si>
  <si>
    <t>Reserves and Surplus</t>
  </si>
  <si>
    <t>Total Reserves and Surplus</t>
  </si>
  <si>
    <t>Total Shareholders Funds</t>
  </si>
  <si>
    <t>NON-CURRENT LIABILITIES</t>
  </si>
  <si>
    <t>Long Term Borrowings</t>
  </si>
  <si>
    <t>Other Long Term Liabilities</t>
  </si>
  <si>
    <t>Long Term Provisions</t>
  </si>
  <si>
    <t>Total Non-Current Liabilities</t>
  </si>
  <si>
    <t>CURRENT LIABILITIES</t>
  </si>
  <si>
    <t>Short Term Borrowings</t>
  </si>
  <si>
    <t>Trade Payables</t>
  </si>
  <si>
    <t>Other Current Liabilities</t>
  </si>
  <si>
    <t>Short Term Provisions</t>
  </si>
  <si>
    <t>Total Current Liabilities</t>
  </si>
  <si>
    <t>ASSETS</t>
  </si>
  <si>
    <t>NON-CURRENT ASSETS</t>
  </si>
  <si>
    <t>Tangible Assets</t>
  </si>
  <si>
    <t>Intangible Assets</t>
  </si>
  <si>
    <t>Capital Work-In-Progress</t>
  </si>
  <si>
    <t>Other Assets</t>
  </si>
  <si>
    <t>Fixed Assets</t>
  </si>
  <si>
    <t>Non-Current Investments</t>
  </si>
  <si>
    <t>Long Term Loans And Advances</t>
  </si>
  <si>
    <t>Other Non-Current Assets</t>
  </si>
  <si>
    <t>Total Non-Current Assets</t>
  </si>
  <si>
    <t>Balance Sheet of Tata Elxsi (in Rs. Cr.)</t>
  </si>
  <si>
    <t>12 mths</t>
  </si>
  <si>
    <t>SHAREHOLDER'S FUNDS</t>
  </si>
  <si>
    <t>Deferred Tax Liabilities [Net]</t>
  </si>
  <si>
    <t>Total Capital And Liabilities</t>
  </si>
  <si>
    <t>Deferred Tax Assets [Net]</t>
  </si>
  <si>
    <t>CURRENT ASSETS</t>
  </si>
  <si>
    <t>Current Investments</t>
  </si>
  <si>
    <t>Inventories</t>
  </si>
  <si>
    <t>Trade Receivables</t>
  </si>
  <si>
    <t>Cash And Cash Equivalents</t>
  </si>
  <si>
    <t>Short Term Loans And Advances</t>
  </si>
  <si>
    <t>OtherCurrentAssets</t>
  </si>
  <si>
    <t>Total Current Assets</t>
  </si>
  <si>
    <t>Total Assets</t>
  </si>
  <si>
    <t>OTHER ADDITIONAL INFORMATION</t>
  </si>
  <si>
    <t>CONTINGENT LIABILITIES, COMMITMENTS</t>
  </si>
  <si>
    <t>Contingent Liabilities</t>
  </si>
  <si>
    <t>CIF VALUE OF IMPORTS</t>
  </si>
  <si>
    <t>Raw Materials</t>
  </si>
  <si>
    <t>Stores, Spares And Loose Tools</t>
  </si>
  <si>
    <t>Trade/Other Goods</t>
  </si>
  <si>
    <t>Capital Goods</t>
  </si>
  <si>
    <t>EXPENDITURE IN FOREIGN EXCHANGE</t>
  </si>
  <si>
    <t>Expenditure In Foreign Currency</t>
  </si>
  <si>
    <t>REMITTANCES IN FOREIGN CURRENCIES FOR DIVIDENDS</t>
  </si>
  <si>
    <t>Dividend Remittance In Foreign Currency</t>
  </si>
  <si>
    <t>--</t>
  </si>
  <si>
    <t>EARNINGS IN FOREIGN EXCHANGE</t>
  </si>
  <si>
    <t>FOB Value Of Goods</t>
  </si>
  <si>
    <t>Other Earnings</t>
  </si>
  <si>
    <t>BONUS DETAILS</t>
  </si>
  <si>
    <t>Bonus Equity Share Capital</t>
  </si>
  <si>
    <t>NON-CURRENT INVESTMENTS</t>
  </si>
  <si>
    <t>Non-Current Investments Quoted Market Value</t>
  </si>
  <si>
    <t>Non-Current Investments Unquoted Book Value</t>
  </si>
  <si>
    <t>CURRENT INVESTMENTS</t>
  </si>
  <si>
    <t>Current Investments Quoted Market Value</t>
  </si>
  <si>
    <t>Current Investments Unquoted Book Value</t>
  </si>
  <si>
    <t>Profit &amp; Loss account of Tata Elxsi (in Rs. Cr.)</t>
  </si>
  <si>
    <t>INCOME</t>
  </si>
  <si>
    <t>Revenue From Operations [Gross]</t>
  </si>
  <si>
    <t>Less: Excise/Sevice Tax/Other Levies</t>
  </si>
  <si>
    <t>Revenue From Operations [Net]</t>
  </si>
  <si>
    <t>Total Operating Revenues</t>
  </si>
  <si>
    <t>Other Income</t>
  </si>
  <si>
    <t>Total Revenue</t>
  </si>
  <si>
    <t>EXPENSES</t>
  </si>
  <si>
    <t>Cost Of Materials Consumed</t>
  </si>
  <si>
    <t>Purchase Of Stock-In Trade</t>
  </si>
  <si>
    <t>Operating And Direct Expenses</t>
  </si>
  <si>
    <t>Changes In Inventories Of FG,WIP And Stock-In Trade</t>
  </si>
  <si>
    <t>Employee Benefit Expenses</t>
  </si>
  <si>
    <t>Finance Costs</t>
  </si>
  <si>
    <t>Depreciation And Amortisation Expenses</t>
  </si>
  <si>
    <t>Other Expenses</t>
  </si>
  <si>
    <t>Total Expenses</t>
  </si>
  <si>
    <t>Profit/Loss Before Exceptional, ExtraOrdinary Items And Tax</t>
  </si>
  <si>
    <t>Exceptional Items</t>
  </si>
  <si>
    <t>Profit/Loss Before Tax</t>
  </si>
  <si>
    <t>Tax Expenses-Continued Operations</t>
  </si>
  <si>
    <t>Current Tax</t>
  </si>
  <si>
    <t>Less: MAT Credit Entitlement</t>
  </si>
  <si>
    <t>Deferred Tax</t>
  </si>
  <si>
    <t>Tax For Earlier Years</t>
  </si>
  <si>
    <t>Total Tax Expenses</t>
  </si>
  <si>
    <t>Profit/Loss After Tax And Before ExtraOrdinary Items</t>
  </si>
  <si>
    <t>Profit/Loss From Continuing Operations</t>
  </si>
  <si>
    <t>Profit/Loss For The Period</t>
  </si>
  <si>
    <t>EARNINGS PER SHARE</t>
  </si>
  <si>
    <t>Basic EPS (Rs.)</t>
  </si>
  <si>
    <t>Diluted EPS (Rs.)</t>
  </si>
  <si>
    <t>VALUE OF IMPORTED AND INDIGENIOUS RAW MATERIALS STORES, SPARES AND LOOSE TOOLS</t>
  </si>
  <si>
    <t>Imported Raw Materials</t>
  </si>
  <si>
    <t>Indigenous Raw Materials</t>
  </si>
  <si>
    <t>STORES, SPARES AND LOOSE TOOLS</t>
  </si>
  <si>
    <t>Imported Stores And Spares</t>
  </si>
  <si>
    <t>Indigenous Stores And Spares</t>
  </si>
  <si>
    <t>DIVIDEND AND DIVIDEND PERCENTAGE</t>
  </si>
  <si>
    <t>Equity Share Dividend</t>
  </si>
  <si>
    <t>Tax On Dividend</t>
  </si>
  <si>
    <t>Equity Dividend Rate (%)</t>
  </si>
  <si>
    <t>Profit &amp; Loss account of Trent (in Rs. Cr.)</t>
  </si>
  <si>
    <t>other income</t>
  </si>
  <si>
    <t>Changes In Inventories Of FGWIP And Stock In Trade</t>
  </si>
  <si>
    <t>COGS</t>
  </si>
  <si>
    <t>SG&amp;A</t>
  </si>
  <si>
    <t>Income statement Trent</t>
  </si>
  <si>
    <t>Revenue from operation</t>
  </si>
  <si>
    <t>Other operations income</t>
  </si>
  <si>
    <t>GROSS PROFIT</t>
  </si>
  <si>
    <t>EBITDA</t>
  </si>
  <si>
    <t>D&amp;A</t>
  </si>
  <si>
    <t>EBIT</t>
  </si>
  <si>
    <t>INTERSET</t>
  </si>
  <si>
    <t>EBT</t>
  </si>
  <si>
    <t>TAX</t>
  </si>
  <si>
    <t>PAT</t>
  </si>
  <si>
    <t>BASIC EPS</t>
  </si>
  <si>
    <t>DILUTED EPS</t>
  </si>
  <si>
    <t>covering five fiscal years from March 2020 to March 2024. Here's a breakdown of key trends and insights:</t>
  </si>
  <si>
    <t>Revenue Trends</t>
  </si>
  <si>
    <r>
      <t>1. Revenue from Operations</t>
    </r>
    <r>
      <rPr>
        <sz val="11"/>
        <color theme="1"/>
        <rFont val="Calibri"/>
        <family val="2"/>
        <scheme val="minor"/>
      </rPr>
      <t>:</t>
    </r>
  </si>
  <si>
    <t>The revenue steadily increases each year, from ₹1,609.86 crore in Mar-20 to ₹3,552.15 crore in Mar-24, indicating strong growth. This more than doubles over the period, signaling expanding operations or higher sales volumes.</t>
  </si>
  <si>
    <r>
      <t>2. Other Operating Income</t>
    </r>
    <r>
      <rPr>
        <sz val="11"/>
        <color theme="1"/>
        <rFont val="Calibri"/>
        <family val="2"/>
        <scheme val="minor"/>
      </rPr>
      <t>:</t>
    </r>
  </si>
  <si>
    <t>This fluctuates, starting at ₹58.41 crore in Mar-20, dipping to ₹39.76 crore in Mar-21, and then rising sharply to ₹121.95 crore by Mar-24. This could be from non-core business activities such as investments or other ancillary revenue streams.</t>
  </si>
  <si>
    <r>
      <t>3. Total Revenue</t>
    </r>
    <r>
      <rPr>
        <sz val="11"/>
        <color theme="1"/>
        <rFont val="Calibri"/>
        <family val="2"/>
        <scheme val="minor"/>
      </rPr>
      <t>:</t>
    </r>
  </si>
  <si>
    <t>Mirrors the overall revenue growth trend, increasing from ₹1,668.27 crore in Mar-20 to ₹3,674.10 crore in Mar-24. This reflects both operational growth and higher contributions from other income sources.</t>
  </si>
  <si>
    <t>Cost of Goods Sold (COGS) &amp; Gross Profit</t>
  </si>
  <si>
    <r>
      <t>1. COGS</t>
    </r>
    <r>
      <rPr>
        <sz val="11"/>
        <color theme="1"/>
        <rFont val="Calibri"/>
        <family val="2"/>
        <scheme val="minor"/>
      </rPr>
      <t>:</t>
    </r>
  </si>
  <si>
    <t>The cost of goods sold (COGS) is relatively low compared to the revenue, rising from ₹81.08 crore in Mar-20 to ₹193.35 crore in Mar-24. However, it grows slower than revenue, which is a good sign of cost efficiency or a favorable business model.</t>
  </si>
  <si>
    <r>
      <t>2. Gross Profit</t>
    </r>
    <r>
      <rPr>
        <sz val="11"/>
        <color theme="1"/>
        <rFont val="Calibri"/>
        <family val="2"/>
        <scheme val="minor"/>
      </rPr>
      <t>:</t>
    </r>
  </si>
  <si>
    <t>Correspondingly, gross profit expands significantly from ₹1,587.19 crore to ₹3,480.75 crore. This demonstrates that Trent’s cost management is effective, with increasing profitability from core operations.</t>
  </si>
  <si>
    <t>Operating Expenses (SG&amp;A) &amp; Profitability</t>
  </si>
  <si>
    <r>
      <t>1. SG&amp;A (Selling, General &amp; Administrative Expenses)</t>
    </r>
    <r>
      <rPr>
        <sz val="11"/>
        <color theme="1"/>
        <rFont val="Calibri"/>
        <family val="2"/>
        <scheme val="minor"/>
      </rPr>
      <t>:</t>
    </r>
  </si>
  <si>
    <t>SG&amp;A expenses increase over time from ₹1,185.78 crore in Mar-20 to ₹2,312.37 crore in Mar-24. Though these expenses are growing, they seem to scale in line with revenue, suggesting balanced expansion.</t>
  </si>
  <si>
    <r>
      <t>2. EBITDA</t>
    </r>
    <r>
      <rPr>
        <sz val="11"/>
        <color theme="1"/>
        <rFont val="Calibri"/>
        <family val="2"/>
        <scheme val="minor"/>
      </rPr>
      <t>:</t>
    </r>
  </si>
  <si>
    <t>EBITDA (Earnings Before Interest, Taxes, Depreciation, and Amortization) grows substantially, from ₹401.41 crore in Mar-20 to ₹1,168.38 crore in Mar-24. This indicates strong operational efficiency and profitability growth.</t>
  </si>
  <si>
    <r>
      <t>3. EBIT</t>
    </r>
    <r>
      <rPr>
        <sz val="11"/>
        <color theme="1"/>
        <rFont val="Calibri"/>
        <family val="2"/>
        <scheme val="minor"/>
      </rPr>
      <t>:</t>
    </r>
  </si>
  <si>
    <t>EBIT (Earnings Before Interest and Taxes) also rises from ₹358.00 crore to ₹1,068.93 crore. This is driven by higher revenue growth outpacing the rise in operational costs, showing improved earnings power.</t>
  </si>
  <si>
    <t>Interest, Taxes, &amp; Net Profit</t>
  </si>
  <si>
    <r>
      <t>1. Interest Expenses</t>
    </r>
    <r>
      <rPr>
        <sz val="11"/>
        <color theme="1"/>
        <rFont val="Calibri"/>
        <family val="2"/>
        <scheme val="minor"/>
      </rPr>
      <t>:</t>
    </r>
  </si>
  <si>
    <t>Interest costs increase from ₹5.56 crore to ₹20.26 crore over the period. Though they rise, interest costs remain a small portion of operating profit, indicating manageable debt levels or strong capital structure.</t>
  </si>
  <si>
    <r>
      <t>2. EBT (Earnings Before Tax)</t>
    </r>
    <r>
      <rPr>
        <sz val="11"/>
        <color theme="1"/>
        <rFont val="Calibri"/>
        <family val="2"/>
        <scheme val="minor"/>
      </rPr>
      <t>:</t>
    </r>
  </si>
  <si>
    <t>EBT rises consistently, from ₹352.44 crore to ₹1,048.67 crore, reflecting the company’s increasing ability to generate profit before taxes.</t>
  </si>
  <si>
    <r>
      <t>3. Taxes</t>
    </r>
    <r>
      <rPr>
        <sz val="11"/>
        <color theme="1"/>
        <rFont val="Calibri"/>
        <family val="2"/>
        <scheme val="minor"/>
      </rPr>
      <t>:</t>
    </r>
  </si>
  <si>
    <t>The tax burden rises from ₹96.34 crore in Mar-20 to ₹256.44 crore in Mar-24, in line with rising profits.</t>
  </si>
  <si>
    <r>
      <t>4. PAT (Profit After Tax)</t>
    </r>
    <r>
      <rPr>
        <sz val="11"/>
        <color theme="1"/>
        <rFont val="Calibri"/>
        <family val="2"/>
        <scheme val="minor"/>
      </rPr>
      <t>:</t>
    </r>
  </si>
  <si>
    <t>PAT increases from ₹256.10 crore to ₹792.23 crore. This near tripling of net profit reflects healthy overall growth.</t>
  </si>
  <si>
    <t>Earnings Per Share (EPS)</t>
  </si>
  <si>
    <r>
      <t>1. Basic EPS &amp; Diluted EPS</t>
    </r>
    <r>
      <rPr>
        <sz val="11"/>
        <color theme="1"/>
        <rFont val="Calibri"/>
        <family val="2"/>
        <scheme val="minor"/>
      </rPr>
      <t>:</t>
    </r>
  </si>
  <si>
    <t>Both Basic and Diluted EPS show significant growth, from ₹41.12 in Mar-20 to around ₹127 in Mar-24. This reflects strong shareholder returns, supported by the consistent profit growth.</t>
  </si>
  <si>
    <t>Key Takeaways:</t>
  </si>
  <si>
    <r>
      <t>Growth</t>
    </r>
    <r>
      <rPr>
        <sz val="11"/>
        <color theme="1"/>
        <rFont val="Calibri"/>
        <family val="2"/>
        <scheme val="minor"/>
      </rPr>
      <t>: Trent shows strong revenue and profit growth throughout the period, indicating efficient operations and effective expansion.</t>
    </r>
  </si>
  <si>
    <r>
      <t>Profitability</t>
    </r>
    <r>
      <rPr>
        <sz val="11"/>
        <color theme="1"/>
        <rFont val="Calibri"/>
        <family val="2"/>
        <scheme val="minor"/>
      </rPr>
      <t>: Gross profit and EBITDA margins remain solid, indicating good control over costs relative to revenue.</t>
    </r>
  </si>
  <si>
    <r>
      <t>Shareholder Returns</t>
    </r>
    <r>
      <rPr>
        <sz val="11"/>
        <color theme="1"/>
        <rFont val="Calibri"/>
        <family val="2"/>
        <scheme val="minor"/>
      </rPr>
      <t>: Consistent EPS growth signals improved profitability and returns for shareholders.</t>
    </r>
  </si>
  <si>
    <t>Overall, Trent appears to be in a robust financial position, with healthy revenue growth, controlled expenses, and increasing profitability year over year.</t>
  </si>
  <si>
    <r>
      <t xml:space="preserve">To estimate the expected price of Trent's share in the next year, several approaches can be used, including fundamental analysis, technical analysis, and relative valuation. Here, we'll focus on a simplified approach using </t>
    </r>
    <r>
      <rPr>
        <b/>
        <sz val="11"/>
        <color theme="1"/>
        <rFont val="Calibri"/>
        <family val="2"/>
        <scheme val="minor"/>
      </rPr>
      <t>EPS (Earnings Per Share)</t>
    </r>
    <r>
      <rPr>
        <sz val="11"/>
        <color theme="1"/>
        <rFont val="Calibri"/>
        <family val="2"/>
        <scheme val="minor"/>
      </rPr>
      <t xml:space="preserve"> and </t>
    </r>
    <r>
      <rPr>
        <b/>
        <sz val="11"/>
        <color theme="1"/>
        <rFont val="Calibri"/>
        <family val="2"/>
        <scheme val="minor"/>
      </rPr>
      <t>P/E (Price-to-Earnings) ratio</t>
    </r>
    <r>
      <rPr>
        <sz val="11"/>
        <color theme="1"/>
        <rFont val="Calibri"/>
        <family val="2"/>
        <scheme val="minor"/>
      </rPr>
      <t>, assuming you have access to historical and industry P/E ratios.</t>
    </r>
  </si>
  <si>
    <t>Method 1: Using EPS Growth and P/E Ratio</t>
  </si>
  <si>
    <r>
      <t>1. EPS Growth</t>
    </r>
    <r>
      <rPr>
        <sz val="11"/>
        <color theme="1"/>
        <rFont val="Calibri"/>
        <family val="2"/>
        <scheme val="minor"/>
      </rPr>
      <t>: Based on the data provided, Trent's diluted EPS in Mar-24 is ₹127.18. Over the past few years, EPS has grown consistently, nearly tripling from Mar-20 to Mar-24.</t>
    </r>
  </si>
  <si>
    <r>
      <t xml:space="preserve">Growth Rate: From Mar-23 to Mar-24, EPS grew from ₹121.26 to ₹127.18, about a </t>
    </r>
    <r>
      <rPr>
        <b/>
        <sz val="11"/>
        <color theme="1"/>
        <rFont val="Calibri"/>
        <family val="2"/>
        <scheme val="minor"/>
      </rPr>
      <t>4.9% growth rate</t>
    </r>
    <r>
      <rPr>
        <sz val="11"/>
        <color theme="1"/>
        <rFont val="Calibri"/>
        <family val="2"/>
        <scheme val="minor"/>
      </rPr>
      <t>.</t>
    </r>
  </si>
  <si>
    <r>
      <t>2. Estimating Future EPS</t>
    </r>
    <r>
      <rPr>
        <sz val="11"/>
        <color theme="1"/>
        <rFont val="Calibri"/>
        <family val="2"/>
        <scheme val="minor"/>
      </rPr>
      <t>: Assuming Trent's EPS continues growing at the same 4.9% rate over the next year:</t>
    </r>
  </si>
  <si>
    <t>Estimated EPS for Mar-25=EPS in Mar-24×(1+growth rate)=127.18×(1+0.049)=133.43\text{Estimated EPS for Mar-25} = \text{EPS in Mar-24} \times (1 + \text{growth rate}) = 127.18 \times (1 + 0.049) = 133.43Estimated EPS for Mar-25=EPS in Mar-24×(1+growth rate)=127.18×(1+0.049)=133.43</t>
  </si>
  <si>
    <r>
      <t>3. P/E Ratio</t>
    </r>
    <r>
      <rPr>
        <sz val="11"/>
        <color theme="1"/>
        <rFont val="Calibri"/>
        <family val="2"/>
        <scheme val="minor"/>
      </rPr>
      <t>:</t>
    </r>
  </si>
  <si>
    <r>
      <t xml:space="preserve">Suppose the current </t>
    </r>
    <r>
      <rPr>
        <b/>
        <sz val="11"/>
        <color theme="1"/>
        <rFont val="Calibri"/>
        <family val="2"/>
        <scheme val="minor"/>
      </rPr>
      <t>P/E ratio</t>
    </r>
    <r>
      <rPr>
        <sz val="11"/>
        <color theme="1"/>
        <rFont val="Calibri"/>
        <family val="2"/>
        <scheme val="minor"/>
      </rPr>
      <t xml:space="preserve"> (Price-to-Earnings ratio) of Trent or its industry peers is 35 (this is an assumption; actual numbers would come from market data).</t>
    </r>
  </si>
  <si>
    <r>
      <t>4. Estimating the Share Price</t>
    </r>
    <r>
      <rPr>
        <sz val="11"/>
        <color theme="1"/>
        <rFont val="Calibri"/>
        <family val="2"/>
        <scheme val="minor"/>
      </rPr>
      <t>:</t>
    </r>
  </si>
  <si>
    <t>Expected Share Price in 1 Year=Estimated EPS for Mar-25×P/E ratio\text{Expected Share Price in 1 Year} = \text{Estimated EPS for Mar-25} \times \text{P/E ratio}Expected Share Price in 1 Year=Estimated EPS for Mar-25×P/E ratio Expected Share Price=133.43×35=₹4,670.05\text{Expected Share Price} = 133.43 \times 35 = ₹4,670.05Expected Share Price=133.43×35=₹4,670.05</t>
  </si>
  <si>
    <t>Method 2: Using Historical P/E Trends</t>
  </si>
  <si>
    <t>If Trent's P/E ratio has been higher or lower than the industry average, adjust accordingly:</t>
  </si>
  <si>
    <r>
      <t>If P/E is higher</t>
    </r>
    <r>
      <rPr>
        <sz val="11"/>
        <color theme="1"/>
        <rFont val="Calibri"/>
        <family val="2"/>
        <scheme val="minor"/>
      </rPr>
      <t xml:space="preserve"> (say, 40): Expected Share Price=133.43×40=₹5,337.20\text{Expected Share Price} = 133.43 \times 40 = ₹5,337.20Expected Share Price=133.43×40=₹5,337.20</t>
    </r>
  </si>
  <si>
    <r>
      <t>If P/E is lower</t>
    </r>
    <r>
      <rPr>
        <sz val="11"/>
        <color theme="1"/>
        <rFont val="Calibri"/>
        <family val="2"/>
        <scheme val="minor"/>
      </rPr>
      <t xml:space="preserve"> (say, 30): Expected Share Price=133.43×30=₹4,002.90\text{Expected Share Price} = 133.43 \times 30 = ₹4,002.90Expected Share Price=133.43×30=₹4,002.90</t>
    </r>
  </si>
  <si>
    <t>Summary</t>
  </si>
  <si>
    <r>
      <t>Base case</t>
    </r>
    <r>
      <rPr>
        <sz val="11"/>
        <color theme="1"/>
        <rFont val="Calibri"/>
        <family val="2"/>
        <scheme val="minor"/>
      </rPr>
      <t xml:space="preserve"> (with a P/E ratio of 35): ₹4,670.05</t>
    </r>
  </si>
  <si>
    <r>
      <t>Optimistic case</t>
    </r>
    <r>
      <rPr>
        <sz val="11"/>
        <color theme="1"/>
        <rFont val="Calibri"/>
        <family val="2"/>
        <scheme val="minor"/>
      </rPr>
      <t xml:space="preserve"> (P/E ratio of 40): ₹5,337.20</t>
    </r>
  </si>
  <si>
    <r>
      <t>Conservative case</t>
    </r>
    <r>
      <rPr>
        <sz val="11"/>
        <color theme="1"/>
        <rFont val="Calibri"/>
        <family val="2"/>
        <scheme val="minor"/>
      </rPr>
      <t xml:space="preserve"> (P/E ratio of 30): ₹4,002.90</t>
    </r>
  </si>
  <si>
    <t>Caveats:</t>
  </si>
  <si>
    <t>The actual share price depends on market conditions, investor sentiment, interest rates, and broader economic factors.</t>
  </si>
  <si>
    <t>You should also consider external factors such as competition, macroeconomic shifts, and industry performance</t>
  </si>
  <si>
    <t>Balance Sheet Analysis</t>
  </si>
  <si>
    <t>Mar 24</t>
  </si>
  <si>
    <t>Long Term Solvency Ratio</t>
  </si>
  <si>
    <t>Debt/Equity Ratio</t>
  </si>
  <si>
    <t>Total Non-Current Liabilities/Total Shareholders Funds</t>
  </si>
  <si>
    <t>ReservesGR %</t>
  </si>
  <si>
    <t xml:space="preserve"> current Total Reserves and Surplus/prev Total Reserves and Surplus-1</t>
  </si>
  <si>
    <t>Debt_GR Ration%</t>
  </si>
  <si>
    <t>curr Total Non-Current Liabilities / otal Non-Current Liabilities-1</t>
  </si>
  <si>
    <t>Reserves to Debt</t>
  </si>
  <si>
    <t>Reserves and Surplus / Total Non-Current Liabilities</t>
  </si>
  <si>
    <t>Short Term Solvency/Liquidity ratio</t>
  </si>
  <si>
    <t>Current ratio</t>
  </si>
  <si>
    <t>Total Current Assets / Total Current Liabilities</t>
  </si>
  <si>
    <t>Quick ratio</t>
  </si>
  <si>
    <t>(Total Current Assets-nventories)/Total Current Liabilities</t>
  </si>
  <si>
    <t>Working Capital</t>
  </si>
  <si>
    <t>Total Current Assets-Total Current Liabilities</t>
  </si>
  <si>
    <t>Days Recievables</t>
  </si>
  <si>
    <t>Days Payable</t>
  </si>
  <si>
    <t>Turnover Ratios</t>
  </si>
  <si>
    <t>Assets Turnover</t>
  </si>
  <si>
    <t>Cdebtors Turnover</t>
  </si>
  <si>
    <t>Creditord turnover</t>
  </si>
  <si>
    <t>PERFORMANCE RATIO</t>
  </si>
  <si>
    <t>RETURN ON ASSETS</t>
  </si>
  <si>
    <t>RETURN ON EQUITY</t>
  </si>
  <si>
    <t>CASH RATIO</t>
  </si>
  <si>
    <t>Cash Ratio = Cash Equivalents / Current Liabilities</t>
  </si>
  <si>
    <t>DEBT RATIO</t>
  </si>
  <si>
    <t xml:space="preserve"> Total Liabilities / Total Assets</t>
  </si>
  <si>
    <t>Cash from Operating Activity -</t>
  </si>
  <si>
    <t>Profit from operations</t>
  </si>
  <si>
    <t>Receivables</t>
  </si>
  <si>
    <t>Inventory</t>
  </si>
  <si>
    <t>Payables</t>
  </si>
  <si>
    <t>Loans Advances</t>
  </si>
  <si>
    <t>Deposits</t>
  </si>
  <si>
    <t>Other WC items</t>
  </si>
  <si>
    <t>Working capital changes</t>
  </si>
  <si>
    <t>Direct taxes</t>
  </si>
  <si>
    <t>Cash from Investing Activity -</t>
  </si>
  <si>
    <t>Fixed assets purchased</t>
  </si>
  <si>
    <t>Fixed assets sold</t>
  </si>
  <si>
    <t>Investments sold</t>
  </si>
  <si>
    <t>Interest received</t>
  </si>
  <si>
    <t>Dividends received</t>
  </si>
  <si>
    <t>Inter corporate deposits</t>
  </si>
  <si>
    <t>Other investing items</t>
  </si>
  <si>
    <t>Cash from Financing Activity -</t>
  </si>
  <si>
    <t>Proceeds from borrowings</t>
  </si>
  <si>
    <t>Repayment of borrowings</t>
  </si>
  <si>
    <t>Interest paid fin</t>
  </si>
  <si>
    <t>Dividends paid</t>
  </si>
  <si>
    <t>Financial liabilities</t>
  </si>
  <si>
    <t>Other financing items</t>
  </si>
  <si>
    <t>Net Cash Flow</t>
  </si>
  <si>
    <t>1. Cash from Operating Activity:</t>
  </si>
  <si>
    <t>This section reflects the cash generated or consumed by core business operations, primarily driven by profit from operations, changes in working capital, and taxes.</t>
  </si>
  <si>
    <r>
      <t>Profit from Operations</t>
    </r>
    <r>
      <rPr>
        <sz val="11"/>
        <color theme="1"/>
        <rFont val="Calibri"/>
        <family val="2"/>
        <scheme val="minor"/>
      </rPr>
      <t>:</t>
    </r>
  </si>
  <si>
    <t>Grew significantly from ₹365 crore in Mar-20 to ₹1,094 crore in Mar-24, indicating strong operational performance.</t>
  </si>
  <si>
    <r>
      <t>Working Capital Changes</t>
    </r>
    <r>
      <rPr>
        <sz val="11"/>
        <color theme="1"/>
        <rFont val="Calibri"/>
        <family val="2"/>
        <scheme val="minor"/>
      </rPr>
      <t>:</t>
    </r>
  </si>
  <si>
    <r>
      <t xml:space="preserve">In </t>
    </r>
    <r>
      <rPr>
        <b/>
        <sz val="11"/>
        <color theme="1"/>
        <rFont val="Calibri"/>
        <family val="2"/>
        <scheme val="minor"/>
      </rPr>
      <t>Mar-22</t>
    </r>
    <r>
      <rPr>
        <sz val="11"/>
        <color theme="1"/>
        <rFont val="Calibri"/>
        <family val="2"/>
        <scheme val="minor"/>
      </rPr>
      <t xml:space="preserve"> and </t>
    </r>
    <r>
      <rPr>
        <b/>
        <sz val="11"/>
        <color theme="1"/>
        <rFont val="Calibri"/>
        <family val="2"/>
        <scheme val="minor"/>
      </rPr>
      <t>Mar-23</t>
    </r>
    <r>
      <rPr>
        <sz val="11"/>
        <color theme="1"/>
        <rFont val="Calibri"/>
        <family val="2"/>
        <scheme val="minor"/>
      </rPr>
      <t xml:space="preserve">, significant negative changes in working capital are seen (₹-100 crore and ₹-310 crore), which indicates more cash tied up in receivables, payables, or other current assets. By </t>
    </r>
    <r>
      <rPr>
        <b/>
        <sz val="11"/>
        <color theme="1"/>
        <rFont val="Calibri"/>
        <family val="2"/>
        <scheme val="minor"/>
      </rPr>
      <t>Mar-24</t>
    </r>
    <r>
      <rPr>
        <sz val="11"/>
        <color theme="1"/>
        <rFont val="Calibri"/>
        <family val="2"/>
        <scheme val="minor"/>
      </rPr>
      <t>, working capital changes improved slightly to ₹-135 crore.</t>
    </r>
  </si>
  <si>
    <r>
      <t>Direct Taxes</t>
    </r>
    <r>
      <rPr>
        <sz val="11"/>
        <color theme="1"/>
        <rFont val="Calibri"/>
        <family val="2"/>
        <scheme val="minor"/>
      </rPr>
      <t>:</t>
    </r>
  </si>
  <si>
    <t>Increased from ₹90 crore in Mar-20 to ₹258 crore in Mar-24, aligned with the rise in profits, showing the company is generating enough taxable income.</t>
  </si>
  <si>
    <r>
      <t>Overall Operating Cash Flow</t>
    </r>
    <r>
      <rPr>
        <sz val="11"/>
        <color theme="1"/>
        <rFont val="Calibri"/>
        <family val="2"/>
        <scheme val="minor"/>
      </rPr>
      <t>:</t>
    </r>
  </si>
  <si>
    <r>
      <t>Mar-20</t>
    </r>
    <r>
      <rPr>
        <sz val="11"/>
        <color theme="1"/>
        <rFont val="Calibri"/>
        <family val="2"/>
        <scheme val="minor"/>
      </rPr>
      <t>: ₹256 crore</t>
    </r>
  </si>
  <si>
    <r>
      <t>Mar-24</t>
    </r>
    <r>
      <rPr>
        <sz val="11"/>
        <color theme="1"/>
        <rFont val="Calibri"/>
        <family val="2"/>
        <scheme val="minor"/>
      </rPr>
      <t>: ₹701 crore</t>
    </r>
  </si>
  <si>
    <t>The operating cash flow has increased significantly over the period, with a strong improvement from Mar-20 to Mar-24. This suggests a healthy and growing ability to generate cash from core business activities, despite fluctuations in working capital.</t>
  </si>
  <si>
    <t>2. Cash from Investing Activity:</t>
  </si>
  <si>
    <t>This reflects cash spent or gained from investments in assets, acquisitions, or other investing activities.</t>
  </si>
  <si>
    <r>
      <t>Fixed Assets Purchased</t>
    </r>
    <r>
      <rPr>
        <sz val="11"/>
        <color theme="1"/>
        <rFont val="Calibri"/>
        <family val="2"/>
        <scheme val="minor"/>
      </rPr>
      <t>:</t>
    </r>
  </si>
  <si>
    <r>
      <t>Interest Received</t>
    </r>
    <r>
      <rPr>
        <sz val="11"/>
        <color theme="1"/>
        <rFont val="Calibri"/>
        <family val="2"/>
        <scheme val="minor"/>
      </rPr>
      <t>:</t>
    </r>
  </si>
  <si>
    <r>
      <t>Other Investing Items</t>
    </r>
    <r>
      <rPr>
        <sz val="11"/>
        <color theme="1"/>
        <rFont val="Calibri"/>
        <family val="2"/>
        <scheme val="minor"/>
      </rPr>
      <t>:</t>
    </r>
  </si>
  <si>
    <t>There is volatility in this line item. In Mar-21, there’s a large negative value (₹-426 crore), indicating a major investment or outflow. This could relate to a significant investment in other businesses or assets. Similarly, in Mar-24, it’s ₹-278 crore, reflecting continued investment activities.</t>
  </si>
  <si>
    <r>
      <t>Overall Investing Cash Flow</t>
    </r>
    <r>
      <rPr>
        <sz val="11"/>
        <color theme="1"/>
        <rFont val="Calibri"/>
        <family val="2"/>
        <scheme val="minor"/>
      </rPr>
      <t>:</t>
    </r>
  </si>
  <si>
    <r>
      <t>Mar-20</t>
    </r>
    <r>
      <rPr>
        <sz val="11"/>
        <color theme="1"/>
        <rFont val="Calibri"/>
        <family val="2"/>
        <scheme val="minor"/>
      </rPr>
      <t>: ₹43 crore (positive inflow)</t>
    </r>
  </si>
  <si>
    <r>
      <t>Mar-24</t>
    </r>
    <r>
      <rPr>
        <sz val="11"/>
        <color theme="1"/>
        <rFont val="Calibri"/>
        <family val="2"/>
        <scheme val="minor"/>
      </rPr>
      <t>: ₹-274 crore (negative outflow)</t>
    </r>
  </si>
  <si>
    <t>3. Cash from Financing Activity:</t>
  </si>
  <si>
    <t>This section shows cash related to borrowing, debt repayment, dividends, and other financing transactions.</t>
  </si>
  <si>
    <r>
      <t>Dividends Paid</t>
    </r>
    <r>
      <rPr>
        <sz val="11"/>
        <color theme="1"/>
        <rFont val="Calibri"/>
        <family val="2"/>
        <scheme val="minor"/>
      </rPr>
      <t>:</t>
    </r>
  </si>
  <si>
    <r>
      <t>Financial Liabilities</t>
    </r>
    <r>
      <rPr>
        <sz val="11"/>
        <color theme="1"/>
        <rFont val="Calibri"/>
        <family val="2"/>
        <scheme val="minor"/>
      </rPr>
      <t>:</t>
    </r>
  </si>
  <si>
    <t>These have steadily increased, representing payments toward financial liabilities. It grew from ₹22 crore in Mar-20 to ₹50 crore in Mar-24.</t>
  </si>
  <si>
    <r>
      <t>Overall Financing Cash Flow</t>
    </r>
    <r>
      <rPr>
        <sz val="11"/>
        <color theme="1"/>
        <rFont val="Calibri"/>
        <family val="2"/>
        <scheme val="minor"/>
      </rPr>
      <t>:</t>
    </r>
  </si>
  <si>
    <r>
      <t>Mar-20</t>
    </r>
    <r>
      <rPr>
        <sz val="11"/>
        <color theme="1"/>
        <rFont val="Calibri"/>
        <family val="2"/>
        <scheme val="minor"/>
      </rPr>
      <t>: ₹-124 crore</t>
    </r>
  </si>
  <si>
    <r>
      <t>Mar-24</t>
    </r>
    <r>
      <rPr>
        <sz val="11"/>
        <color theme="1"/>
        <rFont val="Calibri"/>
        <family val="2"/>
        <scheme val="minor"/>
      </rPr>
      <t>: ₹-428 crore</t>
    </r>
  </si>
  <si>
    <t>The financing cash flow shows a growing outflow, primarily due to increased dividend payments and liabilities. Despite the company's growth, it is using cash to return capital to shareholders and settle liabilities, suggesting a stable financial position.</t>
  </si>
  <si>
    <t>4. Net Cash Flow:</t>
  </si>
  <si>
    <t>This is the overall change in cash from all three activities combined.</t>
  </si>
  <si>
    <r>
      <t>Mar-20</t>
    </r>
    <r>
      <rPr>
        <sz val="11"/>
        <color theme="1"/>
        <rFont val="Calibri"/>
        <family val="2"/>
        <scheme val="minor"/>
      </rPr>
      <t>: ₹175 crore (positive net cash flow)</t>
    </r>
  </si>
  <si>
    <r>
      <t>Mar-24</t>
    </r>
    <r>
      <rPr>
        <sz val="11"/>
        <color theme="1"/>
        <rFont val="Calibri"/>
        <family val="2"/>
        <scheme val="minor"/>
      </rPr>
      <t>: ₹-1 crore (almost breakeven)</t>
    </r>
  </si>
  <si>
    <t>Overall Interpretation:</t>
  </si>
  <si>
    <r>
      <t>Investment for Growth</t>
    </r>
    <r>
      <rPr>
        <sz val="11"/>
        <color theme="1"/>
        <rFont val="Calibri"/>
        <family val="2"/>
        <scheme val="minor"/>
      </rPr>
      <t>: The company is investing heavily in fixed assets and other investments, signaling a focus on long-term growth.</t>
    </r>
  </si>
  <si>
    <r>
      <t>Shareholder Returns</t>
    </r>
    <r>
      <rPr>
        <sz val="11"/>
        <color theme="1"/>
        <rFont val="Calibri"/>
        <family val="2"/>
        <scheme val="minor"/>
      </rPr>
      <t>: Increasing dividends suggest that management is confident in the company’s cash generation ability, returning profits to shareholders while expanding.</t>
    </r>
  </si>
  <si>
    <r>
      <t>Caution on Net Cash</t>
    </r>
    <r>
      <rPr>
        <sz val="11"/>
        <color theme="1"/>
        <rFont val="Calibri"/>
        <family val="2"/>
        <scheme val="minor"/>
      </rPr>
      <t>: Though operational cash is growing, significant investing and financing outflows have led to flat net cash flow. This implies a balance between growth investments and managing available cash reserves.</t>
    </r>
  </si>
  <si>
    <t>Cash Flow Statement Analysis and Interpretation for TATA Elxis (Mar-20 to Mar-24)</t>
  </si>
  <si>
    <t>TATA Elxis has consistently invested in fixed assets, increasing from ₹23 crore in Mar-20 to ₹83 crore in Mar-24. This indicates ongoing capital expenditure (CapEx), likely for business expansion or infrastructure improvements.</t>
  </si>
  <si>
    <t>Interest income has grown from ₹35 crore in Mar-20 to ₹87 crore in Mar-24, suggesting TATA Elxis has interest-earning investments or financial assets.</t>
  </si>
  <si>
    <t>The company has transitioned from positive cash flow in Mar-20 to negative cash flow from investing activities by Mar-24, driven by increasing capital expenditures and other investment outflows. This suggests TATA Elxis is aggressively investing in future growth.</t>
  </si>
  <si>
    <t>TATA Elxis has increased dividend payments, from ₹101 crore in Mar-20 to ₹377 crore in Mar-24. The rising dividend payments indicate a focus on rewarding shareholders as profitability grows.</t>
  </si>
  <si>
    <t>The company started with a positive net cash flow in Mar-20, but by Mar-24, it had nearly broken even. This is due to the significant cash outflows from investing and financing activities, despite strong operating cash flow. The breakeven position indicates that TATA Elxis is reinvesting a significant portion of its earnings and profits into business expansion and shareholder returns, which could fuel future growth but results in limited free cash flow in the short term.</t>
  </si>
  <si>
    <t>Strong Operating Cash Flow: TATA Elxis’s core business is performing very well, with cash from operations growing substantially from Mar-20 to Mar-24.</t>
  </si>
  <si>
    <t>Tata Elxsi is amongst the world’s leading providers of design and technology services across industries including Automotive, Media, Communications and Healthcare. Tata Elxsi provides integrated services from research and strategy, to electronics and mechanical design, software development, validation and deployment, and is supported by a network of design studios, global development centers and offices worldwide.</t>
  </si>
  <si>
    <t>NAME- SWETA ALOK (24PGDM172)</t>
  </si>
  <si>
    <t>INTRODUCTION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</si>
</sst>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scheme val="minor"/>
    </font>
    <font>
      <b/>
      <sz val="11"/>
      <color theme="1"/>
      <name val="Calibri"/>
      <family val="2"/>
      <scheme val="minor"/>
    </font>
    <font>
      <b/>
      <sz val="7"/>
      <color rgb="FF333333"/>
      <name val="Arial"/>
      <family val="2"/>
    </font>
    <font>
      <sz val="7"/>
      <color rgb="FF333333"/>
      <name val="Arial"/>
      <family val="2"/>
    </font>
    <font>
      <b/>
      <i/>
      <sz val="7"/>
      <color rgb="FF333333"/>
      <name val="Arial"/>
      <family val="2"/>
    </font>
    <font>
      <i/>
      <sz val="7"/>
      <color rgb="FF333333"/>
      <name val="Arial"/>
      <family val="2"/>
    </font>
    <font>
      <sz val="9"/>
      <color theme="1"/>
      <name val="Calibri"/>
      <family val="2"/>
      <scheme val="minor"/>
    </font>
    <font>
      <b/>
      <sz val="9"/>
      <color theme="1" tint="4.9989318521683403E-2"/>
      <name val="Arial"/>
      <family val="2"/>
    </font>
    <font>
      <b/>
      <sz val="9"/>
      <color rgb="FF333333"/>
      <name val="Arial"/>
      <family val="2"/>
    </font>
    <font>
      <sz val="9"/>
      <color rgb="FF333333"/>
      <name val="Aptos"/>
      <family val="2"/>
    </font>
    <font>
      <i/>
      <sz val="9"/>
      <color rgb="FF333333"/>
      <name val="Aptos"/>
      <family val="2"/>
    </font>
    <font>
      <sz val="9"/>
      <color theme="1"/>
      <name val="Aptos"/>
      <family val="2"/>
    </font>
    <font>
      <b/>
      <sz val="13.5"/>
      <color theme="1"/>
      <name val="Calibri"/>
      <family val="2"/>
      <scheme val="minor"/>
    </font>
    <font>
      <b/>
      <sz val="9"/>
      <color theme="1"/>
      <name val="Calibri"/>
      <family val="2"/>
      <scheme val="minor"/>
    </font>
    <font>
      <b/>
      <sz val="8"/>
      <color theme="1"/>
      <name val="Arial"/>
      <family val="2"/>
    </font>
    <font>
      <sz val="8"/>
      <color theme="1"/>
      <name val="Arial"/>
      <family val="2"/>
    </font>
    <font>
      <sz val="8"/>
      <color theme="1"/>
      <name val="Calibri"/>
      <family val="2"/>
      <scheme val="minor"/>
    </font>
    <font>
      <b/>
      <sz val="16"/>
      <color theme="1"/>
      <name val="Calibri"/>
      <family val="2"/>
      <scheme val="minor"/>
    </font>
    <font>
      <b/>
      <sz val="18"/>
      <color theme="1"/>
      <name val="Calibri"/>
      <family val="2"/>
      <scheme val="minor"/>
    </font>
    <font>
      <sz val="11"/>
      <color rgb="FF22222F"/>
      <name val="Arial"/>
      <family val="2"/>
    </font>
    <font>
      <sz val="11"/>
      <color rgb="FF22222F"/>
      <name val="Arial"/>
      <family val="2"/>
    </font>
    <font>
      <sz val="11"/>
      <color rgb="FF22222F"/>
      <name val="Arial"/>
      <family val="2"/>
    </font>
    <font>
      <b/>
      <sz val="12"/>
      <color theme="1"/>
      <name val="Calibri"/>
      <family val="2"/>
      <scheme val="minor"/>
    </font>
    <font>
      <sz val="8"/>
      <color rgb="FF606F7B"/>
      <name val="Arial"/>
      <family val="2"/>
    </font>
  </fonts>
  <fills count="16">
    <fill>
      <patternFill patternType="none"/>
    </fill>
    <fill>
      <patternFill patternType="gray125"/>
    </fill>
    <fill>
      <patternFill patternType="solid">
        <fgColor rgb="FFFFFFFF"/>
        <bgColor indexed="64"/>
      </patternFill>
    </fill>
    <fill>
      <patternFill patternType="solid">
        <fgColor rgb="FFF6F8FB"/>
        <bgColor indexed="64"/>
      </patternFill>
    </fill>
    <fill>
      <patternFill patternType="solid">
        <fgColor rgb="FFDEE4E6"/>
        <bgColor indexed="64"/>
      </patternFill>
    </fill>
    <fill>
      <patternFill patternType="solid">
        <fgColor theme="7" tint="0.39997558519241921"/>
        <bgColor indexed="64"/>
      </patternFill>
    </fill>
    <fill>
      <patternFill patternType="solid">
        <fgColor theme="0"/>
        <bgColor indexed="64"/>
      </patternFill>
    </fill>
    <fill>
      <patternFill patternType="solid">
        <fgColor rgb="FF66FF66"/>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00B0F0"/>
        <bgColor indexed="64"/>
      </patternFill>
    </fill>
    <fill>
      <patternFill patternType="solid">
        <fgColor theme="6"/>
        <bgColor indexed="64"/>
      </patternFill>
    </fill>
    <fill>
      <patternFill patternType="solid">
        <fgColor rgb="FFFF33CC"/>
        <bgColor indexed="64"/>
      </patternFill>
    </fill>
    <fill>
      <patternFill patternType="solid">
        <fgColor rgb="FF92D050"/>
        <bgColor indexed="64"/>
      </patternFill>
    </fill>
    <fill>
      <patternFill patternType="solid">
        <fgColor rgb="FFE8EBEF"/>
        <bgColor indexed="64"/>
      </patternFill>
    </fill>
    <fill>
      <patternFill patternType="solid">
        <fgColor theme="4" tint="0.79998168889431442"/>
        <bgColor indexed="64"/>
      </patternFill>
    </fill>
  </fills>
  <borders count="8">
    <border>
      <left/>
      <right/>
      <top/>
      <bottom/>
      <diagonal/>
    </border>
    <border>
      <left/>
      <right/>
      <top/>
      <bottom style="medium">
        <color rgb="FFE0E0E0"/>
      </bottom>
      <diagonal/>
    </border>
    <border>
      <left/>
      <right style="medium">
        <color rgb="FFE0E0E0"/>
      </right>
      <top/>
      <bottom style="medium">
        <color rgb="FFE0E0E0"/>
      </bottom>
      <diagonal/>
    </border>
    <border>
      <left/>
      <right/>
      <top style="medium">
        <color rgb="FFD1D1D1"/>
      </top>
      <bottom style="medium">
        <color rgb="FFE0E0E0"/>
      </bottom>
      <diagonal/>
    </border>
    <border>
      <left/>
      <right style="medium">
        <color rgb="FFE0E0E0"/>
      </right>
      <top/>
      <bottom/>
      <diagonal/>
    </border>
    <border>
      <left/>
      <right/>
      <top style="medium">
        <color rgb="FFD1D1D1"/>
      </top>
      <bottom/>
      <diagonal/>
    </border>
    <border>
      <left style="thin">
        <color indexed="64"/>
      </left>
      <right/>
      <top/>
      <bottom/>
      <diagonal/>
    </border>
    <border>
      <left style="medium">
        <color rgb="FFEEEEEE"/>
      </left>
      <right style="medium">
        <color rgb="FFEEEEEE"/>
      </right>
      <top/>
      <bottom/>
      <diagonal/>
    </border>
  </borders>
  <cellStyleXfs count="2">
    <xf numFmtId="0" fontId="0" fillId="0" borderId="0"/>
    <xf numFmtId="9" fontId="1" fillId="0" borderId="0" applyFont="0" applyFill="0" applyBorder="0" applyAlignment="0" applyProtection="0"/>
  </cellStyleXfs>
  <cellXfs count="66">
    <xf numFmtId="0" fontId="0" fillId="0" borderId="0" xfId="0"/>
    <xf numFmtId="4" fontId="0" fillId="0" borderId="0" xfId="0" applyNumberFormat="1"/>
    <xf numFmtId="0" fontId="0" fillId="2" borderId="0" xfId="0" applyFill="1"/>
    <xf numFmtId="0" fontId="3" fillId="3" borderId="1" xfId="0" applyFont="1" applyFill="1" applyBorder="1" applyAlignment="1">
      <alignment horizontal="righ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right" vertical="top" wrapText="1"/>
    </xf>
    <xf numFmtId="0" fontId="3" fillId="4" borderId="2" xfId="0" applyFont="1" applyFill="1" applyBorder="1" applyAlignment="1">
      <alignment horizontal="left" vertical="top" wrapText="1"/>
    </xf>
    <xf numFmtId="0" fontId="3" fillId="4" borderId="1" xfId="0" applyFont="1" applyFill="1" applyBorder="1" applyAlignment="1">
      <alignment horizontal="right" vertical="top" wrapText="1"/>
    </xf>
    <xf numFmtId="0" fontId="3" fillId="3" borderId="2" xfId="0" applyFont="1" applyFill="1" applyBorder="1" applyAlignment="1">
      <alignment horizontal="left" vertical="top" wrapText="1"/>
    </xf>
    <xf numFmtId="4" fontId="4" fillId="2" borderId="1" xfId="0" applyNumberFormat="1" applyFont="1" applyFill="1" applyBorder="1" applyAlignment="1">
      <alignment horizontal="right" vertical="top" wrapText="1"/>
    </xf>
    <xf numFmtId="4" fontId="3" fillId="3" borderId="1" xfId="0" applyNumberFormat="1" applyFont="1" applyFill="1" applyBorder="1" applyAlignment="1">
      <alignment horizontal="right" vertical="top" wrapText="1"/>
    </xf>
    <xf numFmtId="0" fontId="3" fillId="3" borderId="3" xfId="0" applyFont="1" applyFill="1" applyBorder="1" applyAlignment="1">
      <alignment horizontal="left" vertical="top" wrapText="1"/>
    </xf>
    <xf numFmtId="16" fontId="3" fillId="3" borderId="3" xfId="0" applyNumberFormat="1" applyFont="1" applyFill="1" applyBorder="1" applyAlignment="1">
      <alignment horizontal="right" vertical="top" wrapText="1"/>
    </xf>
    <xf numFmtId="0" fontId="3" fillId="3" borderId="3" xfId="0" applyFont="1" applyFill="1" applyBorder="1" applyAlignment="1">
      <alignment horizontal="right" vertical="top" wrapText="1"/>
    </xf>
    <xf numFmtId="0" fontId="3" fillId="5" borderId="1" xfId="0" applyFont="1" applyFill="1" applyBorder="1" applyAlignment="1">
      <alignment horizontal="left" vertical="top" wrapText="1"/>
    </xf>
    <xf numFmtId="17" fontId="3" fillId="5" borderId="1" xfId="0" applyNumberFormat="1" applyFont="1" applyFill="1" applyBorder="1" applyAlignment="1">
      <alignment horizontal="right" vertical="top" wrapText="1"/>
    </xf>
    <xf numFmtId="0" fontId="4" fillId="6" borderId="2" xfId="0" applyFont="1" applyFill="1" applyBorder="1" applyAlignment="1">
      <alignment horizontal="left" vertical="top" wrapText="1"/>
    </xf>
    <xf numFmtId="0" fontId="4" fillId="6" borderId="1" xfId="0" applyFont="1" applyFill="1" applyBorder="1" applyAlignment="1">
      <alignment horizontal="right" vertical="top" wrapText="1"/>
    </xf>
    <xf numFmtId="0" fontId="3" fillId="6" borderId="2" xfId="0" applyFont="1" applyFill="1" applyBorder="1" applyAlignment="1">
      <alignment horizontal="left" vertical="top" wrapText="1"/>
    </xf>
    <xf numFmtId="0" fontId="3" fillId="6" borderId="1" xfId="0" applyFont="1" applyFill="1" applyBorder="1" applyAlignment="1">
      <alignment horizontal="right" vertical="top" wrapText="1"/>
    </xf>
    <xf numFmtId="4" fontId="3" fillId="6" borderId="1" xfId="0" applyNumberFormat="1" applyFont="1" applyFill="1" applyBorder="1" applyAlignment="1">
      <alignment horizontal="right" vertical="top" wrapText="1"/>
    </xf>
    <xf numFmtId="0" fontId="5" fillId="6" borderId="2" xfId="0" applyFont="1" applyFill="1" applyBorder="1" applyAlignment="1">
      <alignment horizontal="left" vertical="top" wrapText="1"/>
    </xf>
    <xf numFmtId="4" fontId="6" fillId="7" borderId="1" xfId="0" applyNumberFormat="1" applyFont="1" applyFill="1" applyBorder="1" applyAlignment="1">
      <alignment horizontal="right" vertical="top" wrapText="1"/>
    </xf>
    <xf numFmtId="0" fontId="4" fillId="8" borderId="1" xfId="0" applyFont="1" applyFill="1" applyBorder="1" applyAlignment="1">
      <alignment horizontal="right" vertical="top" wrapText="1"/>
    </xf>
    <xf numFmtId="0" fontId="4" fillId="6" borderId="4" xfId="0" applyFont="1" applyFill="1" applyBorder="1" applyAlignment="1">
      <alignment horizontal="left" vertical="top" wrapText="1"/>
    </xf>
    <xf numFmtId="0" fontId="7" fillId="9" borderId="0" xfId="0" applyFont="1" applyFill="1"/>
    <xf numFmtId="4" fontId="4" fillId="6" borderId="1" xfId="0" applyNumberFormat="1" applyFont="1" applyFill="1" applyBorder="1" applyAlignment="1">
      <alignment horizontal="right" vertical="top" wrapText="1"/>
    </xf>
    <xf numFmtId="0" fontId="4" fillId="10" borderId="1" xfId="0" applyFont="1" applyFill="1" applyBorder="1" applyAlignment="1">
      <alignment horizontal="right" vertical="top" wrapText="1"/>
    </xf>
    <xf numFmtId="17" fontId="8" fillId="10" borderId="5" xfId="0" applyNumberFormat="1" applyFont="1" applyFill="1" applyBorder="1" applyAlignment="1">
      <alignment horizontal="right" vertical="top" wrapText="1"/>
    </xf>
    <xf numFmtId="17" fontId="9" fillId="10" borderId="1" xfId="0" applyNumberFormat="1" applyFont="1" applyFill="1" applyBorder="1" applyAlignment="1">
      <alignment horizontal="right" vertical="top" wrapText="1"/>
    </xf>
    <xf numFmtId="0" fontId="9" fillId="6" borderId="6" xfId="0" applyFont="1" applyFill="1" applyBorder="1" applyAlignment="1">
      <alignment horizontal="right" vertical="top" wrapText="1"/>
    </xf>
    <xf numFmtId="4" fontId="10" fillId="6" borderId="1" xfId="0" applyNumberFormat="1" applyFont="1" applyFill="1" applyBorder="1" applyAlignment="1">
      <alignment horizontal="right" vertical="top" wrapText="1"/>
    </xf>
    <xf numFmtId="4" fontId="11" fillId="7" borderId="1" xfId="0" applyNumberFormat="1" applyFont="1" applyFill="1" applyBorder="1" applyAlignment="1">
      <alignment horizontal="right" vertical="top" wrapText="1"/>
    </xf>
    <xf numFmtId="4" fontId="9" fillId="6" borderId="6" xfId="0" applyNumberFormat="1" applyFont="1" applyFill="1" applyBorder="1" applyAlignment="1">
      <alignment horizontal="right" vertical="top" wrapText="1"/>
    </xf>
    <xf numFmtId="0" fontId="12" fillId="9" borderId="0" xfId="0" applyFont="1" applyFill="1"/>
    <xf numFmtId="4" fontId="12" fillId="6" borderId="0" xfId="0" applyNumberFormat="1" applyFont="1" applyFill="1"/>
    <xf numFmtId="0" fontId="12" fillId="10" borderId="0" xfId="0" applyFont="1" applyFill="1"/>
    <xf numFmtId="4" fontId="12" fillId="11" borderId="0" xfId="0" applyNumberFormat="1" applyFont="1" applyFill="1"/>
    <xf numFmtId="4" fontId="12" fillId="12" borderId="0" xfId="0" applyNumberFormat="1" applyFont="1" applyFill="1"/>
    <xf numFmtId="4" fontId="12" fillId="13" borderId="0" xfId="0" applyNumberFormat="1" applyFont="1" applyFill="1"/>
    <xf numFmtId="0" fontId="13" fillId="0" borderId="0" xfId="0" applyFont="1" applyAlignment="1">
      <alignment vertical="center"/>
    </xf>
    <xf numFmtId="0" fontId="0" fillId="0" borderId="0" xfId="0" applyAlignment="1">
      <alignment horizontal="left" vertical="center" indent="1"/>
    </xf>
    <xf numFmtId="0" fontId="2" fillId="0" borderId="0" xfId="0" applyFont="1"/>
    <xf numFmtId="0" fontId="2" fillId="0" borderId="0" xfId="0" applyFont="1" applyAlignment="1">
      <alignment horizontal="left" vertical="center" indent="1"/>
    </xf>
    <xf numFmtId="0" fontId="0" fillId="0" borderId="0" xfId="0" applyAlignment="1">
      <alignment horizontal="left" vertical="center" indent="2"/>
    </xf>
    <xf numFmtId="0" fontId="14" fillId="7" borderId="0" xfId="0" applyFont="1" applyFill="1"/>
    <xf numFmtId="17" fontId="14" fillId="7" borderId="0" xfId="0" applyNumberFormat="1" applyFont="1" applyFill="1"/>
    <xf numFmtId="0" fontId="7" fillId="0" borderId="0" xfId="0" applyFont="1"/>
    <xf numFmtId="0" fontId="15" fillId="14" borderId="7" xfId="0" applyFont="1" applyFill="1" applyBorder="1" applyAlignment="1">
      <alignment vertical="center"/>
    </xf>
    <xf numFmtId="9" fontId="0" fillId="0" borderId="0" xfId="1" applyFont="1"/>
    <xf numFmtId="0" fontId="16" fillId="2" borderId="7" xfId="0" applyFont="1" applyFill="1" applyBorder="1" applyAlignment="1">
      <alignment vertical="center"/>
    </xf>
    <xf numFmtId="0" fontId="17" fillId="0" borderId="0" xfId="0" applyFont="1"/>
    <xf numFmtId="0" fontId="18" fillId="0" borderId="0" xfId="0" applyFont="1"/>
    <xf numFmtId="0" fontId="19" fillId="0" borderId="0" xfId="0" applyFont="1"/>
    <xf numFmtId="17" fontId="20" fillId="2" borderId="0" xfId="0" applyNumberFormat="1" applyFont="1" applyFill="1" applyAlignment="1">
      <alignment horizontal="right" vertical="center" wrapText="1"/>
    </xf>
    <xf numFmtId="0" fontId="21" fillId="2" borderId="0" xfId="0" applyFont="1" applyFill="1" applyAlignment="1">
      <alignment horizontal="left" vertical="center"/>
    </xf>
    <xf numFmtId="0" fontId="21" fillId="2" borderId="0" xfId="0" applyFont="1" applyFill="1" applyAlignment="1">
      <alignment horizontal="right" vertical="center" wrapText="1"/>
    </xf>
    <xf numFmtId="3" fontId="21" fillId="2" borderId="0" xfId="0" applyNumberFormat="1" applyFont="1" applyFill="1" applyAlignment="1">
      <alignment horizontal="right" vertical="center" wrapText="1"/>
    </xf>
    <xf numFmtId="0" fontId="22" fillId="2" borderId="0" xfId="0" applyFont="1" applyFill="1" applyAlignment="1">
      <alignment horizontal="left" vertical="center"/>
    </xf>
    <xf numFmtId="0" fontId="22" fillId="2" borderId="0" xfId="0" applyFont="1" applyFill="1" applyAlignment="1">
      <alignment horizontal="right" vertical="center" wrapText="1"/>
    </xf>
    <xf numFmtId="0" fontId="23" fillId="0" borderId="0" xfId="0" applyFont="1" applyAlignment="1">
      <alignment vertical="center"/>
    </xf>
    <xf numFmtId="0" fontId="24" fillId="0" borderId="0" xfId="0" applyFont="1" applyAlignment="1">
      <alignment horizontal="center" vertical="center"/>
    </xf>
    <xf numFmtId="0" fontId="0" fillId="0" borderId="0" xfId="0" applyAlignment="1">
      <alignment vertical="top"/>
    </xf>
    <xf numFmtId="0" fontId="2" fillId="15" borderId="0" xfId="0" applyFont="1" applyFill="1"/>
    <xf numFmtId="0" fontId="0" fillId="15" borderId="0" xfId="0" applyFill="1"/>
    <xf numFmtId="0" fontId="0" fillId="15" borderId="0" xfId="0" applyFill="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311150</xdr:colOff>
      <xdr:row>1</xdr:row>
      <xdr:rowOff>184149</xdr:rowOff>
    </xdr:from>
    <xdr:to>
      <xdr:col>9</xdr:col>
      <xdr:colOff>31750</xdr:colOff>
      <xdr:row>6</xdr:row>
      <xdr:rowOff>133186</xdr:rowOff>
    </xdr:to>
    <xdr:pic>
      <xdr:nvPicPr>
        <xdr:cNvPr id="3" name="Picture 2" descr="Tata Elxsi moves focus away from ...">
          <a:extLst>
            <a:ext uri="{FF2B5EF4-FFF2-40B4-BE49-F238E27FC236}">
              <a16:creationId xmlns:a16="http://schemas.microsoft.com/office/drawing/2014/main" id="{833B463E-8B65-FDAD-F78D-EA5EF0F26E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39950" y="368299"/>
          <a:ext cx="3378200" cy="25271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BE355-7984-4807-974B-3924C420246A}">
  <dimension ref="E1:L14"/>
  <sheetViews>
    <sheetView workbookViewId="0">
      <selection activeCell="J9" sqref="J9"/>
    </sheetView>
  </sheetViews>
  <sheetFormatPr defaultRowHeight="14.5"/>
  <cols>
    <col min="12" max="12" width="39.6328125" customWidth="1"/>
  </cols>
  <sheetData>
    <row r="1" spans="5:12">
      <c r="L1" s="63" t="s">
        <v>290</v>
      </c>
    </row>
    <row r="2" spans="5:12">
      <c r="L2" s="64"/>
    </row>
    <row r="3" spans="5:12" ht="145">
      <c r="I3" s="61"/>
      <c r="L3" s="65" t="s">
        <v>288</v>
      </c>
    </row>
    <row r="9" spans="5:12">
      <c r="E9" s="63" t="s">
        <v>289</v>
      </c>
      <c r="F9" s="64"/>
      <c r="G9" s="64"/>
      <c r="H9" s="64"/>
    </row>
    <row r="12" spans="5:12">
      <c r="E12" s="42"/>
    </row>
    <row r="14" spans="5:12">
      <c r="L14" s="62"/>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0B00B-73F3-45DF-8763-FE1A2B0E083A}">
  <dimension ref="A1:W77"/>
  <sheetViews>
    <sheetView zoomScale="81" workbookViewId="0">
      <selection activeCell="V3" sqref="V3"/>
    </sheetView>
  </sheetViews>
  <sheetFormatPr defaultRowHeight="14.5"/>
  <cols>
    <col min="16" max="16" width="14.08984375" customWidth="1"/>
  </cols>
  <sheetData>
    <row r="1" spans="1:23" ht="36.5" thickBot="1">
      <c r="A1" s="11" t="s">
        <v>67</v>
      </c>
      <c r="B1" s="12">
        <v>45371</v>
      </c>
      <c r="C1" s="12">
        <v>45372</v>
      </c>
      <c r="D1" s="12">
        <v>45373</v>
      </c>
      <c r="E1" s="12">
        <v>45374</v>
      </c>
      <c r="F1" s="12">
        <v>45375</v>
      </c>
      <c r="G1" s="13"/>
      <c r="I1" s="14" t="s">
        <v>110</v>
      </c>
      <c r="J1" s="15">
        <v>43891</v>
      </c>
      <c r="K1" s="15">
        <v>44256</v>
      </c>
      <c r="L1" s="15">
        <v>44621</v>
      </c>
      <c r="M1" s="15">
        <v>44986</v>
      </c>
      <c r="N1" s="15">
        <v>45352</v>
      </c>
      <c r="P1" s="28" t="s">
        <v>115</v>
      </c>
      <c r="Q1" s="29">
        <v>43891</v>
      </c>
      <c r="R1" s="29">
        <v>44256</v>
      </c>
      <c r="S1" s="29">
        <v>44621</v>
      </c>
      <c r="T1" s="29">
        <v>44986</v>
      </c>
      <c r="U1" s="29">
        <v>45352</v>
      </c>
      <c r="W1" t="s">
        <v>128</v>
      </c>
    </row>
    <row r="2" spans="1:23" ht="35" thickBot="1">
      <c r="A2" s="4"/>
      <c r="B2" s="5" t="s">
        <v>29</v>
      </c>
      <c r="C2" s="5" t="s">
        <v>29</v>
      </c>
      <c r="D2" s="5" t="s">
        <v>29</v>
      </c>
      <c r="E2" s="5" t="s">
        <v>29</v>
      </c>
      <c r="F2" s="5" t="s">
        <v>29</v>
      </c>
      <c r="G2" s="5"/>
      <c r="I2" s="16"/>
      <c r="J2" s="17"/>
      <c r="K2" s="17"/>
      <c r="L2" s="17"/>
      <c r="M2" s="17"/>
      <c r="N2" s="17"/>
      <c r="P2" s="30" t="s">
        <v>116</v>
      </c>
      <c r="Q2" s="31">
        <f>J4</f>
        <v>1609.86</v>
      </c>
      <c r="R2" s="31">
        <f t="shared" ref="R2:U2" si="0">K4</f>
        <v>1826.16</v>
      </c>
      <c r="S2" s="31">
        <f t="shared" si="0"/>
        <v>2470.8000000000002</v>
      </c>
      <c r="T2" s="31">
        <f t="shared" si="0"/>
        <v>3144.72</v>
      </c>
      <c r="U2" s="31">
        <f t="shared" si="0"/>
        <v>3552.15</v>
      </c>
    </row>
    <row r="3" spans="1:23" ht="35" thickBot="1">
      <c r="A3" s="6" t="s">
        <v>68</v>
      </c>
      <c r="B3" s="7"/>
      <c r="C3" s="7"/>
      <c r="D3" s="7"/>
      <c r="E3" s="7"/>
      <c r="F3" s="7"/>
      <c r="G3" s="7"/>
      <c r="I3" s="18"/>
      <c r="J3" s="19"/>
      <c r="K3" s="19"/>
      <c r="L3" s="19"/>
      <c r="M3" s="19"/>
      <c r="N3" s="19"/>
      <c r="P3" s="30" t="s">
        <v>117</v>
      </c>
      <c r="Q3" s="32">
        <f>J5</f>
        <v>58.410000000000082</v>
      </c>
      <c r="R3" s="32">
        <f t="shared" ref="R3:U3" si="1">K5</f>
        <v>39.759999999999991</v>
      </c>
      <c r="S3" s="32">
        <f t="shared" si="1"/>
        <v>44.529999999999745</v>
      </c>
      <c r="T3" s="32">
        <f t="shared" si="1"/>
        <v>73.8100000000004</v>
      </c>
      <c r="U3" s="32">
        <f t="shared" si="1"/>
        <v>121.94999999999982</v>
      </c>
      <c r="W3" s="40" t="s">
        <v>129</v>
      </c>
    </row>
    <row r="4" spans="1:23" ht="36.5" thickBot="1">
      <c r="A4" s="8" t="s">
        <v>69</v>
      </c>
      <c r="B4" s="10">
        <v>1609.86</v>
      </c>
      <c r="C4" s="10">
        <v>1826.16</v>
      </c>
      <c r="D4" s="10">
        <v>2470.8000000000002</v>
      </c>
      <c r="E4" s="10">
        <v>3144.72</v>
      </c>
      <c r="F4" s="10">
        <v>3552.15</v>
      </c>
      <c r="G4" s="3"/>
      <c r="I4" s="18" t="s">
        <v>69</v>
      </c>
      <c r="J4" s="20">
        <f>B4</f>
        <v>1609.86</v>
      </c>
      <c r="K4" s="20">
        <f t="shared" ref="K4:N4" si="2">C4</f>
        <v>1826.16</v>
      </c>
      <c r="L4" s="20">
        <f t="shared" si="2"/>
        <v>2470.8000000000002</v>
      </c>
      <c r="M4" s="20">
        <f t="shared" si="2"/>
        <v>3144.72</v>
      </c>
      <c r="N4" s="20">
        <f t="shared" si="2"/>
        <v>3552.15</v>
      </c>
      <c r="P4" s="33" t="s">
        <v>74</v>
      </c>
      <c r="Q4" s="31">
        <f>J6</f>
        <v>1668.27</v>
      </c>
      <c r="R4" s="31">
        <f t="shared" ref="R4:U4" si="3">K6</f>
        <v>1865.92</v>
      </c>
      <c r="S4" s="31">
        <f t="shared" si="3"/>
        <v>2515.33</v>
      </c>
      <c r="T4" s="31">
        <f t="shared" si="3"/>
        <v>3218.53</v>
      </c>
      <c r="U4" s="31">
        <f t="shared" si="3"/>
        <v>3674.1</v>
      </c>
      <c r="W4" s="41"/>
    </row>
    <row r="5" spans="1:23" ht="36.5" thickBot="1">
      <c r="A5" s="4" t="s">
        <v>70</v>
      </c>
      <c r="B5" s="5">
        <v>0</v>
      </c>
      <c r="C5" s="5">
        <v>0</v>
      </c>
      <c r="D5" s="5">
        <v>0</v>
      </c>
      <c r="E5" s="5">
        <v>0</v>
      </c>
      <c r="F5" s="5">
        <v>0</v>
      </c>
      <c r="G5" s="5"/>
      <c r="I5" s="21" t="s">
        <v>111</v>
      </c>
      <c r="J5" s="22">
        <f>J6-J4</f>
        <v>58.410000000000082</v>
      </c>
      <c r="K5" s="22">
        <f t="shared" ref="K5:N5" si="4">K6-K4</f>
        <v>39.759999999999991</v>
      </c>
      <c r="L5" s="22">
        <f t="shared" si="4"/>
        <v>44.529999999999745</v>
      </c>
      <c r="M5" s="22">
        <f t="shared" si="4"/>
        <v>73.8100000000004</v>
      </c>
      <c r="N5" s="22">
        <f t="shared" si="4"/>
        <v>121.94999999999982</v>
      </c>
      <c r="P5" s="30" t="s">
        <v>113</v>
      </c>
      <c r="Q5" s="34">
        <f>J12</f>
        <v>81.08</v>
      </c>
      <c r="R5" s="34">
        <f t="shared" ref="R5:U5" si="5">K12</f>
        <v>87.039999999999992</v>
      </c>
      <c r="S5" s="34">
        <f t="shared" si="5"/>
        <v>126.2</v>
      </c>
      <c r="T5" s="34">
        <f t="shared" si="5"/>
        <v>186.29000000000002</v>
      </c>
      <c r="U5" s="34">
        <f t="shared" si="5"/>
        <v>193.35</v>
      </c>
      <c r="W5" s="43" t="s">
        <v>130</v>
      </c>
    </row>
    <row r="6" spans="1:23" ht="36.5" thickBot="1">
      <c r="A6" s="8" t="s">
        <v>71</v>
      </c>
      <c r="B6" s="10">
        <v>1609.86</v>
      </c>
      <c r="C6" s="10">
        <v>1826.16</v>
      </c>
      <c r="D6" s="10">
        <v>2470.8000000000002</v>
      </c>
      <c r="E6" s="10">
        <v>3144.72</v>
      </c>
      <c r="F6" s="10">
        <v>3552.15</v>
      </c>
      <c r="G6" s="3"/>
      <c r="I6" s="18" t="s">
        <v>74</v>
      </c>
      <c r="J6" s="20">
        <f>B9</f>
        <v>1668.27</v>
      </c>
      <c r="K6" s="20">
        <f t="shared" ref="K6:N6" si="6">C9</f>
        <v>1865.92</v>
      </c>
      <c r="L6" s="20">
        <f t="shared" si="6"/>
        <v>2515.33</v>
      </c>
      <c r="M6" s="20">
        <f t="shared" si="6"/>
        <v>3218.53</v>
      </c>
      <c r="N6" s="20">
        <f t="shared" si="6"/>
        <v>3674.1</v>
      </c>
      <c r="P6" s="33" t="s">
        <v>118</v>
      </c>
      <c r="Q6" s="35">
        <f>Q4-Q5</f>
        <v>1587.19</v>
      </c>
      <c r="R6" s="35">
        <f t="shared" ref="R6:U6" si="7">R4-R5</f>
        <v>1778.88</v>
      </c>
      <c r="S6" s="35">
        <f t="shared" si="7"/>
        <v>2389.13</v>
      </c>
      <c r="T6" s="35">
        <f t="shared" si="7"/>
        <v>3032.2400000000002</v>
      </c>
      <c r="U6" s="35">
        <f t="shared" si="7"/>
        <v>3480.75</v>
      </c>
      <c r="W6" s="41"/>
    </row>
    <row r="7" spans="1:23" ht="27.5" thickBot="1">
      <c r="A7" s="8" t="s">
        <v>72</v>
      </c>
      <c r="B7" s="10">
        <v>1609.86</v>
      </c>
      <c r="C7" s="10">
        <v>1826.16</v>
      </c>
      <c r="D7" s="10">
        <v>2470.8000000000002</v>
      </c>
      <c r="E7" s="10">
        <v>3144.72</v>
      </c>
      <c r="F7" s="10">
        <v>3552.15</v>
      </c>
      <c r="G7" s="3"/>
      <c r="I7" s="18" t="s">
        <v>75</v>
      </c>
      <c r="J7" s="19"/>
      <c r="K7" s="19"/>
      <c r="L7" s="19"/>
      <c r="M7" s="19"/>
      <c r="N7" s="19"/>
      <c r="P7" s="33" t="s">
        <v>114</v>
      </c>
      <c r="Q7" s="36">
        <f>J17</f>
        <v>1185.78</v>
      </c>
      <c r="R7" s="36">
        <f t="shared" ref="R7:U7" si="8">K17</f>
        <v>1216.7</v>
      </c>
      <c r="S7" s="36">
        <f t="shared" si="8"/>
        <v>1578.8899999999999</v>
      </c>
      <c r="T7" s="36">
        <f t="shared" si="8"/>
        <v>1997.1399999999999</v>
      </c>
      <c r="U7" s="36">
        <f t="shared" si="8"/>
        <v>2312.37</v>
      </c>
      <c r="W7" s="41"/>
    </row>
    <row r="8" spans="1:23" ht="27.5" thickBot="1">
      <c r="A8" s="4" t="s">
        <v>73</v>
      </c>
      <c r="B8" s="5">
        <v>58.41</v>
      </c>
      <c r="C8" s="5">
        <v>39.770000000000003</v>
      </c>
      <c r="D8" s="5">
        <v>44.53</v>
      </c>
      <c r="E8" s="5">
        <v>73.81</v>
      </c>
      <c r="F8" s="5">
        <v>121.95</v>
      </c>
      <c r="G8" s="5"/>
      <c r="I8" s="16" t="s">
        <v>76</v>
      </c>
      <c r="J8" s="23">
        <f>B11</f>
        <v>0</v>
      </c>
      <c r="K8" s="23">
        <f t="shared" ref="K8:N11" si="9">C11</f>
        <v>73.349999999999994</v>
      </c>
      <c r="L8" s="23">
        <f t="shared" si="9"/>
        <v>113.56</v>
      </c>
      <c r="M8" s="23">
        <f t="shared" si="9"/>
        <v>165.08</v>
      </c>
      <c r="N8" s="23">
        <f t="shared" si="9"/>
        <v>175.75</v>
      </c>
      <c r="P8" s="33" t="s">
        <v>119</v>
      </c>
      <c r="Q8" s="35">
        <f>Q6-Q7</f>
        <v>401.41000000000008</v>
      </c>
      <c r="R8" s="35">
        <f t="shared" ref="R8:U8" si="10">R6-R7</f>
        <v>562.18000000000006</v>
      </c>
      <c r="S8" s="35">
        <f t="shared" si="10"/>
        <v>810.24000000000024</v>
      </c>
      <c r="T8" s="35">
        <f t="shared" si="10"/>
        <v>1035.1000000000004</v>
      </c>
      <c r="U8" s="35">
        <f t="shared" si="10"/>
        <v>1168.3800000000001</v>
      </c>
      <c r="W8" s="44" t="s">
        <v>131</v>
      </c>
    </row>
    <row r="9" spans="1:23" ht="27.5" thickBot="1">
      <c r="A9" s="8" t="s">
        <v>74</v>
      </c>
      <c r="B9" s="10">
        <v>1668.27</v>
      </c>
      <c r="C9" s="10">
        <v>1865.92</v>
      </c>
      <c r="D9" s="10">
        <v>2515.33</v>
      </c>
      <c r="E9" s="10">
        <v>3218.53</v>
      </c>
      <c r="F9" s="10">
        <v>3674.1</v>
      </c>
      <c r="G9" s="3"/>
      <c r="I9" s="16" t="s">
        <v>77</v>
      </c>
      <c r="J9" s="23">
        <f t="shared" ref="J9:J11" si="11">B12</f>
        <v>12.58</v>
      </c>
      <c r="K9" s="23">
        <f t="shared" si="9"/>
        <v>12.04</v>
      </c>
      <c r="L9" s="23">
        <f t="shared" si="9"/>
        <v>13.14</v>
      </c>
      <c r="M9" s="23">
        <f t="shared" si="9"/>
        <v>21.03</v>
      </c>
      <c r="N9" s="23">
        <f t="shared" si="9"/>
        <v>18.32</v>
      </c>
      <c r="P9" s="33" t="s">
        <v>120</v>
      </c>
      <c r="Q9" s="37">
        <f>J15</f>
        <v>43.41</v>
      </c>
      <c r="R9" s="37">
        <f t="shared" ref="R9:U9" si="12">K15</f>
        <v>44.38</v>
      </c>
      <c r="S9" s="37">
        <f t="shared" si="12"/>
        <v>55.34</v>
      </c>
      <c r="T9" s="37">
        <f t="shared" si="12"/>
        <v>81.39</v>
      </c>
      <c r="U9" s="37">
        <f t="shared" si="12"/>
        <v>99.45</v>
      </c>
      <c r="W9" s="41"/>
    </row>
    <row r="10" spans="1:23" ht="27.5" thickBot="1">
      <c r="A10" s="6" t="s">
        <v>75</v>
      </c>
      <c r="B10" s="7"/>
      <c r="C10" s="7"/>
      <c r="D10" s="7"/>
      <c r="E10" s="7"/>
      <c r="F10" s="7"/>
      <c r="G10" s="7"/>
      <c r="I10" s="16" t="s">
        <v>78</v>
      </c>
      <c r="J10" s="23">
        <f t="shared" si="11"/>
        <v>68.55</v>
      </c>
      <c r="K10" s="23">
        <f t="shared" si="9"/>
        <v>0</v>
      </c>
      <c r="L10" s="23">
        <f t="shared" si="9"/>
        <v>0</v>
      </c>
      <c r="M10" s="23">
        <f t="shared" si="9"/>
        <v>0</v>
      </c>
      <c r="N10" s="23">
        <f t="shared" si="9"/>
        <v>0</v>
      </c>
      <c r="P10" s="33" t="s">
        <v>121</v>
      </c>
      <c r="Q10" s="35">
        <f>Q8-Q9</f>
        <v>358.00000000000011</v>
      </c>
      <c r="R10" s="35">
        <f t="shared" ref="R10:U10" si="13">R8-R9</f>
        <v>517.80000000000007</v>
      </c>
      <c r="S10" s="35">
        <f t="shared" si="13"/>
        <v>754.9000000000002</v>
      </c>
      <c r="T10" s="35">
        <f t="shared" si="13"/>
        <v>953.71000000000038</v>
      </c>
      <c r="U10" s="35">
        <f t="shared" si="13"/>
        <v>1068.93</v>
      </c>
      <c r="W10" s="43" t="s">
        <v>132</v>
      </c>
    </row>
    <row r="11" spans="1:23" ht="45.5" thickBot="1">
      <c r="A11" s="4" t="s">
        <v>76</v>
      </c>
      <c r="B11" s="5">
        <v>0</v>
      </c>
      <c r="C11" s="5">
        <v>73.349999999999994</v>
      </c>
      <c r="D11" s="5">
        <v>113.56</v>
      </c>
      <c r="E11" s="5">
        <v>165.08</v>
      </c>
      <c r="F11" s="5">
        <v>175.75</v>
      </c>
      <c r="G11" s="5"/>
      <c r="I11" s="16" t="s">
        <v>112</v>
      </c>
      <c r="J11" s="23">
        <f t="shared" si="11"/>
        <v>-0.05</v>
      </c>
      <c r="K11" s="23">
        <f t="shared" si="9"/>
        <v>1.65</v>
      </c>
      <c r="L11" s="23">
        <f t="shared" si="9"/>
        <v>-0.5</v>
      </c>
      <c r="M11" s="23">
        <f t="shared" si="9"/>
        <v>0.18</v>
      </c>
      <c r="N11" s="23">
        <f t="shared" si="9"/>
        <v>-0.72</v>
      </c>
      <c r="P11" s="30" t="s">
        <v>122</v>
      </c>
      <c r="Q11" s="38">
        <f>J14</f>
        <v>5.56</v>
      </c>
      <c r="R11" s="38">
        <f t="shared" ref="R11:U11" si="14">K14</f>
        <v>5.93</v>
      </c>
      <c r="S11" s="38">
        <f t="shared" si="14"/>
        <v>9.43</v>
      </c>
      <c r="T11" s="38">
        <f t="shared" si="14"/>
        <v>16.2</v>
      </c>
      <c r="U11" s="38">
        <f t="shared" si="14"/>
        <v>20.260000000000002</v>
      </c>
      <c r="W11" s="41"/>
    </row>
    <row r="12" spans="1:23" ht="27.5" thickBot="1">
      <c r="A12" s="4" t="s">
        <v>77</v>
      </c>
      <c r="B12" s="5">
        <v>12.58</v>
      </c>
      <c r="C12" s="5">
        <v>12.04</v>
      </c>
      <c r="D12" s="5">
        <v>13.14</v>
      </c>
      <c r="E12" s="5">
        <v>21.03</v>
      </c>
      <c r="F12" s="5">
        <v>18.32</v>
      </c>
      <c r="G12" s="5"/>
      <c r="I12" s="24" t="s">
        <v>113</v>
      </c>
      <c r="J12" s="25">
        <f>SUM(J8:J11)</f>
        <v>81.08</v>
      </c>
      <c r="K12" s="25">
        <f t="shared" ref="K12:N12" si="15">SUM(K8:K11)</f>
        <v>87.039999999999992</v>
      </c>
      <c r="L12" s="25">
        <f t="shared" si="15"/>
        <v>126.2</v>
      </c>
      <c r="M12" s="25">
        <f t="shared" si="15"/>
        <v>186.29000000000002</v>
      </c>
      <c r="N12" s="25">
        <f t="shared" si="15"/>
        <v>193.35</v>
      </c>
      <c r="P12" s="33" t="s">
        <v>123</v>
      </c>
      <c r="Q12" s="35">
        <f>Q10-Q11</f>
        <v>352.44000000000011</v>
      </c>
      <c r="R12" s="35">
        <f t="shared" ref="R12:U12" si="16">R10-R11</f>
        <v>511.87000000000006</v>
      </c>
      <c r="S12" s="35">
        <f t="shared" si="16"/>
        <v>745.47000000000025</v>
      </c>
      <c r="T12" s="35">
        <f t="shared" si="16"/>
        <v>937.51000000000033</v>
      </c>
      <c r="U12" s="35">
        <f t="shared" si="16"/>
        <v>1048.67</v>
      </c>
      <c r="W12" s="41"/>
    </row>
    <row r="13" spans="1:23" ht="27.5" thickBot="1">
      <c r="A13" s="4" t="s">
        <v>78</v>
      </c>
      <c r="B13" s="5">
        <v>68.55</v>
      </c>
      <c r="C13" s="5">
        <v>0</v>
      </c>
      <c r="D13" s="5">
        <v>0</v>
      </c>
      <c r="E13" s="5">
        <v>0</v>
      </c>
      <c r="F13" s="5">
        <v>0</v>
      </c>
      <c r="G13" s="5"/>
      <c r="I13" s="16" t="s">
        <v>80</v>
      </c>
      <c r="J13" s="26">
        <f>B15</f>
        <v>950.87</v>
      </c>
      <c r="K13" s="26">
        <f t="shared" ref="K13:N16" si="17">C15</f>
        <v>1024.52</v>
      </c>
      <c r="L13" s="26">
        <f t="shared" si="17"/>
        <v>1288.1099999999999</v>
      </c>
      <c r="M13" s="26">
        <f t="shared" si="17"/>
        <v>1597.77</v>
      </c>
      <c r="N13" s="26">
        <f t="shared" si="17"/>
        <v>1909.6</v>
      </c>
      <c r="P13" s="33" t="s">
        <v>124</v>
      </c>
      <c r="Q13" s="39">
        <f>J27</f>
        <v>96.34</v>
      </c>
      <c r="R13" s="39">
        <f t="shared" ref="R13:U13" si="18">K27</f>
        <v>143.74</v>
      </c>
      <c r="S13" s="39">
        <f t="shared" si="18"/>
        <v>195.82</v>
      </c>
      <c r="T13" s="39">
        <f t="shared" si="18"/>
        <v>182.31</v>
      </c>
      <c r="U13" s="39">
        <f t="shared" si="18"/>
        <v>256.44</v>
      </c>
      <c r="W13" s="44" t="s">
        <v>133</v>
      </c>
    </row>
    <row r="14" spans="1:23" ht="45.5" thickBot="1">
      <c r="A14" s="4" t="s">
        <v>79</v>
      </c>
      <c r="B14" s="5">
        <v>-0.05</v>
      </c>
      <c r="C14" s="5">
        <v>1.65</v>
      </c>
      <c r="D14" s="5">
        <v>-0.5</v>
      </c>
      <c r="E14" s="5">
        <v>0.18</v>
      </c>
      <c r="F14" s="5">
        <v>-0.72</v>
      </c>
      <c r="G14" s="5"/>
      <c r="I14" s="16" t="s">
        <v>81</v>
      </c>
      <c r="J14" s="26">
        <f t="shared" ref="J14:J16" si="19">B16</f>
        <v>5.56</v>
      </c>
      <c r="K14" s="26">
        <f t="shared" si="17"/>
        <v>5.93</v>
      </c>
      <c r="L14" s="26">
        <f t="shared" si="17"/>
        <v>9.43</v>
      </c>
      <c r="M14" s="26">
        <f t="shared" si="17"/>
        <v>16.2</v>
      </c>
      <c r="N14" s="26">
        <f t="shared" si="17"/>
        <v>20.260000000000002</v>
      </c>
      <c r="P14" s="30" t="s">
        <v>125</v>
      </c>
      <c r="Q14" s="35">
        <f>Q12-Q13</f>
        <v>256.10000000000014</v>
      </c>
      <c r="R14" s="35">
        <f t="shared" ref="R14:U14" si="20">R12-R13</f>
        <v>368.13000000000005</v>
      </c>
      <c r="S14" s="35">
        <f t="shared" si="20"/>
        <v>549.65000000000032</v>
      </c>
      <c r="T14" s="35">
        <f t="shared" si="20"/>
        <v>755.20000000000027</v>
      </c>
      <c r="U14" s="35">
        <f t="shared" si="20"/>
        <v>792.23</v>
      </c>
      <c r="W14" s="41"/>
    </row>
    <row r="15" spans="1:23" ht="36.5" thickBot="1">
      <c r="A15" s="4" t="s">
        <v>80</v>
      </c>
      <c r="B15" s="5">
        <v>950.87</v>
      </c>
      <c r="C15" s="9">
        <v>1024.52</v>
      </c>
      <c r="D15" s="9">
        <v>1288.1099999999999</v>
      </c>
      <c r="E15" s="9">
        <v>1597.77</v>
      </c>
      <c r="F15" s="9">
        <v>1909.6</v>
      </c>
      <c r="G15" s="5"/>
      <c r="I15" s="16" t="s">
        <v>82</v>
      </c>
      <c r="J15" s="26">
        <f t="shared" si="19"/>
        <v>43.41</v>
      </c>
      <c r="K15" s="26">
        <f t="shared" si="17"/>
        <v>44.38</v>
      </c>
      <c r="L15" s="26">
        <f t="shared" si="17"/>
        <v>55.34</v>
      </c>
      <c r="M15" s="26">
        <f t="shared" si="17"/>
        <v>81.39</v>
      </c>
      <c r="N15" s="26">
        <f t="shared" si="17"/>
        <v>99.45</v>
      </c>
      <c r="P15" s="30" t="s">
        <v>126</v>
      </c>
      <c r="Q15" s="31">
        <f>J33</f>
        <v>41.12</v>
      </c>
      <c r="R15" s="31">
        <f t="shared" ref="R15:U15" si="21">K33</f>
        <v>59.11</v>
      </c>
      <c r="S15" s="31">
        <f t="shared" si="21"/>
        <v>88.26</v>
      </c>
      <c r="T15" s="31">
        <f t="shared" si="21"/>
        <v>121.26</v>
      </c>
      <c r="U15" s="31">
        <f t="shared" si="21"/>
        <v>127.21</v>
      </c>
      <c r="W15" s="43" t="s">
        <v>134</v>
      </c>
    </row>
    <row r="16" spans="1:23" ht="23.5" thickBot="1">
      <c r="A16" s="4" t="s">
        <v>81</v>
      </c>
      <c r="B16" s="5">
        <v>5.56</v>
      </c>
      <c r="C16" s="5">
        <v>5.93</v>
      </c>
      <c r="D16" s="5">
        <v>9.43</v>
      </c>
      <c r="E16" s="5">
        <v>16.2</v>
      </c>
      <c r="F16" s="5">
        <v>20.260000000000002</v>
      </c>
      <c r="G16" s="5"/>
      <c r="I16" s="16" t="s">
        <v>83</v>
      </c>
      <c r="J16" s="26">
        <f t="shared" si="19"/>
        <v>234.91</v>
      </c>
      <c r="K16" s="26">
        <f t="shared" si="17"/>
        <v>192.18</v>
      </c>
      <c r="L16" s="26">
        <f t="shared" si="17"/>
        <v>290.77999999999997</v>
      </c>
      <c r="M16" s="26">
        <f t="shared" si="17"/>
        <v>399.37</v>
      </c>
      <c r="N16" s="26">
        <f t="shared" si="17"/>
        <v>402.77</v>
      </c>
      <c r="P16" s="33" t="s">
        <v>127</v>
      </c>
      <c r="Q16" s="31">
        <f>J34</f>
        <v>41.12</v>
      </c>
      <c r="R16" s="31">
        <f t="shared" ref="R16:U16" si="22">K34</f>
        <v>59.11</v>
      </c>
      <c r="S16" s="31">
        <f t="shared" si="22"/>
        <v>88.26</v>
      </c>
      <c r="T16" s="31">
        <f t="shared" si="22"/>
        <v>121.26</v>
      </c>
      <c r="U16" s="31">
        <f t="shared" si="22"/>
        <v>127.18</v>
      </c>
      <c r="W16" s="41"/>
    </row>
    <row r="17" spans="1:23" ht="36.5" thickBot="1">
      <c r="A17" s="4" t="s">
        <v>82</v>
      </c>
      <c r="B17" s="5">
        <v>43.41</v>
      </c>
      <c r="C17" s="5">
        <v>44.38</v>
      </c>
      <c r="D17" s="5">
        <v>55.34</v>
      </c>
      <c r="E17" s="5">
        <v>81.39</v>
      </c>
      <c r="F17" s="5">
        <v>99.45</v>
      </c>
      <c r="G17" s="5"/>
      <c r="I17" s="16" t="s">
        <v>114</v>
      </c>
      <c r="J17" s="27">
        <f>J13+J16</f>
        <v>1185.78</v>
      </c>
      <c r="K17" s="27">
        <f t="shared" ref="K17:N17" si="23">K13+K16</f>
        <v>1216.7</v>
      </c>
      <c r="L17" s="27">
        <f t="shared" si="23"/>
        <v>1578.8899999999999</v>
      </c>
      <c r="M17" s="27">
        <f t="shared" si="23"/>
        <v>1997.1399999999999</v>
      </c>
      <c r="N17" s="27">
        <f t="shared" si="23"/>
        <v>2312.37</v>
      </c>
      <c r="W17" s="41"/>
    </row>
    <row r="18" spans="1:23" ht="18.5" thickBot="1">
      <c r="A18" s="4" t="s">
        <v>83</v>
      </c>
      <c r="B18" s="5">
        <v>234.91</v>
      </c>
      <c r="C18" s="5">
        <v>192.18</v>
      </c>
      <c r="D18" s="5">
        <v>290.77999999999997</v>
      </c>
      <c r="E18" s="5">
        <v>399.37</v>
      </c>
      <c r="F18" s="5">
        <v>402.77</v>
      </c>
      <c r="G18" s="5"/>
      <c r="I18" s="18" t="s">
        <v>84</v>
      </c>
      <c r="J18" s="20">
        <f>J12+J14+J15+J17</f>
        <v>1315.83</v>
      </c>
      <c r="K18" s="20">
        <f t="shared" ref="K18:N18" si="24">K12+K14+K15+K17</f>
        <v>1354.05</v>
      </c>
      <c r="L18" s="20">
        <f t="shared" si="24"/>
        <v>1769.86</v>
      </c>
      <c r="M18" s="20">
        <f t="shared" si="24"/>
        <v>2281.02</v>
      </c>
      <c r="N18" s="20">
        <f t="shared" si="24"/>
        <v>2625.43</v>
      </c>
      <c r="W18" s="44" t="s">
        <v>135</v>
      </c>
    </row>
    <row r="19" spans="1:23" ht="54.5" thickBot="1">
      <c r="A19" s="8" t="s">
        <v>84</v>
      </c>
      <c r="B19" s="10">
        <v>1315.83</v>
      </c>
      <c r="C19" s="10">
        <v>1354.06</v>
      </c>
      <c r="D19" s="10">
        <v>1769.84</v>
      </c>
      <c r="E19" s="10">
        <v>2281.0300000000002</v>
      </c>
      <c r="F19" s="10">
        <v>2625.42</v>
      </c>
      <c r="G19" s="3"/>
      <c r="I19" s="8" t="s">
        <v>85</v>
      </c>
      <c r="J19" s="3">
        <v>352.44</v>
      </c>
      <c r="K19" s="3">
        <v>511.87</v>
      </c>
      <c r="L19" s="3">
        <v>745.49</v>
      </c>
      <c r="M19" s="3">
        <v>937.5</v>
      </c>
      <c r="N19" s="10">
        <v>1048.68</v>
      </c>
    </row>
    <row r="20" spans="1:23" ht="54.5" thickBot="1">
      <c r="A20" s="8" t="s">
        <v>85</v>
      </c>
      <c r="B20" s="3">
        <v>352.44</v>
      </c>
      <c r="C20" s="3">
        <v>511.87</v>
      </c>
      <c r="D20" s="3">
        <v>745.49</v>
      </c>
      <c r="E20" s="3">
        <v>937.5</v>
      </c>
      <c r="F20" s="10">
        <v>1048.68</v>
      </c>
      <c r="G20" s="3"/>
      <c r="I20" s="4" t="s">
        <v>86</v>
      </c>
      <c r="J20" s="5">
        <v>0</v>
      </c>
      <c r="K20" s="5">
        <v>0</v>
      </c>
      <c r="L20" s="5">
        <v>0</v>
      </c>
      <c r="M20" s="5">
        <v>0</v>
      </c>
      <c r="N20" s="5">
        <v>0</v>
      </c>
      <c r="W20" s="40" t="s">
        <v>136</v>
      </c>
    </row>
    <row r="21" spans="1:23" ht="18.5" thickBot="1">
      <c r="A21" s="4" t="s">
        <v>86</v>
      </c>
      <c r="B21" s="5">
        <v>0</v>
      </c>
      <c r="C21" s="5">
        <v>0</v>
      </c>
      <c r="D21" s="5">
        <v>0</v>
      </c>
      <c r="E21" s="5">
        <v>0</v>
      </c>
      <c r="F21" s="5">
        <v>0</v>
      </c>
      <c r="G21" s="5"/>
      <c r="I21" s="8" t="s">
        <v>87</v>
      </c>
      <c r="J21" s="3">
        <v>352.44</v>
      </c>
      <c r="K21" s="3">
        <v>511.87</v>
      </c>
      <c r="L21" s="3">
        <v>745.49</v>
      </c>
      <c r="M21" s="3">
        <v>937.5</v>
      </c>
      <c r="N21" s="10">
        <v>1048.68</v>
      </c>
      <c r="W21" s="41"/>
    </row>
    <row r="22" spans="1:23" ht="36.5" thickBot="1">
      <c r="A22" s="8" t="s">
        <v>87</v>
      </c>
      <c r="B22" s="3">
        <v>352.44</v>
      </c>
      <c r="C22" s="3">
        <v>511.87</v>
      </c>
      <c r="D22" s="3">
        <v>745.49</v>
      </c>
      <c r="E22" s="3">
        <v>937.5</v>
      </c>
      <c r="F22" s="10">
        <v>1048.68</v>
      </c>
      <c r="G22" s="3"/>
      <c r="I22" s="6" t="s">
        <v>88</v>
      </c>
      <c r="J22" s="7"/>
      <c r="K22" s="7"/>
      <c r="L22" s="7"/>
      <c r="M22" s="7"/>
      <c r="N22" s="7"/>
      <c r="W22" s="43" t="s">
        <v>137</v>
      </c>
    </row>
    <row r="23" spans="1:23" ht="36.5" thickBot="1">
      <c r="A23" s="6" t="s">
        <v>88</v>
      </c>
      <c r="B23" s="7"/>
      <c r="C23" s="7"/>
      <c r="D23" s="7"/>
      <c r="E23" s="7"/>
      <c r="F23" s="7"/>
      <c r="G23" s="7"/>
      <c r="I23" s="4" t="s">
        <v>89</v>
      </c>
      <c r="J23" s="5">
        <v>95.13</v>
      </c>
      <c r="K23" s="5">
        <v>143.19999999999999</v>
      </c>
      <c r="L23" s="5">
        <v>193.75</v>
      </c>
      <c r="M23" s="5">
        <v>183.19</v>
      </c>
      <c r="N23" s="5">
        <v>262.06</v>
      </c>
      <c r="W23" s="44" t="s">
        <v>138</v>
      </c>
    </row>
    <row r="24" spans="1:23" ht="27.5" thickBot="1">
      <c r="A24" s="4" t="s">
        <v>89</v>
      </c>
      <c r="B24" s="5">
        <v>95.13</v>
      </c>
      <c r="C24" s="5">
        <v>143.19999999999999</v>
      </c>
      <c r="D24" s="5">
        <v>193.75</v>
      </c>
      <c r="E24" s="5">
        <v>183.19</v>
      </c>
      <c r="F24" s="5">
        <v>262.06</v>
      </c>
      <c r="G24" s="5"/>
      <c r="I24" s="4" t="s">
        <v>90</v>
      </c>
      <c r="J24" s="5">
        <v>0</v>
      </c>
      <c r="K24" s="5">
        <v>0</v>
      </c>
      <c r="L24" s="5">
        <v>0</v>
      </c>
      <c r="M24" s="5">
        <v>0</v>
      </c>
      <c r="N24" s="5">
        <v>0</v>
      </c>
      <c r="W24" s="43" t="s">
        <v>139</v>
      </c>
    </row>
    <row r="25" spans="1:23" ht="27.5" thickBot="1">
      <c r="A25" s="4" t="s">
        <v>90</v>
      </c>
      <c r="B25" s="5">
        <v>0</v>
      </c>
      <c r="C25" s="5">
        <v>0</v>
      </c>
      <c r="D25" s="5">
        <v>0</v>
      </c>
      <c r="E25" s="5">
        <v>0</v>
      </c>
      <c r="F25" s="5">
        <v>0</v>
      </c>
      <c r="G25" s="5"/>
      <c r="I25" s="4" t="s">
        <v>91</v>
      </c>
      <c r="J25" s="5">
        <v>1.21</v>
      </c>
      <c r="K25" s="5">
        <v>0.54</v>
      </c>
      <c r="L25" s="5">
        <v>2.0699999999999998</v>
      </c>
      <c r="M25" s="5">
        <v>-0.88</v>
      </c>
      <c r="N25" s="5">
        <v>-5.62</v>
      </c>
      <c r="W25" s="44" t="s">
        <v>140</v>
      </c>
    </row>
    <row r="26" spans="1:23" ht="18.5" thickBot="1">
      <c r="A26" s="4" t="s">
        <v>91</v>
      </c>
      <c r="B26" s="5">
        <v>1.21</v>
      </c>
      <c r="C26" s="5">
        <v>0.54</v>
      </c>
      <c r="D26" s="5">
        <v>2.0699999999999998</v>
      </c>
      <c r="E26" s="5">
        <v>-0.88</v>
      </c>
      <c r="F26" s="5">
        <v>-5.62</v>
      </c>
      <c r="G26" s="5"/>
      <c r="I26" s="4" t="s">
        <v>92</v>
      </c>
      <c r="J26" s="5">
        <v>0</v>
      </c>
      <c r="K26" s="5">
        <v>0</v>
      </c>
      <c r="L26" s="5">
        <v>0</v>
      </c>
      <c r="M26" s="5">
        <v>0</v>
      </c>
      <c r="N26" s="5">
        <v>0</v>
      </c>
    </row>
    <row r="27" spans="1:23" ht="18.5" thickBot="1">
      <c r="A27" s="4" t="s">
        <v>92</v>
      </c>
      <c r="B27" s="5">
        <v>0</v>
      </c>
      <c r="C27" s="5">
        <v>0</v>
      </c>
      <c r="D27" s="5">
        <v>0</v>
      </c>
      <c r="E27" s="5">
        <v>0</v>
      </c>
      <c r="F27" s="5">
        <v>0</v>
      </c>
      <c r="G27" s="5"/>
      <c r="I27" s="8" t="s">
        <v>93</v>
      </c>
      <c r="J27" s="3">
        <v>96.34</v>
      </c>
      <c r="K27" s="3">
        <v>143.74</v>
      </c>
      <c r="L27" s="3">
        <v>195.82</v>
      </c>
      <c r="M27" s="3">
        <v>182.31</v>
      </c>
      <c r="N27" s="3">
        <v>256.44</v>
      </c>
      <c r="W27" s="40" t="s">
        <v>141</v>
      </c>
    </row>
    <row r="28" spans="1:23" ht="45.5" thickBot="1">
      <c r="A28" s="8" t="s">
        <v>93</v>
      </c>
      <c r="B28" s="3">
        <v>96.34</v>
      </c>
      <c r="C28" s="3">
        <v>143.74</v>
      </c>
      <c r="D28" s="3">
        <v>195.82</v>
      </c>
      <c r="E28" s="3">
        <v>182.31</v>
      </c>
      <c r="F28" s="3">
        <v>256.44</v>
      </c>
      <c r="G28" s="3"/>
      <c r="I28" s="8" t="s">
        <v>94</v>
      </c>
      <c r="J28" s="3">
        <v>256.10000000000002</v>
      </c>
      <c r="K28" s="3">
        <v>368.12</v>
      </c>
      <c r="L28" s="3">
        <v>549.66999999999996</v>
      </c>
      <c r="M28" s="3">
        <v>755.19</v>
      </c>
      <c r="N28" s="3">
        <v>792.24</v>
      </c>
      <c r="W28" s="41"/>
    </row>
    <row r="29" spans="1:23" ht="45.5" thickBot="1">
      <c r="A29" s="8" t="s">
        <v>94</v>
      </c>
      <c r="B29" s="3">
        <v>256.10000000000002</v>
      </c>
      <c r="C29" s="3">
        <v>368.12</v>
      </c>
      <c r="D29" s="3">
        <v>549.66999999999996</v>
      </c>
      <c r="E29" s="3">
        <v>755.19</v>
      </c>
      <c r="F29" s="3">
        <v>792.24</v>
      </c>
      <c r="G29" s="3"/>
      <c r="I29" s="8" t="s">
        <v>95</v>
      </c>
      <c r="J29" s="3">
        <v>256.10000000000002</v>
      </c>
      <c r="K29" s="3">
        <v>368.12</v>
      </c>
      <c r="L29" s="3">
        <v>549.66999999999996</v>
      </c>
      <c r="M29" s="3">
        <v>755.19</v>
      </c>
      <c r="N29" s="3">
        <v>792.24</v>
      </c>
      <c r="W29" s="43" t="s">
        <v>142</v>
      </c>
    </row>
    <row r="30" spans="1:23" ht="36.5" thickBot="1">
      <c r="A30" s="8" t="s">
        <v>95</v>
      </c>
      <c r="B30" s="3">
        <v>256.10000000000002</v>
      </c>
      <c r="C30" s="3">
        <v>368.12</v>
      </c>
      <c r="D30" s="3">
        <v>549.66999999999996</v>
      </c>
      <c r="E30" s="3">
        <v>755.19</v>
      </c>
      <c r="F30" s="3">
        <v>792.24</v>
      </c>
      <c r="G30" s="3"/>
      <c r="I30" s="8" t="s">
        <v>96</v>
      </c>
      <c r="J30" s="3">
        <v>256.10000000000002</v>
      </c>
      <c r="K30" s="3">
        <v>368.12</v>
      </c>
      <c r="L30" s="3">
        <v>549.66999999999996</v>
      </c>
      <c r="M30" s="3">
        <v>755.19</v>
      </c>
      <c r="N30" s="3">
        <v>792.24</v>
      </c>
      <c r="W30" s="41"/>
    </row>
    <row r="31" spans="1:23" ht="36.5" thickBot="1">
      <c r="A31" s="8" t="s">
        <v>96</v>
      </c>
      <c r="B31" s="3">
        <v>256.10000000000002</v>
      </c>
      <c r="C31" s="3">
        <v>368.12</v>
      </c>
      <c r="D31" s="3">
        <v>549.66999999999996</v>
      </c>
      <c r="E31" s="3">
        <v>755.19</v>
      </c>
      <c r="F31" s="3">
        <v>792.24</v>
      </c>
      <c r="G31" s="3"/>
      <c r="I31" s="6" t="s">
        <v>43</v>
      </c>
      <c r="J31" s="7"/>
      <c r="K31" s="7"/>
      <c r="L31" s="7"/>
      <c r="M31" s="7"/>
      <c r="N31" s="7"/>
      <c r="W31" s="41"/>
    </row>
    <row r="32" spans="1:23" ht="36.5" thickBot="1">
      <c r="A32" s="6" t="s">
        <v>43</v>
      </c>
      <c r="B32" s="7"/>
      <c r="C32" s="7"/>
      <c r="D32" s="7"/>
      <c r="E32" s="7"/>
      <c r="F32" s="7"/>
      <c r="G32" s="7"/>
      <c r="I32" s="6" t="s">
        <v>97</v>
      </c>
      <c r="J32" s="7"/>
      <c r="K32" s="7"/>
      <c r="L32" s="7"/>
      <c r="M32" s="7"/>
      <c r="N32" s="7"/>
      <c r="W32" s="44" t="s">
        <v>143</v>
      </c>
    </row>
    <row r="33" spans="1:23" ht="18.5" thickBot="1">
      <c r="A33" s="6" t="s">
        <v>97</v>
      </c>
      <c r="B33" s="7"/>
      <c r="C33" s="7"/>
      <c r="D33" s="7"/>
      <c r="E33" s="7"/>
      <c r="F33" s="7"/>
      <c r="G33" s="7"/>
      <c r="I33" s="4" t="s">
        <v>98</v>
      </c>
      <c r="J33" s="5">
        <v>41.12</v>
      </c>
      <c r="K33" s="5">
        <v>59.11</v>
      </c>
      <c r="L33" s="5">
        <v>88.26</v>
      </c>
      <c r="M33" s="5">
        <v>121.26</v>
      </c>
      <c r="N33" s="5">
        <v>127.21</v>
      </c>
      <c r="W33" s="41"/>
    </row>
    <row r="34" spans="1:23" ht="18.5" thickBot="1">
      <c r="A34" s="4" t="s">
        <v>98</v>
      </c>
      <c r="B34" s="5">
        <v>41.12</v>
      </c>
      <c r="C34" s="5">
        <v>59.11</v>
      </c>
      <c r="D34" s="5">
        <v>88.26</v>
      </c>
      <c r="E34" s="5">
        <v>121.26</v>
      </c>
      <c r="F34" s="5">
        <v>127.21</v>
      </c>
      <c r="G34" s="5"/>
      <c r="I34" s="4" t="s">
        <v>99</v>
      </c>
      <c r="J34" s="5">
        <v>41.12</v>
      </c>
      <c r="K34" s="5">
        <v>59.11</v>
      </c>
      <c r="L34" s="5">
        <v>88.26</v>
      </c>
      <c r="M34" s="5">
        <v>121.26</v>
      </c>
      <c r="N34" s="5">
        <v>127.18</v>
      </c>
      <c r="W34" s="43" t="s">
        <v>144</v>
      </c>
    </row>
    <row r="35" spans="1:23" ht="90.5" thickBot="1">
      <c r="A35" s="4" t="s">
        <v>99</v>
      </c>
      <c r="B35" s="5">
        <v>41.12</v>
      </c>
      <c r="C35" s="5">
        <v>59.11</v>
      </c>
      <c r="D35" s="5">
        <v>88.26</v>
      </c>
      <c r="E35" s="5">
        <v>121.26</v>
      </c>
      <c r="F35" s="5">
        <v>127.18</v>
      </c>
      <c r="G35" s="5"/>
      <c r="I35" s="6" t="s">
        <v>100</v>
      </c>
      <c r="J35" s="7"/>
      <c r="K35" s="7"/>
      <c r="L35" s="7"/>
      <c r="M35" s="7"/>
      <c r="N35" s="7"/>
      <c r="W35" s="41"/>
    </row>
    <row r="36" spans="1:23" ht="90.5" thickBot="1">
      <c r="A36" s="6" t="s">
        <v>100</v>
      </c>
      <c r="B36" s="7"/>
      <c r="C36" s="7"/>
      <c r="D36" s="7"/>
      <c r="E36" s="7"/>
      <c r="F36" s="7"/>
      <c r="G36" s="7"/>
      <c r="I36" s="4" t="s">
        <v>101</v>
      </c>
      <c r="J36" s="5">
        <v>0</v>
      </c>
      <c r="K36" s="5">
        <v>0</v>
      </c>
      <c r="L36" s="5">
        <v>0</v>
      </c>
      <c r="M36" s="5">
        <v>0</v>
      </c>
      <c r="N36" s="5">
        <v>0</v>
      </c>
      <c r="W36" s="41"/>
    </row>
    <row r="37" spans="1:23" ht="18.5" thickBot="1">
      <c r="A37" s="4" t="s">
        <v>101</v>
      </c>
      <c r="B37" s="5">
        <v>0</v>
      </c>
      <c r="C37" s="5">
        <v>0</v>
      </c>
      <c r="D37" s="5">
        <v>0</v>
      </c>
      <c r="E37" s="5">
        <v>0</v>
      </c>
      <c r="F37" s="5">
        <v>0</v>
      </c>
      <c r="G37" s="5"/>
      <c r="I37" s="4" t="s">
        <v>102</v>
      </c>
      <c r="J37" s="5">
        <v>0</v>
      </c>
      <c r="K37" s="5">
        <v>0</v>
      </c>
      <c r="L37" s="5">
        <v>0</v>
      </c>
      <c r="M37" s="5">
        <v>0</v>
      </c>
      <c r="N37" s="5">
        <v>0</v>
      </c>
      <c r="W37" s="44" t="s">
        <v>145</v>
      </c>
    </row>
    <row r="38" spans="1:23" ht="36.5" thickBot="1">
      <c r="A38" s="4" t="s">
        <v>102</v>
      </c>
      <c r="B38" s="5">
        <v>0</v>
      </c>
      <c r="C38" s="5">
        <v>0</v>
      </c>
      <c r="D38" s="5">
        <v>0</v>
      </c>
      <c r="E38" s="5">
        <v>0</v>
      </c>
      <c r="F38" s="5">
        <v>0</v>
      </c>
      <c r="G38" s="5"/>
      <c r="I38" s="6" t="s">
        <v>103</v>
      </c>
      <c r="J38" s="7"/>
      <c r="K38" s="7"/>
      <c r="L38" s="7"/>
      <c r="M38" s="7"/>
      <c r="N38" s="7"/>
      <c r="W38" s="41"/>
    </row>
    <row r="39" spans="1:23" ht="36.5" thickBot="1">
      <c r="A39" s="6" t="s">
        <v>103</v>
      </c>
      <c r="B39" s="7"/>
      <c r="C39" s="7"/>
      <c r="D39" s="7"/>
      <c r="E39" s="7"/>
      <c r="F39" s="7"/>
      <c r="G39" s="7"/>
      <c r="I39" s="4" t="s">
        <v>104</v>
      </c>
      <c r="J39" s="5">
        <v>0</v>
      </c>
      <c r="K39" s="5">
        <v>0</v>
      </c>
      <c r="L39" s="5">
        <v>0</v>
      </c>
      <c r="M39" s="5">
        <v>0</v>
      </c>
      <c r="N39" s="5">
        <v>0</v>
      </c>
      <c r="W39" s="43" t="s">
        <v>146</v>
      </c>
    </row>
    <row r="40" spans="1:23" ht="27.5" thickBot="1">
      <c r="A40" s="4" t="s">
        <v>104</v>
      </c>
      <c r="B40" s="5">
        <v>0</v>
      </c>
      <c r="C40" s="5">
        <v>0</v>
      </c>
      <c r="D40" s="5">
        <v>0</v>
      </c>
      <c r="E40" s="5">
        <v>0</v>
      </c>
      <c r="F40" s="5">
        <v>0</v>
      </c>
      <c r="G40" s="5"/>
      <c r="I40" s="4" t="s">
        <v>105</v>
      </c>
      <c r="J40" s="5">
        <v>0</v>
      </c>
      <c r="K40" s="5">
        <v>0</v>
      </c>
      <c r="L40" s="5">
        <v>0</v>
      </c>
      <c r="M40" s="5">
        <v>0</v>
      </c>
      <c r="N40" s="5">
        <v>0</v>
      </c>
      <c r="W40" s="41"/>
    </row>
    <row r="41" spans="1:23" ht="45.5" thickBot="1">
      <c r="A41" s="4" t="s">
        <v>105</v>
      </c>
      <c r="B41" s="5">
        <v>0</v>
      </c>
      <c r="C41" s="5">
        <v>0</v>
      </c>
      <c r="D41" s="5">
        <v>0</v>
      </c>
      <c r="E41" s="5">
        <v>0</v>
      </c>
      <c r="F41" s="5">
        <v>0</v>
      </c>
      <c r="G41" s="5"/>
      <c r="I41" s="6" t="s">
        <v>106</v>
      </c>
      <c r="J41" s="7"/>
      <c r="K41" s="7"/>
      <c r="L41" s="7"/>
      <c r="M41" s="7"/>
      <c r="N41" s="7"/>
      <c r="W41" s="41"/>
    </row>
    <row r="42" spans="1:23" ht="45.5" thickBot="1">
      <c r="A42" s="6" t="s">
        <v>106</v>
      </c>
      <c r="B42" s="7"/>
      <c r="C42" s="7"/>
      <c r="D42" s="7"/>
      <c r="E42" s="7"/>
      <c r="F42" s="7"/>
      <c r="G42" s="7"/>
      <c r="I42" s="4" t="s">
        <v>107</v>
      </c>
      <c r="J42" s="5">
        <v>101.35</v>
      </c>
      <c r="K42" s="5">
        <v>102.76</v>
      </c>
      <c r="L42" s="5">
        <v>298.93</v>
      </c>
      <c r="M42" s="5">
        <v>264.67</v>
      </c>
      <c r="N42" s="5">
        <v>377.4</v>
      </c>
      <c r="W42" s="44" t="s">
        <v>147</v>
      </c>
    </row>
    <row r="43" spans="1:23" ht="18.5" thickBot="1">
      <c r="A43" s="4" t="s">
        <v>107</v>
      </c>
      <c r="B43" s="5">
        <v>101.35</v>
      </c>
      <c r="C43" s="5">
        <v>102.76</v>
      </c>
      <c r="D43" s="5">
        <v>298.93</v>
      </c>
      <c r="E43" s="5">
        <v>264.67</v>
      </c>
      <c r="F43" s="5">
        <v>377.4</v>
      </c>
      <c r="G43" s="5"/>
      <c r="I43" s="4" t="s">
        <v>108</v>
      </c>
      <c r="J43" s="5">
        <v>0</v>
      </c>
      <c r="K43" s="5">
        <v>0</v>
      </c>
      <c r="L43" s="5">
        <v>0</v>
      </c>
      <c r="M43" s="5">
        <v>0</v>
      </c>
      <c r="N43" s="5">
        <v>0</v>
      </c>
    </row>
    <row r="44" spans="1:23" ht="27.5" thickBot="1">
      <c r="A44" s="4" t="s">
        <v>108</v>
      </c>
      <c r="B44" s="5">
        <v>0</v>
      </c>
      <c r="C44" s="5">
        <v>0</v>
      </c>
      <c r="D44" s="5">
        <v>0</v>
      </c>
      <c r="E44" s="5">
        <v>0</v>
      </c>
      <c r="F44" s="5">
        <v>0</v>
      </c>
      <c r="G44" s="5"/>
      <c r="I44" s="4" t="s">
        <v>109</v>
      </c>
      <c r="J44" s="5">
        <v>165</v>
      </c>
      <c r="K44" s="5">
        <v>480</v>
      </c>
      <c r="L44" s="5">
        <v>425</v>
      </c>
      <c r="M44" s="5">
        <v>606</v>
      </c>
      <c r="N44" s="5">
        <v>700</v>
      </c>
      <c r="W44" s="40" t="s">
        <v>148</v>
      </c>
    </row>
    <row r="45" spans="1:23" ht="27.5" thickBot="1">
      <c r="A45" s="4" t="s">
        <v>109</v>
      </c>
      <c r="B45" s="5">
        <v>165</v>
      </c>
      <c r="C45" s="5">
        <v>480</v>
      </c>
      <c r="D45" s="5">
        <v>425</v>
      </c>
      <c r="E45" s="5">
        <v>606</v>
      </c>
      <c r="F45" s="5">
        <v>700</v>
      </c>
      <c r="G45" s="5"/>
      <c r="W45" s="41"/>
    </row>
    <row r="46" spans="1:23">
      <c r="W46" s="43" t="s">
        <v>149</v>
      </c>
    </row>
    <row r="47" spans="1:23">
      <c r="W47" s="41"/>
    </row>
    <row r="48" spans="1:23">
      <c r="W48" s="41"/>
    </row>
    <row r="49" spans="23:23">
      <c r="W49" s="44" t="s">
        <v>150</v>
      </c>
    </row>
    <row r="50" spans="23:23">
      <c r="W50" s="41"/>
    </row>
    <row r="51" spans="23:23">
      <c r="W51" s="43" t="s">
        <v>151</v>
      </c>
    </row>
    <row r="52" spans="23:23">
      <c r="W52" s="41"/>
    </row>
    <row r="53" spans="23:23">
      <c r="W53" s="41"/>
    </row>
    <row r="54" spans="23:23">
      <c r="W54" s="44" t="s">
        <v>152</v>
      </c>
    </row>
    <row r="55" spans="23:23">
      <c r="W55" s="41"/>
    </row>
    <row r="56" spans="23:23">
      <c r="W56" s="43" t="s">
        <v>153</v>
      </c>
    </row>
    <row r="57" spans="23:23">
      <c r="W57" s="41"/>
    </row>
    <row r="58" spans="23:23">
      <c r="W58" s="41"/>
    </row>
    <row r="59" spans="23:23">
      <c r="W59" s="44" t="s">
        <v>154</v>
      </c>
    </row>
    <row r="60" spans="23:23">
      <c r="W60" s="41"/>
    </row>
    <row r="61" spans="23:23">
      <c r="W61" s="43" t="s">
        <v>155</v>
      </c>
    </row>
    <row r="62" spans="23:23">
      <c r="W62" s="41"/>
    </row>
    <row r="63" spans="23:23">
      <c r="W63" s="41"/>
    </row>
    <row r="64" spans="23:23">
      <c r="W64" s="44" t="s">
        <v>156</v>
      </c>
    </row>
    <row r="66" spans="23:23" ht="17.5">
      <c r="W66" s="40" t="s">
        <v>157</v>
      </c>
    </row>
    <row r="67" spans="23:23">
      <c r="W67" s="41"/>
    </row>
    <row r="68" spans="23:23">
      <c r="W68" s="43" t="s">
        <v>158</v>
      </c>
    </row>
    <row r="69" spans="23:23">
      <c r="W69" s="44" t="s">
        <v>159</v>
      </c>
    </row>
    <row r="71" spans="23:23" ht="17.5">
      <c r="W71" s="40" t="s">
        <v>160</v>
      </c>
    </row>
    <row r="72" spans="23:23">
      <c r="W72" s="41"/>
    </row>
    <row r="73" spans="23:23">
      <c r="W73" s="43" t="s">
        <v>161</v>
      </c>
    </row>
    <row r="74" spans="23:23">
      <c r="W74" s="43" t="s">
        <v>162</v>
      </c>
    </row>
    <row r="75" spans="23:23">
      <c r="W75" s="43" t="s">
        <v>163</v>
      </c>
    </row>
    <row r="77" spans="23:23">
      <c r="W77" t="s">
        <v>164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F9339-5423-48D5-936D-CA1A74AF3452}">
  <dimension ref="A1:P66"/>
  <sheetViews>
    <sheetView topLeftCell="F4" workbookViewId="0">
      <selection activeCell="J25" sqref="J25:N25"/>
    </sheetView>
  </sheetViews>
  <sheetFormatPr defaultRowHeight="14.5"/>
  <cols>
    <col min="9" max="9" width="30.6328125" bestFit="1" customWidth="1"/>
  </cols>
  <sheetData>
    <row r="1" spans="1:16" ht="36.5" thickBot="1">
      <c r="A1" s="11" t="s">
        <v>28</v>
      </c>
      <c r="B1" s="12">
        <v>45371</v>
      </c>
      <c r="C1" s="12">
        <v>45372</v>
      </c>
      <c r="D1" s="12">
        <v>45373</v>
      </c>
      <c r="E1" s="12">
        <v>45374</v>
      </c>
      <c r="F1" s="12">
        <v>45375</v>
      </c>
      <c r="G1" s="13"/>
      <c r="I1" s="45" t="s">
        <v>186</v>
      </c>
      <c r="J1" s="46">
        <v>43891</v>
      </c>
      <c r="K1" s="46">
        <v>44256</v>
      </c>
      <c r="L1" s="46">
        <v>44621</v>
      </c>
      <c r="M1" s="46">
        <v>44986</v>
      </c>
      <c r="N1" s="45" t="s">
        <v>187</v>
      </c>
      <c r="O1" s="47"/>
      <c r="P1" s="47"/>
    </row>
    <row r="2" spans="1:16" ht="15" thickBot="1">
      <c r="A2" s="4"/>
      <c r="B2" s="5" t="s">
        <v>29</v>
      </c>
      <c r="C2" s="5" t="s">
        <v>29</v>
      </c>
      <c r="D2" s="5" t="s">
        <v>29</v>
      </c>
      <c r="E2" s="5" t="s">
        <v>29</v>
      </c>
      <c r="F2" s="5" t="s">
        <v>29</v>
      </c>
      <c r="G2" s="5"/>
      <c r="I2" s="42" t="s">
        <v>188</v>
      </c>
    </row>
    <row r="3" spans="1:16" ht="27.5" thickBot="1">
      <c r="A3" s="6" t="s">
        <v>0</v>
      </c>
      <c r="B3" s="7"/>
      <c r="C3" s="7"/>
      <c r="D3" s="7"/>
      <c r="E3" s="7"/>
      <c r="F3" s="7"/>
      <c r="G3" s="7"/>
      <c r="I3" t="s">
        <v>189</v>
      </c>
      <c r="J3">
        <f>B15/B9</f>
        <v>7.4832116252614586E-2</v>
      </c>
      <c r="K3">
        <f t="shared" ref="K3:N3" si="0">C15/C9</f>
        <v>7.3999571059851943E-2</v>
      </c>
      <c r="L3">
        <f t="shared" si="0"/>
        <v>9.8725716784308831E-2</v>
      </c>
      <c r="M3">
        <f t="shared" si="0"/>
        <v>9.5494709387899918E-2</v>
      </c>
      <c r="N3">
        <f t="shared" si="0"/>
        <v>9.3943312340860285E-2</v>
      </c>
      <c r="P3" s="48" t="s">
        <v>190</v>
      </c>
    </row>
    <row r="4" spans="1:16" ht="18.5" thickBot="1">
      <c r="A4" s="6" t="s">
        <v>30</v>
      </c>
      <c r="B4" s="7"/>
      <c r="C4" s="7"/>
      <c r="D4" s="7"/>
      <c r="E4" s="7"/>
      <c r="F4" s="7"/>
      <c r="G4" s="7"/>
      <c r="I4" t="s">
        <v>191</v>
      </c>
      <c r="K4" s="49">
        <f>C7/B7-1</f>
        <v>0.25505954697594779</v>
      </c>
      <c r="L4" s="49">
        <f t="shared" ref="L4:N4" si="1">D7/C7-1</f>
        <v>0.1928289014652298</v>
      </c>
      <c r="M4" s="49">
        <f t="shared" si="1"/>
        <v>0.31512449386792141</v>
      </c>
      <c r="N4" s="49">
        <f t="shared" si="1"/>
        <v>0.20750782064650686</v>
      </c>
      <c r="P4" s="48" t="s">
        <v>192</v>
      </c>
    </row>
    <row r="5" spans="1:16" ht="18.5" thickBot="1">
      <c r="A5" s="4" t="s">
        <v>1</v>
      </c>
      <c r="B5" s="5">
        <v>62.28</v>
      </c>
      <c r="C5" s="5">
        <v>62.28</v>
      </c>
      <c r="D5" s="5">
        <v>62.28</v>
      </c>
      <c r="E5" s="5">
        <v>62.28</v>
      </c>
      <c r="F5" s="5">
        <v>62.28</v>
      </c>
      <c r="G5" s="5"/>
      <c r="I5" t="s">
        <v>193</v>
      </c>
      <c r="K5" s="49">
        <f>C15/B15-1</f>
        <v>0.22667647419394399</v>
      </c>
      <c r="L5" s="49">
        <f t="shared" ref="L5:N5" si="2">D15/C15-1</f>
        <v>0.57955226863881681</v>
      </c>
      <c r="M5" s="49">
        <f t="shared" si="2"/>
        <v>0.26023410313192019</v>
      </c>
      <c r="N5" s="49">
        <f t="shared" si="2"/>
        <v>0.18179536098001803</v>
      </c>
      <c r="P5" s="48" t="s">
        <v>194</v>
      </c>
    </row>
    <row r="6" spans="1:16" ht="18.5" thickBot="1">
      <c r="A6" s="8" t="s">
        <v>2</v>
      </c>
      <c r="B6" s="3">
        <v>62.28</v>
      </c>
      <c r="C6" s="3">
        <v>62.28</v>
      </c>
      <c r="D6" s="3">
        <v>62.28</v>
      </c>
      <c r="E6" s="3">
        <v>62.28</v>
      </c>
      <c r="F6" s="3">
        <v>62.28</v>
      </c>
      <c r="G6" s="3"/>
      <c r="I6" t="s">
        <v>195</v>
      </c>
      <c r="J6">
        <f>C7/C15</f>
        <v>12.891265240855487</v>
      </c>
      <c r="K6">
        <f t="shared" ref="K6:N6" si="3">D7/D15</f>
        <v>9.7350838342296733</v>
      </c>
      <c r="L6">
        <f t="shared" si="3"/>
        <v>10.159102319509991</v>
      </c>
      <c r="M6">
        <f t="shared" si="3"/>
        <v>10.380135094948809</v>
      </c>
      <c r="N6" t="e">
        <f t="shared" si="3"/>
        <v>#DIV/0!</v>
      </c>
      <c r="P6" s="50" t="s">
        <v>196</v>
      </c>
    </row>
    <row r="7" spans="1:16" ht="18.5" thickBot="1">
      <c r="A7" s="4" t="s">
        <v>3</v>
      </c>
      <c r="B7" s="9">
        <v>1027.76</v>
      </c>
      <c r="C7" s="9">
        <v>1289.9000000000001</v>
      </c>
      <c r="D7" s="9">
        <v>1538.63</v>
      </c>
      <c r="E7" s="9">
        <v>2023.49</v>
      </c>
      <c r="F7" s="9">
        <v>2443.38</v>
      </c>
      <c r="G7" s="5"/>
      <c r="I7" s="42" t="s">
        <v>197</v>
      </c>
      <c r="P7" s="51"/>
    </row>
    <row r="8" spans="1:16" ht="27.5" thickBot="1">
      <c r="A8" s="8" t="s">
        <v>4</v>
      </c>
      <c r="B8" s="10">
        <v>1027.76</v>
      </c>
      <c r="C8" s="10">
        <v>1289.9000000000001</v>
      </c>
      <c r="D8" s="10">
        <v>1538.63</v>
      </c>
      <c r="E8" s="10">
        <v>2023.49</v>
      </c>
      <c r="F8" s="10">
        <v>2443.38</v>
      </c>
      <c r="G8" s="3"/>
      <c r="I8" t="s">
        <v>198</v>
      </c>
      <c r="J8">
        <f>B42/B21</f>
        <v>5.526061554032295</v>
      </c>
      <c r="K8">
        <f t="shared" ref="K8:N8" si="4">C42/C21</f>
        <v>5.2611737124706952</v>
      </c>
      <c r="L8">
        <f t="shared" si="4"/>
        <v>4.1336356101604013</v>
      </c>
      <c r="M8">
        <f t="shared" si="4"/>
        <v>4.8342736542962212</v>
      </c>
      <c r="N8">
        <f t="shared" si="4"/>
        <v>5.6884782706193651</v>
      </c>
      <c r="P8" t="s">
        <v>199</v>
      </c>
    </row>
    <row r="9" spans="1:16" ht="27.5" thickBot="1">
      <c r="A9" s="8" t="s">
        <v>5</v>
      </c>
      <c r="B9" s="10">
        <v>1090.04</v>
      </c>
      <c r="C9" s="10">
        <v>1352.17</v>
      </c>
      <c r="D9" s="10">
        <v>1600.9</v>
      </c>
      <c r="E9" s="10">
        <v>2085.77</v>
      </c>
      <c r="F9" s="10">
        <v>2505.66</v>
      </c>
      <c r="G9" s="3"/>
      <c r="I9" t="s">
        <v>200</v>
      </c>
      <c r="J9">
        <f>(B42-B37)/B21</f>
        <v>5.5181947830887426</v>
      </c>
      <c r="K9">
        <f t="shared" ref="K9:N9" si="5">(C42-C37)/C21</f>
        <v>5.260946835060123</v>
      </c>
      <c r="L9">
        <f t="shared" si="5"/>
        <v>4.1322461118424263</v>
      </c>
      <c r="M9">
        <f t="shared" si="5"/>
        <v>4.8334587094617181</v>
      </c>
      <c r="N9">
        <f t="shared" si="5"/>
        <v>5.685989146521953</v>
      </c>
      <c r="P9" t="s">
        <v>201</v>
      </c>
    </row>
    <row r="10" spans="1:16" ht="27.5" thickBot="1">
      <c r="A10" s="6" t="s">
        <v>6</v>
      </c>
      <c r="B10" s="7"/>
      <c r="C10" s="7"/>
      <c r="D10" s="7"/>
      <c r="E10" s="7"/>
      <c r="F10" s="7"/>
      <c r="G10" s="7"/>
      <c r="I10" t="s">
        <v>202</v>
      </c>
      <c r="J10" s="1">
        <f>B42-B21</f>
        <v>983.83</v>
      </c>
      <c r="K10" s="1">
        <f t="shared" ref="K10:N10" si="6">C42-C21</f>
        <v>1126.9099999999999</v>
      </c>
      <c r="L10" s="1">
        <f t="shared" si="6"/>
        <v>1285.48</v>
      </c>
      <c r="M10" s="1">
        <f t="shared" si="6"/>
        <v>1834.9299999999998</v>
      </c>
      <c r="N10" s="1">
        <f t="shared" si="6"/>
        <v>2090.7799999999997</v>
      </c>
      <c r="P10" t="s">
        <v>203</v>
      </c>
    </row>
    <row r="11" spans="1:16" ht="18.5" thickBot="1">
      <c r="A11" s="4" t="s">
        <v>7</v>
      </c>
      <c r="B11" s="5">
        <v>0</v>
      </c>
      <c r="C11" s="5">
        <v>0</v>
      </c>
      <c r="D11" s="5">
        <v>0</v>
      </c>
      <c r="E11" s="5">
        <v>0</v>
      </c>
      <c r="F11" s="5">
        <v>0</v>
      </c>
      <c r="G11" s="5"/>
      <c r="I11" t="s">
        <v>204</v>
      </c>
      <c r="J11">
        <f>(B38/'INCOME STATMENT'!Q2)*360</f>
        <v>87.74477283738959</v>
      </c>
      <c r="K11">
        <f>(C38/'INCOME STATMENT'!R2)*360</f>
        <v>79.299513733736362</v>
      </c>
      <c r="L11">
        <f>(D38/'INCOME STATMENT'!S2)*360</f>
        <v>80.672170956775119</v>
      </c>
      <c r="M11">
        <f>(E38/'INCOME STATMENT'!T2)*360</f>
        <v>111.77363962451346</v>
      </c>
      <c r="N11">
        <f>(F38/'INCOME STATMENT'!U2)*360</f>
        <v>98.467801190828098</v>
      </c>
    </row>
    <row r="12" spans="1:16" ht="27.5" thickBot="1">
      <c r="A12" s="4" t="s">
        <v>31</v>
      </c>
      <c r="B12" s="5">
        <v>0</v>
      </c>
      <c r="C12" s="5">
        <v>0</v>
      </c>
      <c r="D12" s="5">
        <v>0</v>
      </c>
      <c r="E12" s="5">
        <v>0</v>
      </c>
      <c r="F12" s="5">
        <v>0</v>
      </c>
      <c r="G12" s="5"/>
      <c r="I12" t="s">
        <v>205</v>
      </c>
      <c r="J12">
        <f>(B18/'INCOME STATMENT'!Q5)*360</f>
        <v>209.2599901332018</v>
      </c>
      <c r="K12">
        <f>(C18/'INCOME STATMENT'!R5)*360</f>
        <v>232.15533088235298</v>
      </c>
      <c r="L12">
        <f>(D18/'INCOME STATMENT'!S5)*360</f>
        <v>240.4754358161648</v>
      </c>
      <c r="M12">
        <f>(E18/'INCOME STATMENT'!T5)*360</f>
        <v>199.37302055934293</v>
      </c>
      <c r="N12">
        <f>(F18/'INCOME STATMENT'!U5)*360</f>
        <v>159.45384018619083</v>
      </c>
    </row>
    <row r="13" spans="1:16" ht="27.5" thickBot="1">
      <c r="A13" s="4" t="s">
        <v>8</v>
      </c>
      <c r="B13" s="5">
        <v>45.01</v>
      </c>
      <c r="C13" s="5">
        <v>60.46</v>
      </c>
      <c r="D13" s="5">
        <v>118.29</v>
      </c>
      <c r="E13" s="5">
        <v>153.72999999999999</v>
      </c>
      <c r="F13" s="5">
        <v>181.19</v>
      </c>
      <c r="G13" s="5"/>
    </row>
    <row r="14" spans="1:16" ht="18.5" thickBot="1">
      <c r="A14" s="4" t="s">
        <v>9</v>
      </c>
      <c r="B14" s="5">
        <v>36.56</v>
      </c>
      <c r="C14" s="5">
        <v>39.6</v>
      </c>
      <c r="D14" s="5">
        <v>39.76</v>
      </c>
      <c r="E14" s="5">
        <v>45.45</v>
      </c>
      <c r="F14" s="5">
        <v>54.2</v>
      </c>
      <c r="G14" s="5"/>
      <c r="I14" s="42" t="s">
        <v>206</v>
      </c>
    </row>
    <row r="15" spans="1:16" ht="27.5" thickBot="1">
      <c r="A15" s="8" t="s">
        <v>10</v>
      </c>
      <c r="B15" s="3">
        <v>81.569999999999993</v>
      </c>
      <c r="C15" s="3">
        <v>100.06</v>
      </c>
      <c r="D15" s="3">
        <v>158.05000000000001</v>
      </c>
      <c r="E15" s="3">
        <v>199.18</v>
      </c>
      <c r="F15" s="3">
        <v>235.39</v>
      </c>
      <c r="G15" s="3"/>
      <c r="I15" t="s">
        <v>207</v>
      </c>
      <c r="J15">
        <f>'INCOME STATMENT'!Q2/'BALANCE SHEET AND ANALYSIS'!B43</f>
        <v>1.1590231680801739</v>
      </c>
      <c r="K15">
        <f>'INCOME STATMENT'!R2/'BALANCE SHEET AND ANALYSIS'!C43</f>
        <v>1.0637680652884329</v>
      </c>
      <c r="L15">
        <f>'INCOME STATMENT'!S2/'BALANCE SHEET AND ANALYSIS'!D43</f>
        <v>1.1390531862417423</v>
      </c>
      <c r="M15">
        <f>'INCOME STATMENT'!T2/'BALANCE SHEET AND ANALYSIS'!E43</f>
        <v>1.137948254025692</v>
      </c>
      <c r="N15">
        <f>'INCOME STATMENT'!U2/'BALANCE SHEET AND ANALYSIS'!F43</f>
        <v>1.1145818298200805</v>
      </c>
    </row>
    <row r="16" spans="1:16" ht="18.5" thickBot="1">
      <c r="A16" s="6" t="s">
        <v>11</v>
      </c>
      <c r="B16" s="7"/>
      <c r="C16" s="7"/>
      <c r="D16" s="7"/>
      <c r="E16" s="7"/>
      <c r="F16" s="7"/>
      <c r="G16" s="7"/>
      <c r="I16" t="s">
        <v>208</v>
      </c>
      <c r="J16">
        <f>'INCOME STATMENT'!Q2/'BALANCE SHEET AND ANALYSIS'!B38</f>
        <v>4.1028085019623832</v>
      </c>
      <c r="K16">
        <f>'INCOME STATMENT'!R2/'BALANCE SHEET AND ANALYSIS'!C38</f>
        <v>4.5397504101824691</v>
      </c>
      <c r="L16">
        <f>'INCOME STATMENT'!S2/'BALANCE SHEET AND ANALYSIS'!D38</f>
        <v>4.4625054182921549</v>
      </c>
      <c r="M16">
        <f>'INCOME STATMENT'!T2/'BALANCE SHEET AND ANALYSIS'!E38</f>
        <v>3.2207951822036502</v>
      </c>
      <c r="N16">
        <f>'INCOME STATMENT'!U2/'BALANCE SHEET AND ANALYSIS'!F38</f>
        <v>3.6560174559227656</v>
      </c>
    </row>
    <row r="17" spans="1:16" ht="18.5" thickBot="1">
      <c r="A17" s="4" t="s">
        <v>12</v>
      </c>
      <c r="B17" s="5">
        <v>0</v>
      </c>
      <c r="C17" s="5">
        <v>0</v>
      </c>
      <c r="D17" s="5">
        <v>0</v>
      </c>
      <c r="E17" s="5">
        <v>0</v>
      </c>
      <c r="F17" s="5">
        <v>0</v>
      </c>
      <c r="G17" s="5"/>
      <c r="I17" t="s">
        <v>209</v>
      </c>
      <c r="J17">
        <f>'INCOME STATMENT'!Q5/'BALANCE SHEET AND ANALYSIS'!B18</f>
        <v>1.720347973689794</v>
      </c>
      <c r="K17">
        <f>'INCOME STATMENT'!R5/'BALANCE SHEET AND ANALYSIS'!C18</f>
        <v>1.5506859077142345</v>
      </c>
      <c r="L17">
        <f>'INCOME STATMENT'!S5/'BALANCE SHEET AND ANALYSIS'!D18</f>
        <v>1.4970344009489918</v>
      </c>
      <c r="M17">
        <f>'INCOME STATMENT'!T5/'BALANCE SHEET AND ANALYSIS'!E18</f>
        <v>1.8056605602403801</v>
      </c>
      <c r="N17">
        <f>'INCOME STATMENT'!U5/'BALANCE SHEET AND ANALYSIS'!F18</f>
        <v>2.2577066791219056</v>
      </c>
    </row>
    <row r="18" spans="1:16" ht="18.5" thickBot="1">
      <c r="A18" s="4" t="s">
        <v>13</v>
      </c>
      <c r="B18" s="5">
        <v>47.13</v>
      </c>
      <c r="C18" s="5">
        <v>56.13</v>
      </c>
      <c r="D18" s="5">
        <v>84.3</v>
      </c>
      <c r="E18" s="5">
        <v>103.17</v>
      </c>
      <c r="F18" s="5">
        <v>85.64</v>
      </c>
      <c r="G18" s="5"/>
    </row>
    <row r="19" spans="1:16" ht="18.5" thickBot="1">
      <c r="A19" s="4" t="s">
        <v>14</v>
      </c>
      <c r="B19" s="5">
        <v>160.18</v>
      </c>
      <c r="C19" s="5">
        <v>195.75</v>
      </c>
      <c r="D19" s="5">
        <v>313.33</v>
      </c>
      <c r="E19" s="5">
        <v>349.79</v>
      </c>
      <c r="F19" s="5">
        <v>321.83</v>
      </c>
      <c r="G19" s="5"/>
      <c r="I19" s="42" t="s">
        <v>210</v>
      </c>
    </row>
    <row r="20" spans="1:16" ht="18.5" thickBot="1">
      <c r="A20" s="4" t="s">
        <v>15</v>
      </c>
      <c r="B20" s="5">
        <v>10.06</v>
      </c>
      <c r="C20" s="5">
        <v>12.59</v>
      </c>
      <c r="D20" s="5">
        <v>12.6</v>
      </c>
      <c r="E20" s="5">
        <v>25.6</v>
      </c>
      <c r="F20" s="5">
        <v>38.46</v>
      </c>
      <c r="G20" s="5"/>
      <c r="I20" t="s">
        <v>211</v>
      </c>
      <c r="J20" s="49">
        <f>'INCOME STATMENT'!Q10/'BALANCE SHEET AND ANALYSIS'!B43</f>
        <v>0.25774309205316137</v>
      </c>
      <c r="K20" s="49">
        <f>'INCOME STATMENT'!R10/'BALANCE SHEET AND ANALYSIS'!C43</f>
        <v>0.30162696817713158</v>
      </c>
      <c r="L20" s="49">
        <f>'INCOME STATMENT'!S10/'BALANCE SHEET AND ANALYSIS'!D43</f>
        <v>0.34801329540792109</v>
      </c>
      <c r="M20" s="49">
        <f>'INCOME STATMENT'!T10/'BALANCE SHEET AND ANALYSIS'!E43</f>
        <v>0.34510946263795922</v>
      </c>
      <c r="N20" s="49">
        <f>'INCOME STATMENT'!U10/'BALANCE SHEET AND ANALYSIS'!F43</f>
        <v>0.3354053053360862</v>
      </c>
    </row>
    <row r="21" spans="1:16" ht="27.5" thickBot="1">
      <c r="A21" s="8" t="s">
        <v>16</v>
      </c>
      <c r="B21" s="3">
        <v>217.37</v>
      </c>
      <c r="C21" s="3">
        <v>264.45999999999998</v>
      </c>
      <c r="D21" s="3">
        <v>410.22</v>
      </c>
      <c r="E21" s="3">
        <v>478.56</v>
      </c>
      <c r="F21" s="3">
        <v>445.94</v>
      </c>
      <c r="G21" s="3"/>
      <c r="I21" t="s">
        <v>212</v>
      </c>
      <c r="J21" s="49">
        <f>'INCOME STATMENT'!Q14/'BALANCE SHEET AND ANALYSIS'!B9</f>
        <v>0.23494550658691438</v>
      </c>
      <c r="K21" s="49">
        <f>'INCOME STATMENT'!R14/'BALANCE SHEET AND ANALYSIS'!C9</f>
        <v>0.27225127018052464</v>
      </c>
      <c r="L21" s="49">
        <f>'INCOME STATMENT'!S14/'BALANCE SHEET AND ANALYSIS'!D9</f>
        <v>0.34333812230620292</v>
      </c>
      <c r="M21" s="49">
        <f>'INCOME STATMENT'!T14/'BALANCE SHEET AND ANALYSIS'!E9</f>
        <v>0.36207251998063078</v>
      </c>
      <c r="N21" s="49">
        <f>'INCOME STATMENT'!U14/'BALANCE SHEET AND ANALYSIS'!F9</f>
        <v>0.31617617713496649</v>
      </c>
    </row>
    <row r="22" spans="1:16" ht="27.5" thickBot="1">
      <c r="A22" s="8" t="s">
        <v>32</v>
      </c>
      <c r="B22" s="10">
        <v>1388.98</v>
      </c>
      <c r="C22" s="10">
        <v>1716.69</v>
      </c>
      <c r="D22" s="10">
        <v>2169.17</v>
      </c>
      <c r="E22" s="10">
        <v>2763.5</v>
      </c>
      <c r="F22" s="10">
        <v>3186.98</v>
      </c>
      <c r="G22" s="3"/>
    </row>
    <row r="23" spans="1:16" ht="21.5" thickBot="1">
      <c r="A23" s="6" t="s">
        <v>17</v>
      </c>
      <c r="B23" s="7"/>
      <c r="C23" s="7"/>
      <c r="D23" s="7"/>
      <c r="E23" s="7"/>
      <c r="F23" s="7"/>
      <c r="G23" s="7"/>
      <c r="I23" s="52" t="s">
        <v>213</v>
      </c>
      <c r="J23">
        <f>B39/B22</f>
        <v>0.47820702961885703</v>
      </c>
      <c r="K23">
        <f t="shared" ref="K23:N23" si="7">C39/C22</f>
        <v>0.500742708351537</v>
      </c>
      <c r="L23">
        <f t="shared" si="7"/>
        <v>0.44496742993864014</v>
      </c>
      <c r="M23">
        <f t="shared" si="7"/>
        <v>0.43117423557083406</v>
      </c>
      <c r="N23">
        <f t="shared" si="7"/>
        <v>0.42582633088378335</v>
      </c>
      <c r="P23" t="s">
        <v>214</v>
      </c>
    </row>
    <row r="24" spans="1:16" ht="27.5" thickBot="1">
      <c r="A24" s="6" t="s">
        <v>18</v>
      </c>
      <c r="B24" s="7"/>
      <c r="C24" s="7"/>
      <c r="D24" s="7"/>
      <c r="E24" s="7"/>
      <c r="F24" s="7"/>
      <c r="G24" s="7"/>
    </row>
    <row r="25" spans="1:16" ht="24" thickBot="1">
      <c r="A25" s="4" t="s">
        <v>19</v>
      </c>
      <c r="B25" s="5">
        <v>134.13</v>
      </c>
      <c r="C25" s="5">
        <v>151.1</v>
      </c>
      <c r="D25" s="5">
        <v>251.16</v>
      </c>
      <c r="E25" s="5">
        <v>317.39</v>
      </c>
      <c r="F25" s="5">
        <v>382.54</v>
      </c>
      <c r="G25" s="5"/>
      <c r="I25" s="53" t="s">
        <v>215</v>
      </c>
      <c r="J25">
        <f>B22/B43</f>
        <v>1</v>
      </c>
      <c r="K25">
        <f t="shared" ref="K25:N25" si="8">C22/C43</f>
        <v>1</v>
      </c>
      <c r="L25">
        <f t="shared" si="8"/>
        <v>1</v>
      </c>
      <c r="M25">
        <f t="shared" si="8"/>
        <v>1</v>
      </c>
      <c r="N25">
        <f t="shared" si="8"/>
        <v>1</v>
      </c>
      <c r="P25" t="s">
        <v>216</v>
      </c>
    </row>
    <row r="26" spans="1:16" ht="18.5" thickBot="1">
      <c r="A26" s="4" t="s">
        <v>20</v>
      </c>
      <c r="B26" s="5">
        <v>12.93</v>
      </c>
      <c r="C26" s="5">
        <v>18.55</v>
      </c>
      <c r="D26" s="5">
        <v>20.350000000000001</v>
      </c>
      <c r="E26" s="5">
        <v>16.2</v>
      </c>
      <c r="F26" s="5">
        <v>13.44</v>
      </c>
      <c r="G26" s="5"/>
    </row>
    <row r="27" spans="1:16" ht="18.5" thickBot="1">
      <c r="A27" s="4" t="s">
        <v>21</v>
      </c>
      <c r="B27" s="5">
        <v>0.91</v>
      </c>
      <c r="C27" s="5">
        <v>7.27</v>
      </c>
      <c r="D27" s="5">
        <v>22.09</v>
      </c>
      <c r="E27" s="5">
        <v>6.98</v>
      </c>
      <c r="F27" s="5">
        <v>2.15</v>
      </c>
      <c r="G27" s="5"/>
    </row>
    <row r="28" spans="1:16" ht="15" thickBot="1">
      <c r="A28" s="4" t="s">
        <v>22</v>
      </c>
      <c r="B28" s="5">
        <v>0</v>
      </c>
      <c r="C28" s="5">
        <v>0</v>
      </c>
      <c r="D28" s="5">
        <v>0</v>
      </c>
      <c r="E28" s="5">
        <v>0</v>
      </c>
      <c r="F28" s="5">
        <v>0</v>
      </c>
      <c r="G28" s="5"/>
    </row>
    <row r="29" spans="1:16" ht="18.5" thickBot="1">
      <c r="A29" s="8" t="s">
        <v>23</v>
      </c>
      <c r="B29" s="3">
        <v>147.97</v>
      </c>
      <c r="C29" s="3">
        <v>176.92</v>
      </c>
      <c r="D29" s="3">
        <v>293.58999999999997</v>
      </c>
      <c r="E29" s="3">
        <v>340.57</v>
      </c>
      <c r="F29" s="3">
        <v>398.13</v>
      </c>
      <c r="G29" s="3"/>
    </row>
    <row r="30" spans="1:16" ht="18.5" thickBot="1">
      <c r="A30" s="4" t="s">
        <v>24</v>
      </c>
      <c r="B30" s="5">
        <v>0</v>
      </c>
      <c r="C30" s="5">
        <v>0</v>
      </c>
      <c r="D30" s="5">
        <v>0</v>
      </c>
      <c r="E30" s="5">
        <v>0</v>
      </c>
      <c r="F30" s="5">
        <v>0</v>
      </c>
      <c r="G30" s="5"/>
    </row>
    <row r="31" spans="1:16" ht="18.5" thickBot="1">
      <c r="A31" s="4" t="s">
        <v>33</v>
      </c>
      <c r="B31" s="5">
        <v>8.77</v>
      </c>
      <c r="C31" s="5">
        <v>9.9600000000000009</v>
      </c>
      <c r="D31" s="5">
        <v>8.9700000000000006</v>
      </c>
      <c r="E31" s="5">
        <v>12.89</v>
      </c>
      <c r="F31" s="5">
        <v>23.87</v>
      </c>
      <c r="G31" s="5"/>
    </row>
    <row r="32" spans="1:16" ht="27.5" thickBot="1">
      <c r="A32" s="4" t="s">
        <v>25</v>
      </c>
      <c r="B32" s="5">
        <v>16.829999999999998</v>
      </c>
      <c r="C32" s="5">
        <v>0</v>
      </c>
      <c r="D32" s="5">
        <v>0</v>
      </c>
      <c r="E32" s="5">
        <v>0</v>
      </c>
      <c r="F32" s="5">
        <v>0</v>
      </c>
      <c r="G32" s="5"/>
    </row>
    <row r="33" spans="1:7" ht="27.5" thickBot="1">
      <c r="A33" s="4" t="s">
        <v>26</v>
      </c>
      <c r="B33" s="5">
        <v>14.21</v>
      </c>
      <c r="C33" s="5">
        <v>138.44999999999999</v>
      </c>
      <c r="D33" s="5">
        <v>170.91</v>
      </c>
      <c r="E33" s="5">
        <v>96.55</v>
      </c>
      <c r="F33" s="5">
        <v>228.26</v>
      </c>
      <c r="G33" s="5"/>
    </row>
    <row r="34" spans="1:7" ht="27.5" thickBot="1">
      <c r="A34" s="8" t="s">
        <v>27</v>
      </c>
      <c r="B34" s="3">
        <v>187.78</v>
      </c>
      <c r="C34" s="3">
        <v>325.32</v>
      </c>
      <c r="D34" s="3">
        <v>473.47</v>
      </c>
      <c r="E34" s="3">
        <v>450.01</v>
      </c>
      <c r="F34" s="3">
        <v>650.26</v>
      </c>
      <c r="G34" s="3"/>
    </row>
    <row r="35" spans="1:7" ht="18.5" thickBot="1">
      <c r="A35" s="6" t="s">
        <v>34</v>
      </c>
      <c r="B35" s="7"/>
      <c r="C35" s="7"/>
      <c r="D35" s="7"/>
      <c r="E35" s="7"/>
      <c r="F35" s="7"/>
      <c r="G35" s="7"/>
    </row>
    <row r="36" spans="1:7" ht="18.5" thickBot="1">
      <c r="A36" s="4" t="s">
        <v>35</v>
      </c>
      <c r="B36" s="5">
        <v>0</v>
      </c>
      <c r="C36" s="5">
        <v>0</v>
      </c>
      <c r="D36" s="5">
        <v>0</v>
      </c>
      <c r="E36" s="5">
        <v>0</v>
      </c>
      <c r="F36" s="5">
        <v>0</v>
      </c>
      <c r="G36" s="5"/>
    </row>
    <row r="37" spans="1:7" ht="15" thickBot="1">
      <c r="A37" s="4" t="s">
        <v>36</v>
      </c>
      <c r="B37" s="5">
        <v>1.71</v>
      </c>
      <c r="C37" s="5">
        <v>0.06</v>
      </c>
      <c r="D37" s="5">
        <v>0.56999999999999995</v>
      </c>
      <c r="E37" s="5">
        <v>0.39</v>
      </c>
      <c r="F37" s="5">
        <v>1.1100000000000001</v>
      </c>
      <c r="G37" s="5"/>
    </row>
    <row r="38" spans="1:7" ht="18.5" thickBot="1">
      <c r="A38" s="4" t="s">
        <v>37</v>
      </c>
      <c r="B38" s="5">
        <v>392.38</v>
      </c>
      <c r="C38" s="5">
        <v>402.26</v>
      </c>
      <c r="D38" s="5">
        <v>553.67999999999995</v>
      </c>
      <c r="E38" s="5">
        <v>976.38</v>
      </c>
      <c r="F38" s="5">
        <v>971.59</v>
      </c>
      <c r="G38" s="5"/>
    </row>
    <row r="39" spans="1:7" ht="27.5" thickBot="1">
      <c r="A39" s="4" t="s">
        <v>38</v>
      </c>
      <c r="B39" s="5">
        <v>664.22</v>
      </c>
      <c r="C39" s="5">
        <v>859.62</v>
      </c>
      <c r="D39" s="5">
        <v>965.21</v>
      </c>
      <c r="E39" s="9">
        <v>1191.55</v>
      </c>
      <c r="F39" s="9">
        <v>1357.1</v>
      </c>
      <c r="G39" s="5"/>
    </row>
    <row r="40" spans="1:7" ht="27.5" thickBot="1">
      <c r="A40" s="4" t="s">
        <v>39</v>
      </c>
      <c r="B40" s="5">
        <v>0.89</v>
      </c>
      <c r="C40" s="5">
        <v>0.91</v>
      </c>
      <c r="D40" s="5">
        <v>1</v>
      </c>
      <c r="E40" s="5">
        <v>1.81</v>
      </c>
      <c r="F40" s="5">
        <v>3.02</v>
      </c>
      <c r="G40" s="5"/>
    </row>
    <row r="41" spans="1:7" ht="18.5" thickBot="1">
      <c r="A41" s="4" t="s">
        <v>40</v>
      </c>
      <c r="B41" s="5">
        <v>141.99</v>
      </c>
      <c r="C41" s="5">
        <v>128.52000000000001</v>
      </c>
      <c r="D41" s="5">
        <v>175.24</v>
      </c>
      <c r="E41" s="5">
        <v>143.36000000000001</v>
      </c>
      <c r="F41" s="5">
        <v>203.9</v>
      </c>
      <c r="G41" s="5"/>
    </row>
    <row r="42" spans="1:7" ht="27.5" thickBot="1">
      <c r="A42" s="8" t="s">
        <v>41</v>
      </c>
      <c r="B42" s="10">
        <v>1201.2</v>
      </c>
      <c r="C42" s="10">
        <v>1391.37</v>
      </c>
      <c r="D42" s="10">
        <v>1695.7</v>
      </c>
      <c r="E42" s="10">
        <v>2313.4899999999998</v>
      </c>
      <c r="F42" s="10">
        <v>2536.7199999999998</v>
      </c>
      <c r="G42" s="3"/>
    </row>
    <row r="43" spans="1:7" ht="15" thickBot="1">
      <c r="A43" s="8" t="s">
        <v>42</v>
      </c>
      <c r="B43" s="10">
        <v>1388.98</v>
      </c>
      <c r="C43" s="10">
        <v>1716.69</v>
      </c>
      <c r="D43" s="10">
        <v>2169.17</v>
      </c>
      <c r="E43" s="10">
        <v>2763.5</v>
      </c>
      <c r="F43" s="10">
        <v>3186.98</v>
      </c>
      <c r="G43" s="3"/>
    </row>
    <row r="44" spans="1:7" ht="36.5" thickBot="1">
      <c r="A44" s="6" t="s">
        <v>43</v>
      </c>
      <c r="B44" s="7"/>
      <c r="C44" s="7"/>
      <c r="D44" s="7"/>
      <c r="E44" s="7"/>
      <c r="F44" s="7"/>
      <c r="G44" s="7"/>
    </row>
    <row r="45" spans="1:7" ht="45.5" thickBot="1">
      <c r="A45" s="6" t="s">
        <v>44</v>
      </c>
      <c r="B45" s="7"/>
      <c r="C45" s="7"/>
      <c r="D45" s="7"/>
      <c r="E45" s="7"/>
      <c r="F45" s="7"/>
      <c r="G45" s="7"/>
    </row>
    <row r="46" spans="1:7" ht="18.5" thickBot="1">
      <c r="A46" s="4" t="s">
        <v>45</v>
      </c>
      <c r="B46" s="5">
        <v>37.76</v>
      </c>
      <c r="C46" s="5">
        <v>34.24</v>
      </c>
      <c r="D46" s="5">
        <v>41.96</v>
      </c>
      <c r="E46" s="5">
        <v>12.36</v>
      </c>
      <c r="F46" s="5">
        <v>15.47</v>
      </c>
      <c r="G46" s="5"/>
    </row>
    <row r="47" spans="1:7" ht="18.5" thickBot="1">
      <c r="A47" s="6" t="s">
        <v>46</v>
      </c>
      <c r="B47" s="7"/>
      <c r="C47" s="7"/>
      <c r="D47" s="7"/>
      <c r="E47" s="7"/>
      <c r="F47" s="7"/>
      <c r="G47" s="7"/>
    </row>
    <row r="48" spans="1:7" ht="15" thickBot="1">
      <c r="A48" s="4" t="s">
        <v>47</v>
      </c>
      <c r="B48" s="5">
        <v>0</v>
      </c>
      <c r="C48" s="5">
        <v>0</v>
      </c>
      <c r="D48" s="5">
        <v>0</v>
      </c>
      <c r="E48" s="5">
        <v>0</v>
      </c>
      <c r="F48" s="5">
        <v>0</v>
      </c>
      <c r="G48" s="5"/>
    </row>
    <row r="49" spans="1:7" ht="27.5" thickBot="1">
      <c r="A49" s="4" t="s">
        <v>48</v>
      </c>
      <c r="B49" s="5">
        <v>27.33</v>
      </c>
      <c r="C49" s="5">
        <v>15.57</v>
      </c>
      <c r="D49" s="5">
        <v>52.58</v>
      </c>
      <c r="E49" s="5">
        <v>65.59</v>
      </c>
      <c r="F49" s="5">
        <v>68.17</v>
      </c>
      <c r="G49" s="5"/>
    </row>
    <row r="50" spans="1:7" ht="18.5" thickBot="1">
      <c r="A50" s="4" t="s">
        <v>49</v>
      </c>
      <c r="B50" s="5">
        <v>27.33</v>
      </c>
      <c r="C50" s="5">
        <v>15.57</v>
      </c>
      <c r="D50" s="5">
        <v>52.58</v>
      </c>
      <c r="E50" s="5">
        <v>65.59</v>
      </c>
      <c r="F50" s="5">
        <v>68.17</v>
      </c>
      <c r="G50" s="5"/>
    </row>
    <row r="51" spans="1:7" ht="18.5" thickBot="1">
      <c r="A51" s="4" t="s">
        <v>50</v>
      </c>
      <c r="B51" s="5">
        <v>0</v>
      </c>
      <c r="C51" s="5">
        <v>0</v>
      </c>
      <c r="D51" s="5">
        <v>0</v>
      </c>
      <c r="E51" s="5">
        <v>0</v>
      </c>
      <c r="F51" s="5">
        <v>0</v>
      </c>
      <c r="G51" s="5"/>
    </row>
    <row r="52" spans="1:7" ht="36.5" thickBot="1">
      <c r="A52" s="6" t="s">
        <v>51</v>
      </c>
      <c r="B52" s="7"/>
      <c r="C52" s="7"/>
      <c r="D52" s="7"/>
      <c r="E52" s="7"/>
      <c r="F52" s="7"/>
      <c r="G52" s="7"/>
    </row>
    <row r="53" spans="1:7" ht="27.5" thickBot="1">
      <c r="A53" s="4" t="s">
        <v>52</v>
      </c>
      <c r="B53" s="5">
        <v>526.92999999999995</v>
      </c>
      <c r="C53" s="5">
        <v>511.94</v>
      </c>
      <c r="D53" s="5">
        <v>646.04999999999995</v>
      </c>
      <c r="E53" s="5">
        <v>6.33</v>
      </c>
      <c r="F53" s="5">
        <v>748.97</v>
      </c>
      <c r="G53" s="5"/>
    </row>
    <row r="54" spans="1:7" ht="54.5" thickBot="1">
      <c r="A54" s="6" t="s">
        <v>53</v>
      </c>
      <c r="B54" s="7"/>
      <c r="C54" s="7"/>
      <c r="D54" s="7"/>
      <c r="E54" s="7"/>
      <c r="F54" s="7"/>
      <c r="G54" s="7"/>
    </row>
    <row r="55" spans="1:7" ht="36.5" thickBot="1">
      <c r="A55" s="4" t="s">
        <v>54</v>
      </c>
      <c r="B55" s="5" t="s">
        <v>55</v>
      </c>
      <c r="C55" s="5" t="s">
        <v>55</v>
      </c>
      <c r="D55" s="5" t="s">
        <v>55</v>
      </c>
      <c r="E55" s="5" t="s">
        <v>55</v>
      </c>
      <c r="F55" s="5" t="s">
        <v>55</v>
      </c>
      <c r="G55" s="5"/>
    </row>
    <row r="56" spans="1:7" ht="27.5" thickBot="1">
      <c r="A56" s="6" t="s">
        <v>56</v>
      </c>
      <c r="B56" s="7"/>
      <c r="C56" s="7"/>
      <c r="D56" s="7"/>
      <c r="E56" s="7"/>
      <c r="F56" s="7"/>
      <c r="G56" s="7"/>
    </row>
    <row r="57" spans="1:7" ht="18.5" thickBot="1">
      <c r="A57" s="4" t="s">
        <v>57</v>
      </c>
      <c r="B57" s="5" t="s">
        <v>55</v>
      </c>
      <c r="C57" s="5" t="s">
        <v>55</v>
      </c>
      <c r="D57" s="5" t="s">
        <v>55</v>
      </c>
      <c r="E57" s="5" t="s">
        <v>55</v>
      </c>
      <c r="F57" s="5" t="s">
        <v>55</v>
      </c>
      <c r="G57" s="5"/>
    </row>
    <row r="58" spans="1:7" ht="18.5" thickBot="1">
      <c r="A58" s="4" t="s">
        <v>58</v>
      </c>
      <c r="B58" s="9">
        <v>1417.41</v>
      </c>
      <c r="C58" s="9">
        <v>1590.14</v>
      </c>
      <c r="D58" s="9">
        <v>2076.3000000000002</v>
      </c>
      <c r="E58" s="9">
        <v>2611.34</v>
      </c>
      <c r="F58" s="9">
        <v>2836.2</v>
      </c>
      <c r="G58" s="5"/>
    </row>
    <row r="59" spans="1:7" ht="18.5" thickBot="1">
      <c r="A59" s="6" t="s">
        <v>59</v>
      </c>
      <c r="B59" s="7"/>
      <c r="C59" s="7"/>
      <c r="D59" s="7"/>
      <c r="E59" s="7"/>
      <c r="F59" s="7"/>
      <c r="G59" s="7"/>
    </row>
    <row r="60" spans="1:7" ht="18.5" thickBot="1">
      <c r="A60" s="4" t="s">
        <v>60</v>
      </c>
      <c r="B60" s="5">
        <v>31.14</v>
      </c>
      <c r="C60" s="5">
        <v>31.14</v>
      </c>
      <c r="D60" s="5">
        <v>31.14</v>
      </c>
      <c r="E60" s="5">
        <v>31.14</v>
      </c>
      <c r="F60" s="5">
        <v>31.14</v>
      </c>
      <c r="G60" s="5"/>
    </row>
    <row r="61" spans="1:7" ht="36.5" thickBot="1">
      <c r="A61" s="6" t="s">
        <v>61</v>
      </c>
      <c r="B61" s="7"/>
      <c r="C61" s="7"/>
      <c r="D61" s="7"/>
      <c r="E61" s="7"/>
      <c r="F61" s="7"/>
      <c r="G61" s="7"/>
    </row>
    <row r="62" spans="1:7" ht="36.5" thickBot="1">
      <c r="A62" s="4" t="s">
        <v>62</v>
      </c>
      <c r="B62" s="5" t="s">
        <v>55</v>
      </c>
      <c r="C62" s="5" t="s">
        <v>55</v>
      </c>
      <c r="D62" s="5" t="s">
        <v>55</v>
      </c>
      <c r="E62" s="5" t="s">
        <v>55</v>
      </c>
      <c r="F62" s="5" t="s">
        <v>55</v>
      </c>
      <c r="G62" s="5"/>
    </row>
    <row r="63" spans="1:7" ht="36.5" thickBot="1">
      <c r="A63" s="4" t="s">
        <v>63</v>
      </c>
      <c r="B63" s="5" t="s">
        <v>55</v>
      </c>
      <c r="C63" s="5" t="s">
        <v>55</v>
      </c>
      <c r="D63" s="5" t="s">
        <v>55</v>
      </c>
      <c r="E63" s="5" t="s">
        <v>55</v>
      </c>
      <c r="F63" s="5" t="s">
        <v>55</v>
      </c>
      <c r="G63" s="5"/>
    </row>
    <row r="64" spans="1:7" ht="27.5" thickBot="1">
      <c r="A64" s="6" t="s">
        <v>64</v>
      </c>
      <c r="B64" s="7"/>
      <c r="C64" s="7"/>
      <c r="D64" s="7"/>
      <c r="E64" s="7"/>
      <c r="F64" s="7"/>
      <c r="G64" s="7"/>
    </row>
    <row r="65" spans="1:7" ht="36.5" thickBot="1">
      <c r="A65" s="4" t="s">
        <v>65</v>
      </c>
      <c r="B65" s="5" t="s">
        <v>55</v>
      </c>
      <c r="C65" s="5" t="s">
        <v>55</v>
      </c>
      <c r="D65" s="5" t="s">
        <v>55</v>
      </c>
      <c r="E65" s="5" t="s">
        <v>55</v>
      </c>
      <c r="F65" s="5" t="s">
        <v>55</v>
      </c>
      <c r="G65" s="5"/>
    </row>
    <row r="66" spans="1:7" ht="36.5" thickBot="1">
      <c r="A66" s="4" t="s">
        <v>66</v>
      </c>
      <c r="B66" s="5" t="s">
        <v>55</v>
      </c>
      <c r="C66" s="5" t="s">
        <v>55</v>
      </c>
      <c r="D66" s="5" t="s">
        <v>55</v>
      </c>
      <c r="E66" s="5" t="s">
        <v>55</v>
      </c>
      <c r="F66" s="5" t="s">
        <v>55</v>
      </c>
      <c r="G66" s="5"/>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r2:uid="{CF8CFABA-8D5F-409D-9D54-0ADA949DFE3C}">
          <x14:colorSeries rgb="FF376092"/>
          <x14:colorNegative rgb="FFD00000"/>
          <x14:colorAxis rgb="FF000000"/>
          <x14:colorMarkers rgb="FFD00000"/>
          <x14:colorFirst rgb="FFD00000"/>
          <x14:colorLast rgb="FFD00000"/>
          <x14:colorHigh rgb="FFD00000"/>
          <x14:colorLow rgb="FFD00000"/>
          <x14:sparklines>
            <x14:sparkline>
              <xm:f>'BALANCE SHEET AND ANALYSIS'!J25:N25</xm:f>
              <xm:sqref>O25</xm:sqref>
            </x14:sparkline>
          </x14:sparklines>
        </x14:sparklineGroup>
        <x14:sparklineGroup type="column" displayEmptyCellsAs="gap" negative="1" xr2:uid="{5F690A18-E93D-47C9-8996-B9F6AE5C7AB4}">
          <x14:colorSeries rgb="FF376092"/>
          <x14:colorNegative rgb="FFD00000"/>
          <x14:colorAxis rgb="FF000000"/>
          <x14:colorMarkers rgb="FFD00000"/>
          <x14:colorFirst rgb="FFD00000"/>
          <x14:colorLast rgb="FFD00000"/>
          <x14:colorHigh rgb="FFD00000"/>
          <x14:colorLow rgb="FFD00000"/>
          <x14:sparklines>
            <x14:sparkline>
              <xm:f>'BALANCE SHEET AND ANALYSIS'!J23:N23</xm:f>
              <xm:sqref>O23</xm:sqref>
            </x14:sparkline>
          </x14:sparklines>
        </x14:sparklineGroup>
        <x14:sparklineGroup type="column" displayEmptyCellsAs="gap" xr2:uid="{E19FEF7A-CF28-435A-8A48-FE768BDC4045}">
          <x14:colorSeries rgb="FF376092"/>
          <x14:colorNegative rgb="FFD00000"/>
          <x14:colorAxis rgb="FF000000"/>
          <x14:colorMarkers rgb="FFD00000"/>
          <x14:colorFirst rgb="FFD00000"/>
          <x14:colorLast rgb="FFD00000"/>
          <x14:colorHigh rgb="FFD00000"/>
          <x14:colorLow rgb="FFD00000"/>
          <x14:sparklines>
            <x14:sparkline>
              <xm:f>'BALANCE SHEET AND ANALYSIS'!J3:N3</xm:f>
              <xm:sqref>O3</xm:sqref>
            </x14:sparkline>
            <x14:sparkline>
              <xm:f>'BALANCE SHEET AND ANALYSIS'!J4:N4</xm:f>
              <xm:sqref>O4</xm:sqref>
            </x14:sparkline>
            <x14:sparkline>
              <xm:f>'BALANCE SHEET AND ANALYSIS'!J5:N5</xm:f>
              <xm:sqref>O5</xm:sqref>
            </x14:sparkline>
            <x14:sparkline>
              <xm:f>'BALANCE SHEET AND ANALYSIS'!J6:N6</xm:f>
              <xm:sqref>O6</xm:sqref>
            </x14:sparkline>
            <x14:sparkline>
              <xm:f>'BALANCE SHEET AND ANALYSIS'!J7:N7</xm:f>
              <xm:sqref>O7</xm:sqref>
            </x14:sparkline>
            <x14:sparkline>
              <xm:f>'BALANCE SHEET AND ANALYSIS'!J8:N8</xm:f>
              <xm:sqref>O8</xm:sqref>
            </x14:sparkline>
            <x14:sparkline>
              <xm:f>'BALANCE SHEET AND ANALYSIS'!J9:N9</xm:f>
              <xm:sqref>O9</xm:sqref>
            </x14:sparkline>
            <x14:sparkline>
              <xm:f>'BALANCE SHEET AND ANALYSIS'!J10:N10</xm:f>
              <xm:sqref>O10</xm:sqref>
            </x14:sparkline>
            <x14:sparkline>
              <xm:f>'BALANCE SHEET AND ANALYSIS'!J11:N11</xm:f>
              <xm:sqref>O11</xm:sqref>
            </x14:sparkline>
            <x14:sparkline>
              <xm:f>'BALANCE SHEET AND ANALYSIS'!J12:N12</xm:f>
              <xm:sqref>O12</xm:sqref>
            </x14:sparkline>
            <x14:sparkline>
              <xm:f>'BALANCE SHEET AND ANALYSIS'!J13:N13</xm:f>
              <xm:sqref>O13</xm:sqref>
            </x14:sparkline>
            <x14:sparkline>
              <xm:f>'BALANCE SHEET AND ANALYSIS'!J14:N14</xm:f>
              <xm:sqref>O14</xm:sqref>
            </x14:sparkline>
            <x14:sparkline>
              <xm:f>'BALANCE SHEET AND ANALYSIS'!J15:N15</xm:f>
              <xm:sqref>O15</xm:sqref>
            </x14:sparkline>
            <x14:sparkline>
              <xm:f>'BALANCE SHEET AND ANALYSIS'!J16:N16</xm:f>
              <xm:sqref>O16</xm:sqref>
            </x14:sparkline>
            <x14:sparkline>
              <xm:f>'BALANCE SHEET AND ANALYSIS'!J17:N17</xm:f>
              <xm:sqref>O17</xm:sqref>
            </x14:sparkline>
            <x14:sparkline>
              <xm:f>'BALANCE SHEET AND ANALYSIS'!J18:N18</xm:f>
              <xm:sqref>O18</xm:sqref>
            </x14:sparkline>
            <x14:sparkline>
              <xm:f>'BALANCE SHEET AND ANALYSIS'!J19:N19</xm:f>
              <xm:sqref>O19</xm:sqref>
            </x14:sparkline>
            <x14:sparkline>
              <xm:f>'BALANCE SHEET AND ANALYSIS'!J20:N20</xm:f>
              <xm:sqref>O20</xm:sqref>
            </x14:sparkline>
            <x14:sparkline>
              <xm:f>'BALANCE SHEET AND ANALYSIS'!J21:N21</xm:f>
              <xm:sqref>O21</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5AFD9-7953-48A6-BC8D-764C4D4FA9DF}">
  <dimension ref="A1:I79"/>
  <sheetViews>
    <sheetView topLeftCell="B1" workbookViewId="0">
      <selection activeCell="H12" sqref="H12"/>
    </sheetView>
  </sheetViews>
  <sheetFormatPr defaultRowHeight="14.5"/>
  <cols>
    <col min="1" max="1" width="30.54296875" bestFit="1" customWidth="1"/>
  </cols>
  <sheetData>
    <row r="1" spans="1:9" ht="17.5">
      <c r="B1" s="54">
        <v>43891</v>
      </c>
      <c r="C1" s="54">
        <v>44256</v>
      </c>
      <c r="D1" s="54">
        <v>44621</v>
      </c>
      <c r="E1" s="54">
        <v>44986</v>
      </c>
      <c r="F1" s="54">
        <v>45352</v>
      </c>
      <c r="G1" s="2"/>
      <c r="I1" s="40" t="s">
        <v>281</v>
      </c>
    </row>
    <row r="2" spans="1:9">
      <c r="A2" s="55" t="s">
        <v>217</v>
      </c>
      <c r="B2" s="56">
        <v>256</v>
      </c>
      <c r="C2" s="56">
        <v>437</v>
      </c>
      <c r="D2" s="56">
        <v>483</v>
      </c>
      <c r="E2" s="56">
        <v>487</v>
      </c>
      <c r="F2" s="56">
        <v>701</v>
      </c>
    </row>
    <row r="3" spans="1:9" ht="15.5">
      <c r="A3" s="55" t="s">
        <v>218</v>
      </c>
      <c r="B3" s="56">
        <v>365</v>
      </c>
      <c r="C3" s="56">
        <v>549</v>
      </c>
      <c r="D3" s="56">
        <v>789</v>
      </c>
      <c r="E3" s="56">
        <v>981</v>
      </c>
      <c r="F3" s="57">
        <v>1094</v>
      </c>
      <c r="I3" s="60" t="s">
        <v>243</v>
      </c>
    </row>
    <row r="4" spans="1:9">
      <c r="A4" s="58" t="s">
        <v>219</v>
      </c>
      <c r="B4" s="59">
        <v>-32</v>
      </c>
      <c r="C4" s="59">
        <v>-13</v>
      </c>
      <c r="D4" s="59">
        <v>-196</v>
      </c>
      <c r="E4" s="59">
        <v>-300</v>
      </c>
      <c r="F4" s="59">
        <v>3</v>
      </c>
    </row>
    <row r="5" spans="1:9">
      <c r="A5" s="58" t="s">
        <v>220</v>
      </c>
      <c r="B5" s="59">
        <v>0</v>
      </c>
      <c r="C5" s="59">
        <v>2</v>
      </c>
      <c r="D5" s="59">
        <v>0</v>
      </c>
      <c r="E5" s="59">
        <v>0</v>
      </c>
      <c r="F5" s="59">
        <v>-1</v>
      </c>
      <c r="I5" t="s">
        <v>244</v>
      </c>
    </row>
    <row r="6" spans="1:9">
      <c r="A6" s="58" t="s">
        <v>221</v>
      </c>
      <c r="B6" s="59">
        <v>-9</v>
      </c>
      <c r="C6" s="59">
        <v>9</v>
      </c>
      <c r="D6" s="59">
        <v>29</v>
      </c>
      <c r="E6" s="59">
        <v>15</v>
      </c>
      <c r="F6" s="59">
        <v>-18</v>
      </c>
      <c r="I6" s="41"/>
    </row>
    <row r="7" spans="1:9">
      <c r="A7" s="58" t="s">
        <v>222</v>
      </c>
      <c r="B7" s="59">
        <v>0</v>
      </c>
      <c r="C7" s="59">
        <v>0</v>
      </c>
      <c r="D7" s="59">
        <v>0</v>
      </c>
      <c r="E7" s="59">
        <v>-1</v>
      </c>
      <c r="F7" s="59">
        <v>-1</v>
      </c>
      <c r="I7" s="43" t="s">
        <v>245</v>
      </c>
    </row>
    <row r="8" spans="1:9">
      <c r="A8" s="58" t="s">
        <v>223</v>
      </c>
      <c r="B8" s="59">
        <v>0</v>
      </c>
      <c r="C8" s="59">
        <v>0</v>
      </c>
      <c r="D8" s="59">
        <v>0</v>
      </c>
      <c r="E8" s="59">
        <v>0</v>
      </c>
      <c r="F8" s="59">
        <v>0</v>
      </c>
      <c r="I8" s="44" t="s">
        <v>246</v>
      </c>
    </row>
    <row r="9" spans="1:9">
      <c r="A9" s="58" t="s">
        <v>224</v>
      </c>
      <c r="B9" s="59">
        <v>21</v>
      </c>
      <c r="C9" s="59">
        <v>14</v>
      </c>
      <c r="D9" s="59">
        <v>67</v>
      </c>
      <c r="E9" s="59">
        <v>-25</v>
      </c>
      <c r="F9" s="59">
        <v>-119</v>
      </c>
      <c r="I9" s="43" t="s">
        <v>247</v>
      </c>
    </row>
    <row r="10" spans="1:9">
      <c r="A10" s="55" t="s">
        <v>225</v>
      </c>
      <c r="B10" s="56">
        <v>-20</v>
      </c>
      <c r="C10" s="56">
        <v>12</v>
      </c>
      <c r="D10" s="56">
        <v>-100</v>
      </c>
      <c r="E10" s="56">
        <v>-310</v>
      </c>
      <c r="F10" s="56">
        <v>-135</v>
      </c>
      <c r="I10" s="44" t="s">
        <v>248</v>
      </c>
    </row>
    <row r="11" spans="1:9">
      <c r="A11" s="58" t="s">
        <v>226</v>
      </c>
      <c r="B11" s="59">
        <v>-90</v>
      </c>
      <c r="C11" s="59">
        <v>-124</v>
      </c>
      <c r="D11" s="59">
        <v>-206</v>
      </c>
      <c r="E11" s="59">
        <v>-185</v>
      </c>
      <c r="F11" s="59">
        <v>-258</v>
      </c>
      <c r="I11" s="43" t="s">
        <v>249</v>
      </c>
    </row>
    <row r="12" spans="1:9">
      <c r="A12" s="55" t="s">
        <v>227</v>
      </c>
      <c r="B12" s="56">
        <v>43</v>
      </c>
      <c r="C12" s="56">
        <v>-439</v>
      </c>
      <c r="D12" s="56">
        <v>-106</v>
      </c>
      <c r="E12" s="56">
        <v>-201</v>
      </c>
      <c r="F12" s="56">
        <v>-274</v>
      </c>
      <c r="I12" s="44" t="s">
        <v>250</v>
      </c>
    </row>
    <row r="13" spans="1:9">
      <c r="A13" s="58" t="s">
        <v>228</v>
      </c>
      <c r="B13" s="59">
        <v>-23</v>
      </c>
      <c r="C13" s="59">
        <v>-39</v>
      </c>
      <c r="D13" s="59">
        <v>-71</v>
      </c>
      <c r="E13" s="59">
        <v>-64</v>
      </c>
      <c r="F13" s="59">
        <v>-83</v>
      </c>
    </row>
    <row r="14" spans="1:9">
      <c r="A14" s="58" t="s">
        <v>229</v>
      </c>
      <c r="B14" s="59">
        <v>0</v>
      </c>
      <c r="C14" s="59">
        <v>0</v>
      </c>
      <c r="D14" s="59">
        <v>0</v>
      </c>
      <c r="E14" s="59">
        <v>0</v>
      </c>
      <c r="F14" s="59">
        <v>0</v>
      </c>
      <c r="I14" s="42" t="s">
        <v>251</v>
      </c>
    </row>
    <row r="15" spans="1:9">
      <c r="A15" s="58" t="s">
        <v>230</v>
      </c>
      <c r="B15" s="59">
        <v>0</v>
      </c>
      <c r="C15" s="59">
        <v>0</v>
      </c>
      <c r="D15" s="59">
        <v>0</v>
      </c>
      <c r="E15" s="59">
        <v>0</v>
      </c>
      <c r="F15" s="59">
        <v>0</v>
      </c>
      <c r="I15" s="41"/>
    </row>
    <row r="16" spans="1:9">
      <c r="A16" s="58" t="s">
        <v>231</v>
      </c>
      <c r="B16" s="59">
        <v>35</v>
      </c>
      <c r="C16" s="59">
        <v>26</v>
      </c>
      <c r="D16" s="59">
        <v>28</v>
      </c>
      <c r="E16" s="59">
        <v>31</v>
      </c>
      <c r="F16" s="59">
        <v>87</v>
      </c>
      <c r="I16" s="43" t="s">
        <v>252</v>
      </c>
    </row>
    <row r="17" spans="1:9">
      <c r="A17" s="58" t="s">
        <v>232</v>
      </c>
      <c r="B17" s="59">
        <v>0</v>
      </c>
      <c r="C17" s="59">
        <v>0</v>
      </c>
      <c r="D17" s="59">
        <v>0</v>
      </c>
      <c r="E17" s="59">
        <v>0</v>
      </c>
      <c r="F17" s="59">
        <v>0</v>
      </c>
      <c r="I17" s="43" t="s">
        <v>253</v>
      </c>
    </row>
    <row r="18" spans="1:9">
      <c r="A18" s="58" t="s">
        <v>233</v>
      </c>
      <c r="B18" s="59">
        <v>0</v>
      </c>
      <c r="C18" s="59">
        <v>0</v>
      </c>
      <c r="D18" s="59">
        <v>0</v>
      </c>
      <c r="E18" s="59">
        <v>0</v>
      </c>
      <c r="F18" s="59">
        <v>0</v>
      </c>
      <c r="I18" s="41" t="s">
        <v>254</v>
      </c>
    </row>
    <row r="19" spans="1:9">
      <c r="A19" s="58" t="s">
        <v>234</v>
      </c>
      <c r="B19" s="59">
        <v>31</v>
      </c>
      <c r="C19" s="59">
        <v>-426</v>
      </c>
      <c r="D19" s="59">
        <v>-64</v>
      </c>
      <c r="E19" s="59">
        <v>-169</v>
      </c>
      <c r="F19" s="59">
        <v>-278</v>
      </c>
    </row>
    <row r="20" spans="1:9">
      <c r="A20" s="55" t="s">
        <v>235</v>
      </c>
      <c r="B20" s="56">
        <v>-124</v>
      </c>
      <c r="C20" s="56">
        <v>-126</v>
      </c>
      <c r="D20" s="56">
        <v>-326</v>
      </c>
      <c r="E20" s="56">
        <v>-303</v>
      </c>
      <c r="F20" s="56">
        <v>-428</v>
      </c>
    </row>
    <row r="21" spans="1:9">
      <c r="A21" s="58" t="s">
        <v>236</v>
      </c>
      <c r="B21" s="59">
        <v>0</v>
      </c>
      <c r="C21" s="59">
        <v>0</v>
      </c>
      <c r="D21" s="59">
        <v>0</v>
      </c>
      <c r="E21" s="59">
        <v>0</v>
      </c>
      <c r="F21" s="59">
        <v>0</v>
      </c>
    </row>
    <row r="22" spans="1:9" ht="15.5">
      <c r="A22" s="58" t="s">
        <v>237</v>
      </c>
      <c r="B22" s="59">
        <v>0</v>
      </c>
      <c r="C22" s="59">
        <v>0</v>
      </c>
      <c r="D22" s="59">
        <v>0</v>
      </c>
      <c r="E22" s="59">
        <v>0</v>
      </c>
      <c r="F22" s="59">
        <v>0</v>
      </c>
      <c r="I22" s="60" t="s">
        <v>255</v>
      </c>
    </row>
    <row r="23" spans="1:9">
      <c r="A23" s="58" t="s">
        <v>238</v>
      </c>
      <c r="B23" s="59">
        <v>0</v>
      </c>
      <c r="C23" s="59">
        <v>0</v>
      </c>
      <c r="D23" s="59">
        <v>0</v>
      </c>
      <c r="E23" s="59">
        <v>0</v>
      </c>
      <c r="F23" s="59">
        <v>-1</v>
      </c>
    </row>
    <row r="24" spans="1:9">
      <c r="A24" s="58" t="s">
        <v>239</v>
      </c>
      <c r="B24" s="59">
        <v>-101</v>
      </c>
      <c r="C24" s="59">
        <v>-103</v>
      </c>
      <c r="D24" s="59">
        <v>-299</v>
      </c>
      <c r="E24" s="59">
        <v>-265</v>
      </c>
      <c r="F24" s="59">
        <v>-377</v>
      </c>
      <c r="I24" t="s">
        <v>256</v>
      </c>
    </row>
    <row r="25" spans="1:9">
      <c r="A25" s="58" t="s">
        <v>240</v>
      </c>
      <c r="B25" s="59">
        <v>-22</v>
      </c>
      <c r="C25" s="59">
        <v>-24</v>
      </c>
      <c r="D25" s="59">
        <v>-27</v>
      </c>
      <c r="E25" s="59">
        <v>-38</v>
      </c>
      <c r="F25" s="59">
        <v>-50</v>
      </c>
      <c r="I25" s="41"/>
    </row>
    <row r="26" spans="1:9">
      <c r="A26" s="58" t="s">
        <v>241</v>
      </c>
      <c r="B26" s="59">
        <v>0</v>
      </c>
      <c r="C26" s="59">
        <v>0</v>
      </c>
      <c r="D26" s="59">
        <v>0</v>
      </c>
      <c r="E26" s="59">
        <v>0</v>
      </c>
      <c r="F26" s="59">
        <v>0</v>
      </c>
      <c r="I26" s="43" t="s">
        <v>257</v>
      </c>
    </row>
    <row r="27" spans="1:9">
      <c r="A27" s="55" t="s">
        <v>242</v>
      </c>
      <c r="B27" s="56">
        <v>175</v>
      </c>
      <c r="C27" s="56">
        <v>-128</v>
      </c>
      <c r="D27" s="56">
        <v>51</v>
      </c>
      <c r="E27" s="56">
        <v>-17</v>
      </c>
      <c r="F27" s="56">
        <v>-1</v>
      </c>
      <c r="I27" s="44" t="s">
        <v>282</v>
      </c>
    </row>
    <row r="28" spans="1:9">
      <c r="I28" s="43" t="s">
        <v>258</v>
      </c>
    </row>
    <row r="29" spans="1:9">
      <c r="I29" s="44" t="s">
        <v>283</v>
      </c>
    </row>
    <row r="30" spans="1:9">
      <c r="I30" s="43" t="s">
        <v>259</v>
      </c>
    </row>
    <row r="31" spans="1:9">
      <c r="I31" s="44" t="s">
        <v>260</v>
      </c>
    </row>
    <row r="33" spans="9:9">
      <c r="I33" s="42" t="s">
        <v>261</v>
      </c>
    </row>
    <row r="34" spans="9:9">
      <c r="I34" s="41"/>
    </row>
    <row r="35" spans="9:9">
      <c r="I35" s="43" t="s">
        <v>262</v>
      </c>
    </row>
    <row r="36" spans="9:9">
      <c r="I36" s="43" t="s">
        <v>263</v>
      </c>
    </row>
    <row r="37" spans="9:9">
      <c r="I37" s="41" t="s">
        <v>284</v>
      </c>
    </row>
    <row r="41" spans="9:9" ht="15.5">
      <c r="I41" s="60" t="s">
        <v>264</v>
      </c>
    </row>
    <row r="43" spans="9:9">
      <c r="I43" t="s">
        <v>265</v>
      </c>
    </row>
    <row r="44" spans="9:9">
      <c r="I44" s="41"/>
    </row>
    <row r="45" spans="9:9">
      <c r="I45" s="43" t="s">
        <v>266</v>
      </c>
    </row>
    <row r="46" spans="9:9">
      <c r="I46" s="41"/>
    </row>
    <row r="47" spans="9:9">
      <c r="I47" s="41"/>
    </row>
    <row r="48" spans="9:9">
      <c r="I48" s="44" t="s">
        <v>285</v>
      </c>
    </row>
    <row r="49" spans="9:9">
      <c r="I49" s="41"/>
    </row>
    <row r="50" spans="9:9">
      <c r="I50" s="43" t="s">
        <v>267</v>
      </c>
    </row>
    <row r="51" spans="9:9">
      <c r="I51" s="41"/>
    </row>
    <row r="52" spans="9:9">
      <c r="I52" s="41"/>
    </row>
    <row r="53" spans="9:9">
      <c r="I53" s="44" t="s">
        <v>268</v>
      </c>
    </row>
    <row r="55" spans="9:9">
      <c r="I55" s="42" t="s">
        <v>269</v>
      </c>
    </row>
    <row r="56" spans="9:9">
      <c r="I56" s="41"/>
    </row>
    <row r="57" spans="9:9">
      <c r="I57" s="43" t="s">
        <v>270</v>
      </c>
    </row>
    <row r="58" spans="9:9">
      <c r="I58" s="43" t="s">
        <v>271</v>
      </c>
    </row>
    <row r="59" spans="9:9">
      <c r="I59" s="41" t="s">
        <v>272</v>
      </c>
    </row>
    <row r="63" spans="9:9" ht="15.5">
      <c r="I63" s="60" t="s">
        <v>273</v>
      </c>
    </row>
    <row r="65" spans="9:9">
      <c r="I65" t="s">
        <v>274</v>
      </c>
    </row>
    <row r="66" spans="9:9">
      <c r="I66" s="41"/>
    </row>
    <row r="67" spans="9:9">
      <c r="I67" s="43" t="s">
        <v>275</v>
      </c>
    </row>
    <row r="68" spans="9:9">
      <c r="I68" s="43" t="s">
        <v>276</v>
      </c>
    </row>
    <row r="70" spans="9:9">
      <c r="I70" t="s">
        <v>286</v>
      </c>
    </row>
    <row r="74" spans="9:9" ht="17.5">
      <c r="I74" s="40" t="s">
        <v>277</v>
      </c>
    </row>
    <row r="75" spans="9:9">
      <c r="I75" s="41"/>
    </row>
    <row r="76" spans="9:9">
      <c r="I76" s="43" t="s">
        <v>287</v>
      </c>
    </row>
    <row r="77" spans="9:9">
      <c r="I77" s="43" t="s">
        <v>278</v>
      </c>
    </row>
    <row r="78" spans="9:9">
      <c r="I78" s="43" t="s">
        <v>279</v>
      </c>
    </row>
    <row r="79" spans="9:9">
      <c r="I79" s="43" t="s">
        <v>280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22BA1-5F59-43FB-A287-3367FB031D36}">
  <dimension ref="A1:A39"/>
  <sheetViews>
    <sheetView tabSelected="1" workbookViewId="0">
      <selection sqref="A1:A39"/>
    </sheetView>
  </sheetViews>
  <sheetFormatPr defaultRowHeight="14.5"/>
  <sheetData>
    <row r="1" spans="1:1">
      <c r="A1" t="s">
        <v>165</v>
      </c>
    </row>
    <row r="3" spans="1:1" ht="17.5">
      <c r="A3" s="40" t="s">
        <v>166</v>
      </c>
    </row>
    <row r="4" spans="1:1">
      <c r="A4" s="41"/>
    </row>
    <row r="5" spans="1:1">
      <c r="A5" s="43" t="s">
        <v>167</v>
      </c>
    </row>
    <row r="6" spans="1:1">
      <c r="A6" s="41"/>
    </row>
    <row r="7" spans="1:1">
      <c r="A7" s="41"/>
    </row>
    <row r="8" spans="1:1">
      <c r="A8" s="44" t="s">
        <v>168</v>
      </c>
    </row>
    <row r="9" spans="1:1">
      <c r="A9" s="41"/>
    </row>
    <row r="10" spans="1:1">
      <c r="A10" s="43" t="s">
        <v>169</v>
      </c>
    </row>
    <row r="11" spans="1:1">
      <c r="A11" s="41"/>
    </row>
    <row r="12" spans="1:1">
      <c r="A12" s="41" t="s">
        <v>170</v>
      </c>
    </row>
    <row r="13" spans="1:1">
      <c r="A13" s="41"/>
    </row>
    <row r="14" spans="1:1">
      <c r="A14" s="43" t="s">
        <v>171</v>
      </c>
    </row>
    <row r="15" spans="1:1">
      <c r="A15" s="41"/>
    </row>
    <row r="16" spans="1:1">
      <c r="A16" s="41"/>
    </row>
    <row r="17" spans="1:1">
      <c r="A17" s="44" t="s">
        <v>172</v>
      </c>
    </row>
    <row r="18" spans="1:1">
      <c r="A18" s="41"/>
    </row>
    <row r="19" spans="1:1">
      <c r="A19" s="43" t="s">
        <v>173</v>
      </c>
    </row>
    <row r="20" spans="1:1">
      <c r="A20" s="41"/>
    </row>
    <row r="21" spans="1:1">
      <c r="A21" s="41" t="s">
        <v>174</v>
      </c>
    </row>
    <row r="23" spans="1:1" ht="17.5">
      <c r="A23" s="40" t="s">
        <v>175</v>
      </c>
    </row>
    <row r="25" spans="1:1">
      <c r="A25" t="s">
        <v>176</v>
      </c>
    </row>
    <row r="26" spans="1:1">
      <c r="A26" s="41"/>
    </row>
    <row r="27" spans="1:1">
      <c r="A27" s="43" t="s">
        <v>177</v>
      </c>
    </row>
    <row r="28" spans="1:1">
      <c r="A28" s="43" t="s">
        <v>178</v>
      </c>
    </row>
    <row r="30" spans="1:1" ht="17.5">
      <c r="A30" s="40" t="s">
        <v>179</v>
      </c>
    </row>
    <row r="31" spans="1:1">
      <c r="A31" s="41"/>
    </row>
    <row r="32" spans="1:1">
      <c r="A32" s="43" t="s">
        <v>180</v>
      </c>
    </row>
    <row r="33" spans="1:1">
      <c r="A33" s="43" t="s">
        <v>181</v>
      </c>
    </row>
    <row r="34" spans="1:1">
      <c r="A34" s="43" t="s">
        <v>182</v>
      </c>
    </row>
    <row r="36" spans="1:1" ht="17.5">
      <c r="A36" s="40" t="s">
        <v>183</v>
      </c>
    </row>
    <row r="37" spans="1:1">
      <c r="A37" s="41"/>
    </row>
    <row r="38" spans="1:1">
      <c r="A38" s="41" t="s">
        <v>184</v>
      </c>
    </row>
    <row r="39" spans="1:1">
      <c r="A39" s="41" t="s">
        <v>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vt:lpstr>
      <vt:lpstr>INCOME STATMENT</vt:lpstr>
      <vt:lpstr>BALANCE SHEET AND ANALYSIS</vt:lpstr>
      <vt:lpstr>CASH FLOW</vt:lpstr>
      <vt:lpstr>expected 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UTKARSH ANAND</dc:creator>
  <cp:lastModifiedBy>UTKARSH ANAND</cp:lastModifiedBy>
  <dcterms:created xsi:type="dcterms:W3CDTF">2024-09-09T08:53:46Z</dcterms:created>
  <dcterms:modified xsi:type="dcterms:W3CDTF">2024-09-09T10:26:26Z</dcterms:modified>
</cp:coreProperties>
</file>