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de/Projects/wcnes-project2023/stats/"/>
    </mc:Choice>
  </mc:AlternateContent>
  <xr:revisionPtr revIDLastSave="0" documentId="13_ncr:1_{71D887A5-16FB-F549-969C-C3D53270AD33}" xr6:coauthVersionLast="47" xr6:coauthVersionMax="47" xr10:uidLastSave="{00000000-0000-0000-0000-000000000000}"/>
  <bookViews>
    <workbookView xWindow="1740" yWindow="1840" windowWidth="31100" windowHeight="19420" activeTab="2" xr2:uid="{0E90CDDC-DED9-2445-AC68-A5DC0636EE53}"/>
  </bookViews>
  <sheets>
    <sheet name="clicktoclick" sheetId="1" r:id="rId1"/>
    <sheet name="firefly&amp;launchpad" sheetId="2" r:id="rId2"/>
    <sheet name="click&amp;firef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F4" i="2" s="1" a="1"/>
  <c r="F4" i="2" s="1"/>
  <c r="J4" i="2" a="1"/>
  <c r="J4" i="2" s="1"/>
  <c r="I4" i="2" s="1" a="1"/>
  <c r="I4" i="2" s="1"/>
  <c r="A9" i="2"/>
  <c r="A8" i="2"/>
  <c r="A7" i="2"/>
  <c r="A6" i="2"/>
  <c r="A5" i="2"/>
  <c r="A4" i="2"/>
  <c r="M4" i="2"/>
  <c r="E6" i="1"/>
  <c r="F6" i="1"/>
  <c r="E4" i="1"/>
  <c r="F4" i="1"/>
  <c r="E5" i="1"/>
  <c r="F5" i="1"/>
  <c r="E3" i="1"/>
  <c r="F3" i="1"/>
  <c r="F2" i="1"/>
  <c r="E2" i="1"/>
  <c r="H2" i="1" s="1"/>
  <c r="H4" i="1" l="1"/>
  <c r="G4" i="1" s="1"/>
  <c r="B4" i="2" a="1"/>
  <c r="B4" i="2" s="1"/>
  <c r="H5" i="1"/>
  <c r="H6" i="1"/>
  <c r="I6" i="1" s="1"/>
  <c r="G6" i="1"/>
  <c r="G5" i="1"/>
  <c r="I5" i="1"/>
  <c r="H3" i="1"/>
  <c r="I3" i="1" s="1"/>
  <c r="I2" i="1"/>
  <c r="I4" i="1" l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<sst xmlns="http://schemas.openxmlformats.org/spreadsheetml/2006/main" count="41" uniqueCount="37">
  <si>
    <t>f0 divider</t>
  </si>
  <si>
    <t>f1 divider</t>
  </si>
  <si>
    <t>f_0 (MHz)</t>
  </si>
  <si>
    <t>f_1 (MHz)</t>
  </si>
  <si>
    <t>fr center freq (MHz)</t>
  </si>
  <si>
    <t xml:space="preserve">freq deviation (MHz) </t>
  </si>
  <si>
    <t>baudrate (kbps)</t>
  </si>
  <si>
    <t>clock freq (Mhz)</t>
  </si>
  <si>
    <t>bandpass (kHz)</t>
  </si>
  <si>
    <t>Notes</t>
  </si>
  <si>
    <t>default configuration</t>
  </si>
  <si>
    <t>Baudrate R_b (kbps)</t>
  </si>
  <si>
    <t>Carrier f_c (kHz)</t>
  </si>
  <si>
    <t>Bandpass filter B_R (kHz)</t>
  </si>
  <si>
    <t>Divider</t>
  </si>
  <si>
    <t>Changing</t>
  </si>
  <si>
    <t>Fixed Parameters:</t>
  </si>
  <si>
    <t>freq deviation delta_FSK (kHz)</t>
  </si>
  <si>
    <t>Results/notes from experiment</t>
  </si>
  <si>
    <t>∆F_1</t>
  </si>
  <si>
    <t>∆F_0</t>
  </si>
  <si>
    <t>Receiver freq f_R (kHz)</t>
  </si>
  <si>
    <t>∆f (kHz)</t>
  </si>
  <si>
    <t>freq (MHz)</t>
  </si>
  <si>
    <t>clock (MHz)</t>
  </si>
  <si>
    <t>Center freq f_R (MHz)</t>
  </si>
  <si>
    <t>Max D_1 (m)</t>
  </si>
  <si>
    <t>Max D_0 (m)</t>
  </si>
  <si>
    <t>bit reliability (%)</t>
  </si>
  <si>
    <t>50k</t>
  </si>
  <si>
    <t>75k</t>
  </si>
  <si>
    <t>100k</t>
  </si>
  <si>
    <t>125k</t>
  </si>
  <si>
    <t>1k</t>
  </si>
  <si>
    <t>Baudrate</t>
  </si>
  <si>
    <t>bit reliability (%) @ 0.6m @ 24 22</t>
  </si>
  <si>
    <t>bit reliability (%) @ 0.6m @ 30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</si>
</sst>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5" fillId="3" borderId="0" applyNumberFormat="0" applyBorder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4" fillId="6" borderId="7" applyNumberFormat="0" applyFont="0" applyAlignment="0" applyProtection="0"/>
    <xf numFmtId="0" fontId="8" fillId="7" borderId="0" applyNumberFormat="0" applyBorder="0" applyAlignment="0" applyProtection="0"/>
    <xf numFmtId="0" fontId="13" fillId="8" borderId="6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7" fillId="5" borderId="5" xfId="3"/>
    <xf numFmtId="0" fontId="5" fillId="3" borderId="5" xfId="1" applyBorder="1"/>
    <xf numFmtId="0" fontId="9" fillId="4" borderId="4" xfId="2" applyFont="1" applyAlignment="1">
      <alignment horizontal="center"/>
    </xf>
    <xf numFmtId="0" fontId="10" fillId="3" borderId="5" xfId="1" applyFont="1" applyBorder="1" applyAlignment="1">
      <alignment horizontal="center"/>
    </xf>
    <xf numFmtId="0" fontId="5" fillId="3" borderId="6" xfId="1" applyBorder="1" applyAlignment="1">
      <alignment horizontal="center"/>
    </xf>
    <xf numFmtId="0" fontId="5" fillId="3" borderId="8" xfId="1" applyBorder="1" applyAlignment="1">
      <alignment horizontal="center"/>
    </xf>
    <xf numFmtId="0" fontId="5" fillId="3" borderId="10" xfId="1" applyBorder="1" applyAlignment="1">
      <alignment horizontal="center"/>
    </xf>
    <xf numFmtId="0" fontId="5" fillId="3" borderId="9" xfId="1" applyBorder="1" applyAlignment="1">
      <alignment horizontal="center"/>
    </xf>
    <xf numFmtId="0" fontId="12" fillId="7" borderId="6" xfId="5" applyFont="1" applyBorder="1" applyAlignment="1">
      <alignment horizontal="center"/>
    </xf>
    <xf numFmtId="0" fontId="12" fillId="7" borderId="8" xfId="5" applyFont="1" applyBorder="1" applyAlignment="1">
      <alignment horizontal="center"/>
    </xf>
    <xf numFmtId="0" fontId="12" fillId="7" borderId="10" xfId="5" applyFont="1" applyBorder="1" applyAlignment="1">
      <alignment horizontal="center"/>
    </xf>
    <xf numFmtId="0" fontId="12" fillId="7" borderId="9" xfId="5" applyFont="1" applyBorder="1" applyAlignment="1">
      <alignment horizontal="center"/>
    </xf>
    <xf numFmtId="0" fontId="11" fillId="6" borderId="7" xfId="4" applyFont="1" applyAlignment="1">
      <alignment horizontal="center" vertical="center"/>
    </xf>
    <xf numFmtId="0" fontId="13" fillId="8" borderId="6" xfId="6"/>
    <xf numFmtId="0" fontId="0" fillId="0" borderId="0" xfId="0" applyAlignment="1">
      <alignment horizontal="center"/>
    </xf>
  </cellXfs>
  <cellStyles count="7">
    <cellStyle name="Accent1" xfId="5" builtinId="29"/>
    <cellStyle name="Check Cell" xfId="6" builtinId="23"/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13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70874563139501E-2"/>
          <c:y val="0.13153124999999999"/>
          <c:w val="0.92519971367215459"/>
          <c:h val="0.81159916338582672"/>
        </c:manualLayout>
      </c:layout>
      <c:lineChart>
        <c:grouping val="standard"/>
        <c:varyColors val="0"/>
        <c:ser>
          <c:idx val="0"/>
          <c:order val="0"/>
          <c:tx>
            <c:strRef>
              <c:f>'click&amp;firefly'!$A$3</c:f>
              <c:strCache>
                <c:ptCount val="1"/>
                <c:pt idx="0">
                  <c:v>bit reliability (%) @ 0.6m @ 24 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'click&amp;firefly'!$B$2:$F$2</c:f>
              <c:strCache>
                <c:ptCount val="5"/>
                <c:pt idx="0">
                  <c:v>1k</c:v>
                </c:pt>
                <c:pt idx="1">
                  <c:v>50k</c:v>
                </c:pt>
                <c:pt idx="2">
                  <c:v>75k</c:v>
                </c:pt>
                <c:pt idx="3">
                  <c:v>100k</c:v>
                </c:pt>
                <c:pt idx="4">
                  <c:v>125k</c:v>
                </c:pt>
              </c:strCache>
            </c:strRef>
          </c:cat>
          <c:val>
            <c:numRef>
              <c:f>'click&amp;firefly'!$B$3:$F$3</c:f>
              <c:numCache>
                <c:formatCode>General</c:formatCode>
                <c:ptCount val="5"/>
                <c:pt idx="0">
                  <c:v>0.97543352601155897</c:v>
                </c:pt>
                <c:pt idx="1">
                  <c:v>0.73271543086171897</c:v>
                </c:pt>
                <c:pt idx="2">
                  <c:v>10.4666446291399</c:v>
                </c:pt>
                <c:pt idx="3">
                  <c:v>61.483594864479301</c:v>
                </c:pt>
                <c:pt idx="4">
                  <c:v>6.3945739217478303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D-F344-A5D5-04756E19AD22}"/>
            </c:ext>
          </c:extLst>
        </c:ser>
        <c:ser>
          <c:idx val="1"/>
          <c:order val="1"/>
          <c:tx>
            <c:strRef>
              <c:f>'click&amp;firefly'!$A$4</c:f>
              <c:strCache>
                <c:ptCount val="1"/>
                <c:pt idx="0">
                  <c:v>bit reliability (%) @ 0.6m @ 30 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'click&amp;firefly'!$B$2:$F$2</c:f>
              <c:strCache>
                <c:ptCount val="5"/>
                <c:pt idx="0">
                  <c:v>1k</c:v>
                </c:pt>
                <c:pt idx="1">
                  <c:v>50k</c:v>
                </c:pt>
                <c:pt idx="2">
                  <c:v>75k</c:v>
                </c:pt>
                <c:pt idx="3">
                  <c:v>100k</c:v>
                </c:pt>
                <c:pt idx="4">
                  <c:v>125k</c:v>
                </c:pt>
              </c:strCache>
            </c:strRef>
          </c:cat>
          <c:val>
            <c:numRef>
              <c:f>'click&amp;firefly'!$B$4:$F$4</c:f>
              <c:numCache>
                <c:formatCode>General</c:formatCode>
                <c:ptCount val="5"/>
                <c:pt idx="0">
                  <c:v>0.94521604938271298</c:v>
                </c:pt>
                <c:pt idx="1">
                  <c:v>0</c:v>
                </c:pt>
                <c:pt idx="2">
                  <c:v>1.98331661412056</c:v>
                </c:pt>
                <c:pt idx="3">
                  <c:v>3.39463262554768</c:v>
                </c:pt>
                <c:pt idx="4">
                  <c:v>1.63911589895988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D-F344-A5D5-04756E19A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991"/>
        <c:axId val="79550191"/>
      </c:lineChart>
      <c:catAx>
        <c:axId val="794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9550191"/>
        <c:crosses val="autoZero"/>
        <c:auto val="1"/>
        <c:lblAlgn val="ctr"/>
        <c:lblOffset val="100"/>
        <c:noMultiLvlLbl val="0"/>
      </c:catAx>
      <c:valAx>
        <c:axId val="795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945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5</xdr:row>
      <xdr:rowOff>12700</xdr:rowOff>
    </xdr:from>
    <xdr:to>
      <xdr:col>5</xdr:col>
      <xdr:colOff>279400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EE5C3-3207-F5C7-DB60-317CF47C9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1A61B-C174-194B-9AE9-016534A343C6}" name="Table1" displayName="Table1" ref="A1:J15" totalsRowShown="0" headerRowDxfId="12" dataDxfId="10" headerRowBorderDxfId="11">
  <autoFilter ref="A1:J15" xr:uid="{5901A61B-C174-194B-9AE9-016534A343C6}"/>
  <tableColumns count="10">
    <tableColumn id="1" xr3:uid="{B10F3753-68C6-4648-BF58-A924DA03C465}" name="clock freq (Mhz)" dataDxfId="9"/>
    <tableColumn id="2" xr3:uid="{4E9FEC6C-9E2B-6745-9F37-D4ACF803D60E}" name="f0 divider" dataDxfId="8"/>
    <tableColumn id="3" xr3:uid="{F9F59DD8-7849-9542-92CA-C12B00EA2932}" name="f1 divider" dataDxfId="7"/>
    <tableColumn id="4" xr3:uid="{5DB3B678-9BC8-8448-B7C1-F2C91BCB6ABD}" name="baudrate (kbps)" dataDxfId="6"/>
    <tableColumn id="5" xr3:uid="{E791C1FC-BE1B-804C-B9F6-1F9D25FCE95F}" name="f_0 (MHz)" dataDxfId="5">
      <calculatedColumnFormula>Table1[[#This Row],[clock freq (Mhz)]]/Table1[[#This Row],[f0 divider]]</calculatedColumnFormula>
    </tableColumn>
    <tableColumn id="6" xr3:uid="{3F346A15-30B3-594C-A17A-49C4AE31E65A}" name="f_1 (MHz)" dataDxfId="4">
      <calculatedColumnFormula>A2/C2</calculatedColumnFormula>
    </tableColumn>
    <tableColumn id="7" xr3:uid="{03E8B2D2-7089-324E-AD5C-9D1EB50B9D7E}" name="fr center freq (MHz)" dataDxfId="3">
      <calculatedColumnFormula>Table1[[#This Row],[f_0 (MHz)]] + Table1[[#This Row],[freq deviation (MHz) ]]</calculatedColumnFormula>
    </tableColumn>
    <tableColumn id="8" xr3:uid="{CB6A0520-DD60-2D44-8B13-9FCFF3473889}" name="freq deviation (MHz) " dataDxfId="2">
      <calculatedColumnFormula>(F2 - E2)/2</calculatedColumnFormula>
    </tableColumn>
    <tableColumn id="10" xr3:uid="{931EE580-62F5-E74F-8EB9-0D79A464AA39}" name="bandpass (kHz)" dataDxfId="1">
      <calculatedColumnFormula>2 * 1000 *Table1[[#This Row],[freq deviation (MHz) ]] + Table1[[#This Row],[baudrate (kbps)]]</calculatedColumnFormula>
    </tableColumn>
    <tableColumn id="12" xr3:uid="{6540D9B4-A0C7-534A-B043-6B9FF03248CE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21C1-6B4D-B145-A199-3CB8A161D86E}">
  <dimension ref="A1:J15"/>
  <sheetViews>
    <sheetView zoomScale="75" workbookViewId="0">
      <selection activeCell="A14" sqref="A14"/>
    </sheetView>
  </sheetViews>
  <sheetFormatPr baseColWidth="10" defaultRowHeight="26" x14ac:dyDescent="0.3"/>
  <cols>
    <col min="1" max="1" width="31" style="6" bestFit="1" customWidth="1"/>
    <col min="2" max="3" width="15.83203125" style="6" bestFit="1" customWidth="1"/>
    <col min="4" max="4" width="24.5" style="6" bestFit="1" customWidth="1"/>
    <col min="5" max="6" width="16.33203125" style="6" bestFit="1" customWidth="1"/>
    <col min="7" max="7" width="29.1640625" style="6" bestFit="1" customWidth="1"/>
    <col min="8" max="8" width="31.1640625" style="6" bestFit="1" customWidth="1"/>
    <col min="9" max="9" width="24.6640625" style="6" bestFit="1" customWidth="1"/>
    <col min="10" max="10" width="167.33203125" style="6" customWidth="1"/>
    <col min="11" max="16384" width="10.83203125" style="6"/>
  </cols>
  <sheetData>
    <row r="1" spans="1:10" s="4" customFormat="1" ht="57" customHeight="1" thickBot="1" x14ac:dyDescent="0.25">
      <c r="A1" s="2" t="s">
        <v>7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3" t="s">
        <v>4</v>
      </c>
      <c r="H1" s="2" t="s">
        <v>5</v>
      </c>
      <c r="I1" s="4" t="s">
        <v>8</v>
      </c>
      <c r="J1" s="5" t="s">
        <v>9</v>
      </c>
    </row>
    <row r="2" spans="1:10" s="1" customFormat="1" ht="24" x14ac:dyDescent="0.3">
      <c r="A2" s="1">
        <v>125</v>
      </c>
      <c r="B2" s="1">
        <v>20</v>
      </c>
      <c r="C2" s="1">
        <v>18</v>
      </c>
      <c r="D2" s="1">
        <v>100</v>
      </c>
      <c r="E2" s="1">
        <f>Table1[[#This Row],[clock freq (Mhz)]]/Table1[[#This Row],[f0 divider]]</f>
        <v>6.25</v>
      </c>
      <c r="F2" s="1">
        <f>A2/C2</f>
        <v>6.9444444444444446</v>
      </c>
      <c r="G2" s="1">
        <f>Table1[[#This Row],[f_0 (MHz)]] + Table1[[#This Row],[freq deviation (MHz) ]]</f>
        <v>6.5972222222222223</v>
      </c>
      <c r="H2" s="1">
        <f>(F2 - E2)/2</f>
        <v>0.34722222222222232</v>
      </c>
      <c r="I2" s="1">
        <f>2 * 1000 *Table1[[#This Row],[freq deviation (MHz) ]] + Table1[[#This Row],[baudrate (kbps)]]</f>
        <v>794.44444444444468</v>
      </c>
      <c r="J2" s="1" t="s">
        <v>10</v>
      </c>
    </row>
    <row r="3" spans="1:10" x14ac:dyDescent="0.3">
      <c r="A3" s="1">
        <v>125</v>
      </c>
      <c r="B3" s="1">
        <v>20</v>
      </c>
      <c r="C3" s="1">
        <v>18</v>
      </c>
      <c r="D3" s="1">
        <v>70</v>
      </c>
      <c r="E3" s="1">
        <f>Table1[[#This Row],[clock freq (Mhz)]]/Table1[[#This Row],[f0 divider]]</f>
        <v>6.25</v>
      </c>
      <c r="F3" s="1">
        <f>A3/C3</f>
        <v>6.9444444444444446</v>
      </c>
      <c r="G3" s="1">
        <f>Table1[[#This Row],[f_0 (MHz)]] + Table1[[#This Row],[freq deviation (MHz) ]]</f>
        <v>6.5972222222222223</v>
      </c>
      <c r="H3" s="1">
        <f>(F3 - E3)/2</f>
        <v>0.34722222222222232</v>
      </c>
      <c r="I3" s="1">
        <f>2 * 1000 *Table1[[#This Row],[freq deviation (MHz) ]] + Table1[[#This Row],[baudrate (kbps)]]</f>
        <v>764.44444444444468</v>
      </c>
      <c r="J3" s="1"/>
    </row>
    <row r="4" spans="1:10" x14ac:dyDescent="0.3">
      <c r="A4" s="1">
        <v>125</v>
      </c>
      <c r="B4" s="1">
        <v>20</v>
      </c>
      <c r="C4" s="1">
        <v>18</v>
      </c>
      <c r="D4" s="1">
        <v>50</v>
      </c>
      <c r="E4" s="1">
        <f>Table1[[#This Row],[clock freq (Mhz)]]/Table1[[#This Row],[f0 divider]]</f>
        <v>6.25</v>
      </c>
      <c r="F4" s="1">
        <f t="shared" ref="F4:F5" si="0">A4/C4</f>
        <v>6.9444444444444446</v>
      </c>
      <c r="G4" s="1">
        <f>Table1[[#This Row],[f_0 (MHz)]] + Table1[[#This Row],[freq deviation (MHz) ]]</f>
        <v>6.5972222222222223</v>
      </c>
      <c r="H4" s="1">
        <f t="shared" ref="H4:H5" si="1">(F4 - E4)/2</f>
        <v>0.34722222222222232</v>
      </c>
      <c r="I4" s="1">
        <f>2 * 1000 *Table1[[#This Row],[freq deviation (MHz) ]] + Table1[[#This Row],[baudrate (kbps)]]</f>
        <v>744.44444444444468</v>
      </c>
      <c r="J4" s="1"/>
    </row>
    <row r="5" spans="1:10" x14ac:dyDescent="0.3">
      <c r="A5" s="1">
        <v>125</v>
      </c>
      <c r="B5" s="1">
        <v>20</v>
      </c>
      <c r="C5" s="1">
        <v>18</v>
      </c>
      <c r="D5" s="1">
        <v>10</v>
      </c>
      <c r="E5" s="1">
        <f>Table1[[#This Row],[clock freq (Mhz)]]/Table1[[#This Row],[f0 divider]]</f>
        <v>6.25</v>
      </c>
      <c r="F5" s="1">
        <f t="shared" si="0"/>
        <v>6.9444444444444446</v>
      </c>
      <c r="G5" s="1">
        <f>Table1[[#This Row],[f_0 (MHz)]] + Table1[[#This Row],[freq deviation (MHz) ]]</f>
        <v>6.5972222222222223</v>
      </c>
      <c r="H5" s="1">
        <f t="shared" si="1"/>
        <v>0.34722222222222232</v>
      </c>
      <c r="I5" s="1">
        <f>2 * 1000 *Table1[[#This Row],[freq deviation (MHz) ]] + Table1[[#This Row],[baudrate (kbps)]]</f>
        <v>704.44444444444468</v>
      </c>
      <c r="J5" s="1"/>
    </row>
    <row r="6" spans="1:10" x14ac:dyDescent="0.3">
      <c r="A6" s="1">
        <v>125</v>
      </c>
      <c r="B6" s="1">
        <v>22</v>
      </c>
      <c r="C6" s="1">
        <v>20</v>
      </c>
      <c r="D6" s="1">
        <v>1</v>
      </c>
      <c r="E6" s="1">
        <f>Table1[[#This Row],[clock freq (Mhz)]]/Table1[[#This Row],[f0 divider]]</f>
        <v>5.6818181818181817</v>
      </c>
      <c r="F6" s="1">
        <f t="shared" ref="F6" si="2">A6/C6</f>
        <v>6.25</v>
      </c>
      <c r="G6" s="1">
        <f>Table1[[#This Row],[f_0 (MHz)]] + Table1[[#This Row],[freq deviation (MHz) ]]</f>
        <v>5.9659090909090908</v>
      </c>
      <c r="H6" s="1">
        <f t="shared" ref="H6" si="3">(F6 - E6)/2</f>
        <v>0.28409090909090917</v>
      </c>
      <c r="I6" s="1">
        <f>2 * 1000 *Table1[[#This Row],[freq deviation (MHz) ]] + Table1[[#This Row],[baudrate (kbps)]]</f>
        <v>569.18181818181836</v>
      </c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848C-79E9-A549-AF4C-929074E1F683}">
  <dimension ref="A1:M10"/>
  <sheetViews>
    <sheetView zoomScale="160" zoomScaleNormal="160" workbookViewId="0">
      <selection activeCell="D4" sqref="D4"/>
    </sheetView>
  </sheetViews>
  <sheetFormatPr baseColWidth="10" defaultRowHeight="16" x14ac:dyDescent="0.2"/>
  <cols>
    <col min="1" max="1" width="26.83203125" bestFit="1" customWidth="1"/>
    <col min="2" max="2" width="25.6640625" bestFit="1" customWidth="1"/>
    <col min="3" max="3" width="9.83203125" bestFit="1" customWidth="1"/>
    <col min="4" max="4" width="15.5" bestFit="1" customWidth="1"/>
    <col min="5" max="5" width="15.5" customWidth="1"/>
    <col min="6" max="6" width="13" bestFit="1" customWidth="1"/>
    <col min="7" max="7" width="9" bestFit="1" customWidth="1"/>
    <col min="8" max="8" width="15.5" bestFit="1" customWidth="1"/>
    <col min="9" max="9" width="13" bestFit="1" customWidth="1"/>
    <col min="10" max="10" width="9" bestFit="1" customWidth="1"/>
    <col min="11" max="11" width="35.5" bestFit="1" customWidth="1"/>
    <col min="12" max="12" width="27" bestFit="1" customWidth="1"/>
    <col min="13" max="13" width="12.1640625" bestFit="1" customWidth="1"/>
  </cols>
  <sheetData>
    <row r="1" spans="1:13" ht="26" thickTop="1" thickBot="1" x14ac:dyDescent="0.35">
      <c r="D1" s="15" t="s">
        <v>20</v>
      </c>
      <c r="E1" s="15"/>
      <c r="F1" s="15"/>
      <c r="G1" s="15"/>
      <c r="H1" s="16" t="s">
        <v>19</v>
      </c>
      <c r="I1" s="17"/>
      <c r="J1" s="18"/>
      <c r="K1" s="19" t="s">
        <v>18</v>
      </c>
      <c r="L1" s="10" t="s">
        <v>16</v>
      </c>
      <c r="M1" s="8"/>
    </row>
    <row r="2" spans="1:13" ht="18" thickTop="1" thickBot="1" x14ac:dyDescent="0.25">
      <c r="D2" s="11" t="s">
        <v>15</v>
      </c>
      <c r="E2" s="11"/>
      <c r="F2" s="11"/>
      <c r="G2" s="11"/>
      <c r="H2" s="12" t="s">
        <v>15</v>
      </c>
      <c r="I2" s="13"/>
      <c r="J2" s="14"/>
      <c r="K2" s="19"/>
      <c r="L2" s="7" t="s">
        <v>24</v>
      </c>
      <c r="M2" s="7">
        <v>125</v>
      </c>
    </row>
    <row r="3" spans="1:13" ht="23" thickTop="1" thickBot="1" x14ac:dyDescent="0.3">
      <c r="A3" s="9" t="s">
        <v>21</v>
      </c>
      <c r="B3" s="9" t="s">
        <v>25</v>
      </c>
      <c r="C3" s="9" t="s">
        <v>22</v>
      </c>
      <c r="D3" s="9" t="s">
        <v>27</v>
      </c>
      <c r="E3" s="9" t="s">
        <v>26</v>
      </c>
      <c r="F3" s="9" t="s">
        <v>23</v>
      </c>
      <c r="G3" s="9" t="s">
        <v>14</v>
      </c>
      <c r="H3" s="9" t="s">
        <v>26</v>
      </c>
      <c r="I3" s="9" t="s">
        <v>23</v>
      </c>
      <c r="J3" s="9" t="s">
        <v>14</v>
      </c>
      <c r="K3" s="19"/>
      <c r="L3" s="7" t="s">
        <v>17</v>
      </c>
      <c r="M3" s="7">
        <v>347.22222219999998</v>
      </c>
    </row>
    <row r="4" spans="1:13" ht="18" thickTop="1" thickBot="1" x14ac:dyDescent="0.25">
      <c r="A4">
        <f>M6 + C4</f>
        <v>2451000</v>
      </c>
      <c r="B4" cm="1">
        <f t="array" ref="B4:B9">(I4:I9+F4:F9 )/2</f>
        <v>0.99041445035460995</v>
      </c>
      <c r="C4">
        <v>1000</v>
      </c>
      <c r="D4">
        <v>0.6</v>
      </c>
      <c r="E4">
        <v>0.5</v>
      </c>
      <c r="F4" cm="1">
        <f t="array" ref="F4:F9">M2/G4:G9</f>
        <v>0.65104166666666663</v>
      </c>
      <c r="G4" cm="1">
        <f t="array" ref="G4:G9">EVEN((1000 * M2)/(C4:C9 - M3))</f>
        <v>192</v>
      </c>
      <c r="H4" s="20">
        <v>0.1</v>
      </c>
      <c r="I4" cm="1">
        <f t="array" ref="I4:I9" xml:space="preserve"> M2/J4:J9</f>
        <v>1.3297872340425532</v>
      </c>
      <c r="J4" cm="1">
        <f t="array" ref="J4:J9">EVEN((1000 * M2)/(C4:C9 + M3))</f>
        <v>94</v>
      </c>
      <c r="L4" s="7" t="s">
        <v>13</v>
      </c>
      <c r="M4" s="7">
        <f>2 *M3 + M5</f>
        <v>794.44444439999995</v>
      </c>
    </row>
    <row r="5" spans="1:13" ht="18" thickTop="1" thickBot="1" x14ac:dyDescent="0.25">
      <c r="A5">
        <f>M6 + C5</f>
        <v>2452000</v>
      </c>
      <c r="B5">
        <v>1.9797758284600389</v>
      </c>
      <c r="C5">
        <v>2000</v>
      </c>
      <c r="F5">
        <v>1.6447368421052631</v>
      </c>
      <c r="G5">
        <v>76</v>
      </c>
      <c r="H5" s="20">
        <v>0.1</v>
      </c>
      <c r="I5">
        <v>2.3148148148148149</v>
      </c>
      <c r="J5">
        <v>54</v>
      </c>
      <c r="L5" s="7" t="s">
        <v>11</v>
      </c>
      <c r="M5" s="7">
        <v>100</v>
      </c>
    </row>
    <row r="6" spans="1:13" ht="18" thickTop="1" thickBot="1" x14ac:dyDescent="0.25">
      <c r="A6">
        <f xml:space="preserve"> M6 + C6</f>
        <v>2453000</v>
      </c>
      <c r="B6">
        <v>2.9468201754385963</v>
      </c>
      <c r="C6">
        <v>3000</v>
      </c>
      <c r="F6">
        <v>2.6041666666666665</v>
      </c>
      <c r="G6">
        <v>48</v>
      </c>
      <c r="H6" s="20">
        <v>0.1</v>
      </c>
      <c r="I6">
        <v>3.2894736842105261</v>
      </c>
      <c r="J6">
        <v>38</v>
      </c>
      <c r="L6" s="7" t="s">
        <v>12</v>
      </c>
      <c r="M6" s="7">
        <v>2450000</v>
      </c>
    </row>
    <row r="7" spans="1:13" ht="18" thickTop="1" thickBot="1" x14ac:dyDescent="0.25">
      <c r="A7">
        <f>M6 + C7</f>
        <v>2454000</v>
      </c>
      <c r="B7">
        <v>3.8194444444444446</v>
      </c>
      <c r="C7">
        <v>4000</v>
      </c>
      <c r="F7">
        <v>3.4722222222222223</v>
      </c>
      <c r="G7">
        <v>36</v>
      </c>
      <c r="H7" s="20">
        <v>0.1</v>
      </c>
      <c r="I7">
        <v>4.166666666666667</v>
      </c>
      <c r="J7">
        <v>30</v>
      </c>
    </row>
    <row r="8" spans="1:13" ht="18" thickTop="1" thickBot="1" x14ac:dyDescent="0.25">
      <c r="A8">
        <f xml:space="preserve"> M6 + C8</f>
        <v>2455000</v>
      </c>
      <c r="B8">
        <v>4.8363095238095237</v>
      </c>
      <c r="C8">
        <v>5000</v>
      </c>
      <c r="F8">
        <v>4.4642857142857144</v>
      </c>
      <c r="G8">
        <v>28</v>
      </c>
      <c r="H8" s="20">
        <v>0.1</v>
      </c>
      <c r="I8">
        <v>5.208333333333333</v>
      </c>
      <c r="J8">
        <v>24</v>
      </c>
    </row>
    <row r="9" spans="1:13" ht="18" thickTop="1" thickBot="1" x14ac:dyDescent="0.25">
      <c r="A9">
        <f>M6 + C9</f>
        <v>2456000</v>
      </c>
      <c r="B9">
        <v>5.7291666666666661</v>
      </c>
      <c r="C9">
        <v>6000</v>
      </c>
      <c r="F9">
        <v>5.208333333333333</v>
      </c>
      <c r="G9">
        <v>24</v>
      </c>
      <c r="H9" s="20">
        <v>0.1</v>
      </c>
      <c r="I9">
        <v>6.25</v>
      </c>
      <c r="J9">
        <v>20</v>
      </c>
    </row>
    <row r="10" spans="1:13" ht="17" thickTop="1" x14ac:dyDescent="0.2"/>
  </sheetData>
  <mergeCells count="5">
    <mergeCell ref="D2:G2"/>
    <mergeCell ref="H2:J2"/>
    <mergeCell ref="D1:G1"/>
    <mergeCell ref="H1:J1"/>
    <mergeCell ref="K1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D4D9-A069-5541-AB11-F9E0294DBD82}">
  <dimension ref="A1:F4"/>
  <sheetViews>
    <sheetView tabSelected="1" zoomScaleNormal="100" workbookViewId="0">
      <selection activeCell="I16" sqref="I16"/>
    </sheetView>
  </sheetViews>
  <sheetFormatPr baseColWidth="10" defaultRowHeight="16" x14ac:dyDescent="0.2"/>
  <cols>
    <col min="1" max="1" width="29.6640625" bestFit="1" customWidth="1"/>
    <col min="2" max="6" width="12.1640625" bestFit="1" customWidth="1"/>
  </cols>
  <sheetData>
    <row r="1" spans="1:6" x14ac:dyDescent="0.2">
      <c r="B1" s="21" t="s">
        <v>34</v>
      </c>
      <c r="C1" s="21"/>
      <c r="D1" s="21"/>
      <c r="E1" s="21"/>
      <c r="F1" s="21"/>
    </row>
    <row r="2" spans="1:6" x14ac:dyDescent="0.2">
      <c r="B2" t="s">
        <v>33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">
      <c r="A3" t="s">
        <v>35</v>
      </c>
      <c r="B3">
        <v>0.97543352601155897</v>
      </c>
      <c r="C3">
        <v>0.73271543086171897</v>
      </c>
      <c r="D3">
        <v>10.4666446291399</v>
      </c>
      <c r="E3">
        <v>61.483594864479301</v>
      </c>
      <c r="F3">
        <v>6.3945739217478303</v>
      </c>
    </row>
    <row r="4" spans="1:6" x14ac:dyDescent="0.2">
      <c r="A4" t="s">
        <v>36</v>
      </c>
      <c r="B4">
        <v>0.94521604938271298</v>
      </c>
      <c r="C4">
        <v>0</v>
      </c>
      <c r="D4">
        <v>1.98331661412056</v>
      </c>
      <c r="E4">
        <v>3.39463262554768</v>
      </c>
      <c r="F4">
        <v>1.63911589895988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clicktoclick</vt:lpstr>
      <vt:lpstr>firefly&amp;launchpad</vt:lpstr>
      <vt:lpstr>click&amp;firefly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2023-03-28T12:50:17Z</dcterms:created>
  <dcterms:modified xsi:type="dcterms:W3CDTF">2023-04-03T13:58:36Z</dcterms:modified>
</cp:coreProperties>
</file>