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<sst xmlns="http://schemas.openxmlformats.org/spreadsheetml/2006/main" count="113" uniqueCount="86">
  <si>
    <t xml:space="preserve">INSTRUCTIONS</t>
  </si>
  <si>
    <t xml:space="preserve">You need to measure and enter all green fields labaled “us” and “Degrees”</t>
  </si>
  <si>
    <t xml:space="preserve">You shall only enter numbers into green fields</t>
  </si>
  <si>
    <t xml:space="preserve">Connect motors to corret channels</t>
  </si>
  <si>
    <t xml:space="preserve">Enter values in micro second into calibrate.py program</t>
  </si>
  <si>
    <t xml:space="preserve">Measure Angle in degree and adjust microseconds until you have angles close to the suggested ones</t>
  </si>
  <si>
    <t xml:space="preserve">Repeat step 2 and 3 for all 3 angles</t>
  </si>
  <si>
    <t xml:space="preserve">Examine column "Error"</t>
  </si>
  <si>
    <t xml:space="preserve">If you have large values, you need to redo your angle measurements</t>
  </si>
  <si>
    <t xml:space="preserve">You could stop here and just use the red values for sweepMin and sweepMax</t>
  </si>
  <si>
    <t xml:space="preserve">But you can try one more hand tuning approach, perhaps it gives better accuracy:</t>
  </si>
  <si>
    <t xml:space="preserve">Examine your green gain values</t>
  </si>
  <si>
    <t xml:space="preserve">They should be more or less the same for all motors, in my case its about 130</t>
  </si>
  <si>
    <t xml:space="preserve">Force all Gains to a common value in the green gain  field</t>
  </si>
  <si>
    <t xml:space="preserve">Adjust green base until the last column Error is minimal. Mismatch should be small.</t>
  </si>
  <si>
    <t xml:space="preserve">Instead of red sweepMinBase,sweeMaxbase use the black computed ones</t>
  </si>
  <si>
    <t xml:space="preserve">Values for gripper are not that critical as we just want to open and close the gripper</t>
  </si>
  <si>
    <t xml:space="preserve">CALCULATIONS</t>
  </si>
  <si>
    <t xml:space="preserve">You Measure</t>
  </si>
  <si>
    <t xml:space="preserve">You Need</t>
  </si>
  <si>
    <t xml:space="preserve">You need</t>
  </si>
  <si>
    <t xml:space="preserve">Pin</t>
  </si>
  <si>
    <t xml:space="preserve">us</t>
  </si>
  <si>
    <t xml:space="preserve">PWM</t>
  </si>
  <si>
    <t xml:space="preserve">Degrees</t>
  </si>
  <si>
    <t xml:space="preserve">Radians</t>
  </si>
  <si>
    <t xml:space="preserve">Gain</t>
  </si>
  <si>
    <t xml:space="preserve">Zero</t>
  </si>
  <si>
    <t xml:space="preserve">n_min</t>
  </si>
  <si>
    <t xml:space="preserve">n_max</t>
  </si>
  <si>
    <t xml:space="preserve">Delta PWM</t>
  </si>
  <si>
    <t xml:space="preserve">PWM compputed</t>
  </si>
  <si>
    <t xml:space="preserve">PWM handadjusted</t>
  </si>
  <si>
    <t xml:space="preserve">Error</t>
  </si>
  <si>
    <t xml:space="preserve">Total Error</t>
  </si>
  <si>
    <t xml:space="preserve">Must Enter</t>
  </si>
  <si>
    <t xml:space="preserve">Base Min</t>
  </si>
  <si>
    <t xml:space="preserve">Base</t>
  </si>
  <si>
    <t xml:space="preserve">sweepMinBase</t>
  </si>
  <si>
    <t xml:space="preserve">sweepMaxBase</t>
  </si>
  <si>
    <t xml:space="preserve">a_range</t>
  </si>
  <si>
    <t xml:space="preserve">n_range</t>
  </si>
  <si>
    <t xml:space="preserve">Verify</t>
  </si>
  <si>
    <t xml:space="preserve">Base Straight</t>
  </si>
  <si>
    <t xml:space="preserve">Base Max</t>
  </si>
  <si>
    <t xml:space="preserve">Computed:</t>
  </si>
  <si>
    <t xml:space="preserve">Shoulder Contracted</t>
  </si>
  <si>
    <t xml:space="preserve">Shoulder</t>
  </si>
  <si>
    <t xml:space="preserve">sweepMinShoulder</t>
  </si>
  <si>
    <t xml:space="preserve">sweepMaxShoulder</t>
  </si>
  <si>
    <t xml:space="preserve">Shoulder Vert</t>
  </si>
  <si>
    <t xml:space="preserve">Shoulder Extended</t>
  </si>
  <si>
    <t xml:space="preserve">Elbow Contracted</t>
  </si>
  <si>
    <t xml:space="preserve">Elbow</t>
  </si>
  <si>
    <t xml:space="preserve">sweepMinElbow</t>
  </si>
  <si>
    <t xml:space="preserve">sweepMaxElbow</t>
  </si>
  <si>
    <t xml:space="preserve">Elbow Horiz</t>
  </si>
  <si>
    <t xml:space="preserve">Elbow Extended</t>
  </si>
  <si>
    <t xml:space="preserve">Gripper</t>
  </si>
  <si>
    <t xml:space="preserve">sweepMinGripper</t>
  </si>
  <si>
    <t xml:space="preserve">sweepMaxGripper</t>
  </si>
  <si>
    <t xml:space="preserve">Gripper Min (closed)</t>
  </si>
  <si>
    <t xml:space="preserve">Gripper Max (both claws 90 deg out)</t>
  </si>
  <si>
    <t xml:space="preserve">Entered in Calibrate.py</t>
  </si>
  <si>
    <t xml:space="preserve">Measured 
with protractor</t>
  </si>
  <si>
    <t xml:space="preserve">Calculated 1st Step</t>
  </si>
  <si>
    <t xml:space="preserve">Calculated 2nd Step
Do not modify these numbers</t>
  </si>
  <si>
    <t xml:space="preserve">If you did a good job 
measuring, these bold 
numbers are low</t>
  </si>
  <si>
    <t xml:space="preserve">If you want to
use hand ajusted
number make sure
these errors are small</t>
  </si>
  <si>
    <t xml:space="preserve">These values go into meArm.py</t>
  </si>
  <si>
    <t xml:space="preserve">Either Yellow or Green</t>
  </si>
  <si>
    <t xml:space="preserve">PWM Frequ.</t>
  </si>
  <si>
    <t xml:space="preserve">50Hz</t>
  </si>
  <si>
    <t xml:space="preserve">20ms</t>
  </si>
  <si>
    <t xml:space="preserve">Please make sure you have the proper frequency in the test program (Simple Demo) as well as for the MeArm.py [pwm.setPWMFreq(50)]</t>
  </si>
  <si>
    <t xml:space="preserve">microSeconds = X</t>
  </si>
  <si>
    <t xml:space="preserve">PWM Value in microSeconds</t>
  </si>
  <si>
    <t xml:space="preserve">PWM =X/4.88</t>
  </si>
  <si>
    <t xml:space="preserve">PWM Value sent to Driver Software</t>
  </si>
  <si>
    <t xml:space="preserve">PWM = angle*gain + zero</t>
  </si>
  <si>
    <t xml:space="preserve">a_range = a_max - a_min</t>
  </si>
  <si>
    <t xml:space="preserve">n_range = gain x a_range</t>
  </si>
  <si>
    <t xml:space="preserve">n_min = zero +gain * a_min</t>
  </si>
  <si>
    <t xml:space="preserve">n_max = n_range + n_min</t>
  </si>
  <si>
    <t xml:space="preserve">Suggested Angles for calibrating your meArm</t>
  </si>
  <si>
    <t xml:space="preserve">in the formulas values are in radians, here they are reported in degrees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</si>
</sst>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.0"/>
    <numFmt numFmtId="169" formatCode="0.0000000"/>
  </numFmts>
  <fonts count="15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</font>
    <font>
      <sz val="11"/>
      <name val="Cambria"/>
      <family val="0"/>
    </font>
    <font>
      <b val="true"/>
      <sz val="10"/>
      <color rgb="FFFF0000"/>
      <name val="Arial"/>
      <family val="0"/>
    </font>
    <font>
      <b val="true"/>
      <sz val="11"/>
      <color rgb="FFFF0000"/>
      <name val="Cambria"/>
      <family val="0"/>
    </font>
    <font>
      <b val="true"/>
      <i val="true"/>
      <sz val="10"/>
      <color rgb="FFFF0000"/>
      <name val="Arial"/>
      <family val="0"/>
    </font>
    <font>
      <b val="true"/>
      <sz val="10"/>
      <color rgb="FF212121"/>
      <name val="Arial"/>
      <family val="0"/>
    </font>
    <font>
      <sz val="10"/>
      <color rgb="FFFF0000"/>
      <name val="Arial"/>
      <family val="0"/>
    </font>
    <font>
      <b val="true"/>
      <sz val="11"/>
      <color rgb="FFFF0000"/>
      <name val="Lato"/>
      <family val="0"/>
    </font>
    <font>
      <sz val="11"/>
      <color rgb="FF000000"/>
      <name val="Inconsolata"/>
      <family val="0"/>
    </font>
    <font>
      <sz val="11"/>
      <color rgb="FFFF0000"/>
      <name val="Lato"/>
      <family val="0"/>
    </font>
    <font>
      <b val="true"/>
      <sz val="11"/>
      <name val="Cambria"/>
      <family val="0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CE2E5"/>
      </patternFill>
    </fill>
    <fill>
      <patternFill patternType="solid">
        <fgColor rgb="FFF7D1D5"/>
        <bgColor rgb="FFFCE2E5"/>
      </patternFill>
    </fill>
    <fill>
      <patternFill patternType="solid">
        <fgColor rgb="FFD9EAD3"/>
        <bgColor rgb="FFFCE2E5"/>
      </patternFill>
    </fill>
    <fill>
      <patternFill patternType="solid">
        <fgColor rgb="FFFCE2E5"/>
        <bgColor rgb="FFF7D1D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thick">
        <color rgb="FF38761D"/>
      </right>
      <top/>
      <bottom style="thick">
        <color rgb="FF38761D"/>
      </bottom>
      <diagonal/>
    </border>
    <border diagonalUp="false" diagonalDown="false">
      <left/>
      <right/>
      <top/>
      <bottom style="thick">
        <color rgb="FF38761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ck">
        <color rgb="FF38761D"/>
      </right>
      <top/>
      <bottom/>
      <diagonal/>
    </border>
    <border diagonalUp="false" diagonalDown="false">
      <left style="thick">
        <color rgb="FF38761D"/>
      </left>
      <right/>
      <top style="thick">
        <color rgb="FF38761D"/>
      </top>
      <bottom/>
      <diagonal/>
    </border>
    <border diagonalUp="false" diagonalDown="false">
      <left style="thick">
        <color rgb="FF6AA84F"/>
      </left>
      <right style="thick">
        <color rgb="FF6AA84F"/>
      </right>
      <top style="thick">
        <color rgb="FF6AA84F"/>
      </top>
      <bottom style="thick">
        <color rgb="FF6AA84F"/>
      </bottom>
      <diagonal/>
    </border>
    <border diagonalUp="false" diagonalDown="false">
      <left style="thick">
        <color rgb="FF6AA84F"/>
      </left>
      <right/>
      <top style="thick">
        <color rgb="FF6AA84F"/>
      </top>
      <bottom style="thick">
        <color rgb="FF6AA84F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hair">
        <color rgb="FF2A6099"/>
      </left>
      <right style="hair">
        <color rgb="FF2A6099"/>
      </right>
      <top style="hair">
        <color rgb="FF2A6099"/>
      </top>
      <bottom style="hair">
        <color rgb="FF2A6099"/>
      </bottom>
      <diagonal/>
    </border>
    <border diagonalUp="false" diagonalDown="false">
      <left style="thick">
        <color rgb="FF38761D"/>
      </left>
      <right/>
      <top/>
      <bottom/>
      <diagonal/>
    </border>
    <border diagonalUp="false" diagonalDown="false">
      <left style="thick">
        <color rgb="FF38761D"/>
      </left>
      <right/>
      <top/>
      <bottom style="thick">
        <color rgb="FF38761D"/>
      </bottom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2E5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I23:L23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0"/>
  <sheetViews>
    <sheetView showFormulas="false" showGridLines="true" showRowColHeaders="true" showZeros="true" rightToLeft="false" tabSelected="true" showOutlineSymbols="true" defaultGridColor="true" view="normal" topLeftCell="C20" colorId="64" zoomScale="100" zoomScaleNormal="100" zoomScalePageLayoutView="100" workbookViewId="0">
      <selection pane="topLeft" activeCell="C46" activeCellId="0" sqref="C46"/>
    </sheetView>
  </sheetViews>
  <sheetFormatPr defaultColWidth="11.53515625" defaultRowHeight="15.7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9.38"/>
    <col collapsed="false" customWidth="true" hidden="false" outlineLevel="0" max="3" min="3" style="0" width="29.37"/>
    <col collapsed="false" customWidth="true" hidden="false" outlineLevel="0" max="4" min="4" style="0" width="10.14"/>
    <col collapsed="false" customWidth="true" hidden="false" outlineLevel="0" max="5" min="5" style="0" width="10.28"/>
    <col collapsed="false" customWidth="true" hidden="false" outlineLevel="0" max="6" min="6" style="0" width="9.72"/>
    <col collapsed="false" customWidth="true" hidden="false" outlineLevel="0" max="7" min="7" style="0" width="13.89"/>
    <col collapsed="false" customWidth="true" hidden="false" outlineLevel="0" max="8" min="8" style="0" width="10.84"/>
    <col collapsed="false" customWidth="true" hidden="false" outlineLevel="0" max="10" min="9" style="0" width="9.13"/>
    <col collapsed="false" customWidth="true" hidden="false" outlineLevel="0" max="11" min="11" style="0" width="14.01"/>
    <col collapsed="false" customWidth="true" hidden="false" outlineLevel="0" max="12" min="12" style="0" width="15.13"/>
    <col collapsed="false" customWidth="true" hidden="true" outlineLevel="0" max="13" min="13" style="0" width="7.13"/>
    <col collapsed="false" customWidth="true" hidden="true" outlineLevel="0" max="14" min="14" style="0" width="6.75"/>
    <col collapsed="false" customWidth="true" hidden="false" outlineLevel="0" max="15" min="15" style="0" width="6.67"/>
    <col collapsed="false" customWidth="true" hidden="false" outlineLevel="0" max="16" min="16" style="0" width="10.14"/>
    <col collapsed="false" customWidth="true" hidden="false" outlineLevel="0" max="17" min="17" style="0" width="6.53"/>
    <col collapsed="false" customWidth="true" hidden="false" outlineLevel="0" max="18" min="18" style="0" width="6.38"/>
    <col collapsed="false" customWidth="true" hidden="false" outlineLevel="0" max="19" min="19" style="0" width="8.06"/>
    <col collapsed="false" customWidth="true" hidden="false" outlineLevel="0" max="21" min="20" style="0" width="7"/>
    <col collapsed="false" customWidth="true" hidden="false" outlineLevel="0" max="22" min="22" style="0" width="10.63"/>
    <col collapsed="false" customWidth="true" hidden="false" outlineLevel="0" max="64" min="23" style="0" width="12.63"/>
  </cols>
  <sheetData>
    <row r="1" customFormat="false" ht="13.8" hidden="false" customHeight="false" outlineLevel="0" collapsed="false">
      <c r="A1" s="1" t="s">
        <v>0</v>
      </c>
      <c r="B1" s="2"/>
      <c r="C1" s="2"/>
      <c r="D1" s="1"/>
      <c r="E1" s="1"/>
      <c r="F1" s="1"/>
      <c r="G1" s="3"/>
      <c r="H1" s="3"/>
      <c r="I1" s="1"/>
      <c r="J1" s="1"/>
      <c r="K1" s="1"/>
      <c r="L1" s="1"/>
      <c r="M1" s="4"/>
      <c r="N1" s="2"/>
      <c r="O1" s="2"/>
      <c r="P1" s="2"/>
      <c r="Q1" s="2"/>
      <c r="S1" s="5"/>
    </row>
    <row r="2" customFormat="false" ht="13.8" hidden="false" customHeight="false" outlineLevel="0" collapsed="false">
      <c r="A2" s="1" t="n">
        <v>0</v>
      </c>
      <c r="B2" s="2" t="s">
        <v>1</v>
      </c>
      <c r="C2" s="2"/>
      <c r="D2" s="2"/>
      <c r="E2" s="2"/>
      <c r="F2" s="2"/>
      <c r="G2" s="2"/>
      <c r="H2" s="3"/>
      <c r="I2" s="1"/>
      <c r="J2" s="1"/>
      <c r="K2" s="1"/>
      <c r="L2" s="1"/>
      <c r="M2" s="4"/>
      <c r="N2" s="2"/>
      <c r="O2" s="2"/>
      <c r="P2" s="2"/>
      <c r="Q2" s="2"/>
      <c r="S2" s="5"/>
    </row>
    <row r="3" customFormat="false" ht="13.8" hidden="false" customHeight="false" outlineLevel="0" collapsed="false">
      <c r="A3" s="1"/>
      <c r="B3" s="2" t="s">
        <v>2</v>
      </c>
      <c r="C3" s="2"/>
      <c r="D3" s="2"/>
      <c r="E3" s="2"/>
      <c r="F3" s="2"/>
      <c r="G3" s="2"/>
      <c r="H3" s="3"/>
      <c r="I3" s="1"/>
      <c r="J3" s="1"/>
      <c r="K3" s="1"/>
      <c r="L3" s="1"/>
      <c r="M3" s="4"/>
      <c r="N3" s="2"/>
      <c r="O3" s="2"/>
      <c r="P3" s="2"/>
      <c r="Q3" s="2"/>
      <c r="S3" s="5"/>
    </row>
    <row r="4" customFormat="false" ht="13.8" hidden="false" customHeight="false" outlineLevel="0" collapsed="false">
      <c r="A4" s="1" t="n">
        <v>1</v>
      </c>
      <c r="B4" s="2" t="s">
        <v>3</v>
      </c>
      <c r="C4" s="2"/>
      <c r="D4" s="2"/>
      <c r="E4" s="2"/>
      <c r="F4" s="2"/>
      <c r="G4" s="2"/>
      <c r="H4" s="3"/>
      <c r="I4" s="1"/>
      <c r="J4" s="1"/>
      <c r="K4" s="1"/>
      <c r="L4" s="1"/>
      <c r="M4" s="4"/>
      <c r="N4" s="2"/>
      <c r="O4" s="2"/>
      <c r="P4" s="2"/>
      <c r="Q4" s="2"/>
      <c r="S4" s="5"/>
    </row>
    <row r="5" customFormat="false" ht="13.8" hidden="false" customHeight="false" outlineLevel="0" collapsed="false">
      <c r="A5" s="1" t="n">
        <v>2</v>
      </c>
      <c r="B5" s="2" t="s">
        <v>4</v>
      </c>
      <c r="C5" s="2"/>
      <c r="D5" s="2"/>
      <c r="E5" s="2"/>
      <c r="F5" s="2"/>
      <c r="G5" s="2"/>
      <c r="H5" s="3"/>
      <c r="I5" s="1"/>
      <c r="J5" s="1"/>
      <c r="K5" s="1"/>
      <c r="L5" s="1"/>
      <c r="M5" s="4"/>
      <c r="N5" s="2"/>
      <c r="O5" s="2"/>
      <c r="P5" s="2"/>
      <c r="Q5" s="2"/>
      <c r="S5" s="5"/>
    </row>
    <row r="6" customFormat="false" ht="13.8" hidden="false" customHeight="false" outlineLevel="0" collapsed="false">
      <c r="A6" s="1" t="n">
        <v>3</v>
      </c>
      <c r="B6" s="2" t="s">
        <v>5</v>
      </c>
      <c r="C6" s="2"/>
      <c r="D6" s="2"/>
      <c r="E6" s="2"/>
      <c r="F6" s="2"/>
      <c r="G6" s="2"/>
      <c r="H6" s="3"/>
      <c r="I6" s="1"/>
      <c r="J6" s="1"/>
      <c r="K6" s="1"/>
      <c r="L6" s="1"/>
      <c r="M6" s="4"/>
      <c r="N6" s="2"/>
      <c r="O6" s="2"/>
      <c r="P6" s="2"/>
      <c r="Q6" s="2"/>
      <c r="S6" s="5"/>
    </row>
    <row r="7" customFormat="false" ht="13.8" hidden="false" customHeight="false" outlineLevel="0" collapsed="false">
      <c r="A7" s="1" t="n">
        <v>4</v>
      </c>
      <c r="B7" s="2" t="s">
        <v>6</v>
      </c>
      <c r="C7" s="2"/>
      <c r="D7" s="2"/>
      <c r="E7" s="2"/>
      <c r="F7" s="2"/>
      <c r="G7" s="2"/>
      <c r="H7" s="3"/>
      <c r="I7" s="1"/>
      <c r="J7" s="1"/>
      <c r="K7" s="1"/>
      <c r="L7" s="1"/>
      <c r="M7" s="4"/>
      <c r="N7" s="2"/>
      <c r="O7" s="2"/>
      <c r="P7" s="2"/>
      <c r="Q7" s="2"/>
      <c r="S7" s="5"/>
    </row>
    <row r="8" customFormat="false" ht="13.8" hidden="false" customHeight="false" outlineLevel="0" collapsed="false">
      <c r="A8" s="1" t="n">
        <v>5</v>
      </c>
      <c r="B8" s="2" t="s">
        <v>7</v>
      </c>
      <c r="C8" s="2"/>
      <c r="D8" s="2"/>
      <c r="E8" s="2"/>
      <c r="F8" s="2"/>
      <c r="G8" s="2"/>
      <c r="H8" s="3"/>
      <c r="I8" s="1"/>
      <c r="J8" s="1"/>
      <c r="K8" s="1"/>
      <c r="L8" s="1"/>
      <c r="M8" s="4"/>
      <c r="N8" s="2"/>
      <c r="O8" s="2"/>
      <c r="P8" s="2"/>
      <c r="Q8" s="2"/>
      <c r="S8" s="5"/>
    </row>
    <row r="9" customFormat="false" ht="13.8" hidden="false" customHeight="false" outlineLevel="0" collapsed="false">
      <c r="A9" s="1" t="n">
        <v>6</v>
      </c>
      <c r="B9" s="2" t="s">
        <v>8</v>
      </c>
      <c r="C9" s="2"/>
      <c r="D9" s="2"/>
      <c r="E9" s="2"/>
      <c r="F9" s="2"/>
      <c r="G9" s="2"/>
      <c r="H9" s="3"/>
      <c r="I9" s="1"/>
      <c r="J9" s="1"/>
      <c r="K9" s="1"/>
      <c r="L9" s="1"/>
      <c r="M9" s="4"/>
      <c r="N9" s="2"/>
      <c r="O9" s="2"/>
      <c r="P9" s="2"/>
      <c r="Q9" s="2"/>
      <c r="S9" s="5"/>
    </row>
    <row r="10" customFormat="false" ht="13.8" hidden="false" customHeight="false" outlineLevel="0" collapsed="false">
      <c r="A10" s="1"/>
      <c r="B10" s="2" t="s">
        <v>9</v>
      </c>
      <c r="C10" s="2"/>
      <c r="D10" s="2"/>
      <c r="E10" s="2"/>
      <c r="F10" s="2"/>
      <c r="G10" s="2"/>
      <c r="H10" s="3"/>
      <c r="I10" s="1"/>
      <c r="J10" s="1"/>
      <c r="K10" s="1"/>
      <c r="L10" s="1"/>
      <c r="M10" s="4"/>
      <c r="N10" s="2"/>
      <c r="O10" s="2"/>
      <c r="P10" s="2"/>
      <c r="Q10" s="2"/>
      <c r="S10" s="5"/>
    </row>
    <row r="11" customFormat="false" ht="13.8" hidden="false" customHeight="false" outlineLevel="0" collapsed="false">
      <c r="A11" s="1"/>
      <c r="B11" s="2" t="s">
        <v>10</v>
      </c>
      <c r="C11" s="2"/>
      <c r="D11" s="2"/>
      <c r="E11" s="2"/>
      <c r="F11" s="2"/>
      <c r="G11" s="2"/>
      <c r="H11" s="3"/>
      <c r="I11" s="1"/>
      <c r="J11" s="1"/>
      <c r="K11" s="1"/>
      <c r="L11" s="1"/>
      <c r="M11" s="4"/>
      <c r="N11" s="2"/>
      <c r="O11" s="2"/>
      <c r="P11" s="2"/>
      <c r="Q11" s="2"/>
      <c r="S11" s="5"/>
    </row>
    <row r="12" customFormat="false" ht="13.8" hidden="false" customHeight="false" outlineLevel="0" collapsed="false">
      <c r="A12" s="1" t="n">
        <v>7</v>
      </c>
      <c r="B12" s="2" t="s">
        <v>11</v>
      </c>
      <c r="C12" s="2"/>
      <c r="D12" s="2"/>
      <c r="E12" s="2"/>
      <c r="F12" s="2"/>
      <c r="G12" s="2"/>
      <c r="H12" s="3"/>
      <c r="I12" s="1"/>
      <c r="J12" s="1"/>
      <c r="K12" s="1"/>
      <c r="L12" s="1"/>
      <c r="M12" s="4"/>
      <c r="N12" s="2"/>
      <c r="O12" s="2"/>
      <c r="P12" s="2"/>
      <c r="Q12" s="2"/>
      <c r="S12" s="5"/>
    </row>
    <row r="13" customFormat="false" ht="13.8" hidden="false" customHeight="false" outlineLevel="0" collapsed="false">
      <c r="A13" s="1" t="n">
        <v>8</v>
      </c>
      <c r="B13" s="2" t="s">
        <v>12</v>
      </c>
      <c r="C13" s="2"/>
      <c r="D13" s="2"/>
      <c r="E13" s="2"/>
      <c r="F13" s="2"/>
      <c r="G13" s="2"/>
      <c r="H13" s="3"/>
      <c r="I13" s="1"/>
      <c r="J13" s="1"/>
      <c r="K13" s="1"/>
      <c r="L13" s="1"/>
      <c r="M13" s="4"/>
      <c r="N13" s="2"/>
      <c r="O13" s="2"/>
      <c r="P13" s="2"/>
      <c r="Q13" s="2"/>
      <c r="S13" s="5"/>
    </row>
    <row r="14" customFormat="false" ht="13.8" hidden="false" customHeight="false" outlineLevel="0" collapsed="false">
      <c r="A14" s="1" t="n">
        <v>9</v>
      </c>
      <c r="B14" s="2" t="s">
        <v>13</v>
      </c>
      <c r="C14" s="2"/>
      <c r="D14" s="2"/>
      <c r="E14" s="2"/>
      <c r="F14" s="2"/>
      <c r="G14" s="2"/>
      <c r="H14" s="3"/>
      <c r="I14" s="1"/>
      <c r="J14" s="1"/>
      <c r="K14" s="1"/>
      <c r="L14" s="1"/>
      <c r="M14" s="4"/>
      <c r="N14" s="2"/>
      <c r="O14" s="2"/>
      <c r="P14" s="2"/>
      <c r="Q14" s="2"/>
      <c r="S14" s="5"/>
    </row>
    <row r="15" customFormat="false" ht="13.8" hidden="false" customHeight="false" outlineLevel="0" collapsed="false">
      <c r="A15" s="1" t="n">
        <v>10</v>
      </c>
      <c r="B15" s="2" t="s">
        <v>14</v>
      </c>
      <c r="C15" s="2"/>
      <c r="D15" s="2"/>
      <c r="E15" s="2"/>
      <c r="F15" s="2"/>
      <c r="G15" s="2"/>
      <c r="H15" s="3"/>
      <c r="I15" s="1"/>
      <c r="J15" s="1"/>
      <c r="K15" s="1"/>
      <c r="L15" s="1"/>
      <c r="M15" s="4"/>
      <c r="N15" s="2"/>
      <c r="O15" s="2"/>
      <c r="P15" s="2"/>
      <c r="Q15" s="2"/>
      <c r="S15" s="5"/>
    </row>
    <row r="16" customFormat="false" ht="13.8" hidden="false" customHeight="false" outlineLevel="0" collapsed="false">
      <c r="A16" s="1" t="n">
        <v>11</v>
      </c>
      <c r="B16" s="2" t="s">
        <v>15</v>
      </c>
      <c r="C16" s="2"/>
      <c r="D16" s="2"/>
      <c r="E16" s="2"/>
      <c r="F16" s="2"/>
      <c r="G16" s="2"/>
      <c r="H16" s="3"/>
      <c r="I16" s="1"/>
      <c r="J16" s="1"/>
      <c r="K16" s="1"/>
      <c r="L16" s="1"/>
      <c r="M16" s="4"/>
      <c r="N16" s="2"/>
      <c r="O16" s="2"/>
      <c r="P16" s="2"/>
      <c r="Q16" s="2"/>
      <c r="S16" s="5"/>
    </row>
    <row r="17" customFormat="false" ht="13.8" hidden="false" customHeight="false" outlineLevel="0" collapsed="false">
      <c r="A17" s="1" t="n">
        <v>12</v>
      </c>
      <c r="B17" s="2" t="s">
        <v>16</v>
      </c>
      <c r="C17" s="2"/>
      <c r="D17" s="2"/>
      <c r="E17" s="2"/>
      <c r="F17" s="2"/>
      <c r="G17" s="2"/>
      <c r="H17" s="1"/>
      <c r="I17" s="1"/>
      <c r="J17" s="1"/>
      <c r="K17" s="1"/>
      <c r="L17" s="1"/>
      <c r="M17" s="4"/>
      <c r="N17" s="2"/>
      <c r="O17" s="2"/>
      <c r="P17" s="2"/>
      <c r="Q17" s="2"/>
      <c r="S17" s="5"/>
    </row>
    <row r="18" customFormat="false" ht="13.8" hidden="false" customHeight="false" outlineLevel="0" collapsed="false">
      <c r="A18" s="1"/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4"/>
      <c r="N18" s="2"/>
      <c r="O18" s="2"/>
      <c r="P18" s="2"/>
      <c r="Q18" s="2"/>
      <c r="S18" s="5"/>
    </row>
    <row r="19" customFormat="false" ht="13.8" hidden="false" customHeight="false" outlineLevel="0" collapsed="false">
      <c r="A19" s="1" t="s">
        <v>17</v>
      </c>
      <c r="B19" s="2"/>
      <c r="C19" s="2"/>
      <c r="D19" s="1" t="s">
        <v>18</v>
      </c>
      <c r="E19" s="1"/>
      <c r="F19" s="1" t="s">
        <v>18</v>
      </c>
      <c r="G19" s="1" t="s">
        <v>19</v>
      </c>
      <c r="H19" s="3"/>
      <c r="I19" s="1"/>
      <c r="J19" s="1"/>
      <c r="K19" s="1" t="s">
        <v>20</v>
      </c>
      <c r="L19" s="1" t="s">
        <v>20</v>
      </c>
      <c r="M19" s="4"/>
      <c r="N19" s="2"/>
      <c r="O19" s="2"/>
      <c r="P19" s="2"/>
      <c r="Q19" s="2"/>
      <c r="S19" s="5"/>
    </row>
    <row r="20" customFormat="false" ht="13.8" hidden="false" customHeight="false" outlineLevel="0" collapsed="false">
      <c r="A20" s="1" t="s">
        <v>21</v>
      </c>
      <c r="B20" s="2"/>
      <c r="C20" s="6"/>
      <c r="D20" s="7" t="s">
        <v>22</v>
      </c>
      <c r="E20" s="1" t="s">
        <v>23</v>
      </c>
      <c r="F20" s="1" t="s">
        <v>24</v>
      </c>
      <c r="G20" s="8" t="s">
        <v>25</v>
      </c>
      <c r="H20" s="3"/>
      <c r="I20" s="1" t="s">
        <v>26</v>
      </c>
      <c r="J20" s="1" t="s">
        <v>27</v>
      </c>
      <c r="K20" s="1" t="s">
        <v>28</v>
      </c>
      <c r="L20" s="1" t="s">
        <v>29</v>
      </c>
      <c r="M20" s="4"/>
      <c r="N20" s="2" t="s">
        <v>30</v>
      </c>
      <c r="O20" s="9" t="s">
        <v>31</v>
      </c>
      <c r="P20" s="10" t="s">
        <v>32</v>
      </c>
      <c r="Q20" s="11" t="s">
        <v>33</v>
      </c>
      <c r="R20" s="12"/>
      <c r="S20" s="13" t="s">
        <v>34</v>
      </c>
    </row>
    <row r="21" customFormat="false" ht="13.8" hidden="false" customHeight="false" outlineLevel="0" collapsed="false">
      <c r="A21" s="2" t="n">
        <v>0</v>
      </c>
      <c r="B21" s="1" t="s">
        <v>35</v>
      </c>
      <c r="C21" s="14" t="s">
        <v>36</v>
      </c>
      <c r="D21" s="15" t="n">
        <v>500</v>
      </c>
      <c r="E21" s="16" t="str">
        <f aca="false">FIXED(D21/4.88)</f>
        <v>102.46</v>
      </c>
      <c r="F21" s="17" t="n">
        <v>86</v>
      </c>
      <c r="G21" s="18" t="n">
        <f aca="false">F21*3.141/180</f>
        <v>1.5007</v>
      </c>
      <c r="H21" s="18"/>
      <c r="I21" s="16" t="s">
        <v>37</v>
      </c>
      <c r="J21" s="19" t="s">
        <v>37</v>
      </c>
      <c r="K21" s="20" t="s">
        <v>38</v>
      </c>
      <c r="L21" s="20" t="s">
        <v>39</v>
      </c>
      <c r="M21" s="2" t="s">
        <v>40</v>
      </c>
      <c r="N21" s="2" t="s">
        <v>41</v>
      </c>
      <c r="O21" s="21" t="n">
        <f aca="false">G21*I$23 + J$23</f>
        <v>102.46</v>
      </c>
      <c r="P21" s="21" t="n">
        <f aca="false">$G$21*$I$22 +$J$22</f>
        <v>100.9076</v>
      </c>
      <c r="Q21" s="22"/>
      <c r="R21" s="23" t="n">
        <f aca="false">E21-P21</f>
        <v>1.55239999999999</v>
      </c>
      <c r="S21" s="24"/>
    </row>
    <row r="22" customFormat="false" ht="13.8" hidden="false" customHeight="false" outlineLevel="0" collapsed="false">
      <c r="A22" s="2" t="n">
        <v>0</v>
      </c>
      <c r="B22" s="1" t="s">
        <v>42</v>
      </c>
      <c r="C22" s="14" t="s">
        <v>43</v>
      </c>
      <c r="D22" s="25" t="n">
        <v>1465</v>
      </c>
      <c r="E22" s="16" t="str">
        <f aca="false">FIXED(D22/4.88)</f>
        <v>300.20</v>
      </c>
      <c r="F22" s="26" t="n">
        <v>0</v>
      </c>
      <c r="G22" s="27" t="n">
        <f aca="false">F22*3.141/180</f>
        <v>0</v>
      </c>
      <c r="H22" s="27"/>
      <c r="I22" s="28" t="n">
        <v>-132</v>
      </c>
      <c r="J22" s="29" t="n">
        <v>299</v>
      </c>
      <c r="K22" s="30" t="n">
        <f aca="false">J22+I22*G21</f>
        <v>100.9076</v>
      </c>
      <c r="L22" s="30" t="n">
        <f aca="false">K22+N22</f>
        <v>506.306</v>
      </c>
      <c r="M22" s="31" t="n">
        <f aca="false">M23</f>
        <v>-3.0712</v>
      </c>
      <c r="N22" s="32" t="n">
        <f aca="false">I22*M22</f>
        <v>405.3984</v>
      </c>
      <c r="O22" s="21" t="n">
        <f aca="false">G22*I$23 + J$23</f>
        <v>299.214318181818</v>
      </c>
      <c r="P22" s="21" t="n">
        <f aca="false">($G$22*$I$22 + $J$22)</f>
        <v>299</v>
      </c>
      <c r="Q22" s="33"/>
      <c r="R22" s="23" t="n">
        <f aca="false">E22-P22</f>
        <v>1.19999999999999</v>
      </c>
      <c r="S22" s="34"/>
    </row>
    <row r="23" customFormat="false" ht="13.8" hidden="false" customHeight="false" outlineLevel="0" collapsed="false">
      <c r="A23" s="2" t="n">
        <v>0</v>
      </c>
      <c r="B23" s="1" t="s">
        <v>35</v>
      </c>
      <c r="C23" s="14" t="s">
        <v>44</v>
      </c>
      <c r="D23" s="35" t="n">
        <v>2465</v>
      </c>
      <c r="E23" s="16" t="str">
        <f aca="false">FIXED(D23/4.88)</f>
        <v>505.12</v>
      </c>
      <c r="F23" s="17" t="n">
        <v>-90</v>
      </c>
      <c r="G23" s="18" t="n">
        <f aca="false">F23*3.141/180</f>
        <v>-1.5705</v>
      </c>
      <c r="H23" s="18" t="s">
        <v>45</v>
      </c>
      <c r="I23" s="36" t="n">
        <f aca="false">((E21-E23)/(G21-G23))</f>
        <v>-131.108361552488</v>
      </c>
      <c r="J23" s="37" t="n">
        <f aca="false">E21-G21*I23</f>
        <v>299.214318181818</v>
      </c>
      <c r="K23" s="38" t="n">
        <f aca="false">J23+I23*G21</f>
        <v>102.46</v>
      </c>
      <c r="L23" s="39" t="n">
        <f aca="false">K23+N23</f>
        <v>505.12</v>
      </c>
      <c r="M23" s="31" t="n">
        <f aca="false">G23-G21</f>
        <v>-3.0712</v>
      </c>
      <c r="N23" s="40" t="n">
        <f aca="false">I23*M23</f>
        <v>402.66</v>
      </c>
      <c r="O23" s="21" t="n">
        <f aca="false">G23*I$23 + J$23</f>
        <v>505.12</v>
      </c>
      <c r="P23" s="21" t="n">
        <f aca="false">$G$23*$I$22 + $J$22</f>
        <v>506.306</v>
      </c>
      <c r="Q23" s="41" t="n">
        <f aca="false">E22-O22</f>
        <v>0.985681818181831</v>
      </c>
      <c r="R23" s="23" t="n">
        <f aca="false">E23-P23</f>
        <v>-1.18600000000004</v>
      </c>
      <c r="S23" s="42" t="n">
        <f aca="false">AVERAGE(R21:R23)</f>
        <v>0.522133333333315</v>
      </c>
      <c r="U23" s="43"/>
    </row>
    <row r="24" customFormat="false" ht="13.8" hidden="false" customHeight="false" outlineLevel="0" collapsed="false">
      <c r="A24" s="2" t="n">
        <v>1</v>
      </c>
      <c r="B24" s="1" t="s">
        <v>35</v>
      </c>
      <c r="C24" s="14" t="s">
        <v>46</v>
      </c>
      <c r="D24" s="15" t="n">
        <v>520</v>
      </c>
      <c r="E24" s="16" t="str">
        <f aca="false">FIXED(D24/4.88)</f>
        <v>106.56</v>
      </c>
      <c r="F24" s="17" t="n">
        <v>106</v>
      </c>
      <c r="G24" s="18" t="n">
        <f aca="false">F24*3.141/180</f>
        <v>1.8497</v>
      </c>
      <c r="H24" s="18"/>
      <c r="I24" s="44" t="s">
        <v>47</v>
      </c>
      <c r="J24" s="19" t="s">
        <v>47</v>
      </c>
      <c r="K24" s="20" t="s">
        <v>48</v>
      </c>
      <c r="L24" s="20" t="s">
        <v>49</v>
      </c>
      <c r="M24" s="3"/>
      <c r="N24" s="40"/>
      <c r="O24" s="21" t="n">
        <f aca="false">G24*I$26 + J$26</f>
        <v>106.56</v>
      </c>
      <c r="P24" s="21" t="n">
        <f aca="false">$G$24*$I$25 + $J$25</f>
        <v>109.8396</v>
      </c>
      <c r="Q24" s="22"/>
      <c r="R24" s="23" t="n">
        <f aca="false">E24-P24</f>
        <v>-3.27959999999999</v>
      </c>
      <c r="S24" s="45"/>
    </row>
    <row r="25" customFormat="false" ht="13.8" hidden="false" customHeight="false" outlineLevel="0" collapsed="false">
      <c r="A25" s="2" t="n">
        <v>1</v>
      </c>
      <c r="B25" s="1" t="s">
        <v>42</v>
      </c>
      <c r="C25" s="14" t="s">
        <v>50</v>
      </c>
      <c r="D25" s="25" t="n">
        <v>720</v>
      </c>
      <c r="E25" s="16" t="str">
        <f aca="false">FIXED(D25/4.88)</f>
        <v>147.54</v>
      </c>
      <c r="F25" s="26" t="n">
        <v>90</v>
      </c>
      <c r="G25" s="27" t="n">
        <f aca="false">F25*3.141/180</f>
        <v>1.5705</v>
      </c>
      <c r="H25" s="27"/>
      <c r="I25" s="28" t="n">
        <v>-132</v>
      </c>
      <c r="J25" s="29" t="n">
        <v>354</v>
      </c>
      <c r="K25" s="30" t="n">
        <f aca="false">J25+I25*G24</f>
        <v>109.8396</v>
      </c>
      <c r="L25" s="30" t="n">
        <f aca="false">K25+N25</f>
        <v>354</v>
      </c>
      <c r="M25" s="31" t="n">
        <f aca="false">M26</f>
        <v>-1.8497</v>
      </c>
      <c r="N25" s="32" t="n">
        <f aca="false">I25*M25</f>
        <v>244.1604</v>
      </c>
      <c r="O25" s="21" t="n">
        <f aca="false">G25*I$26 + J$26</f>
        <v>144.295849056604</v>
      </c>
      <c r="P25" s="21" t="n">
        <f aca="false">$G$25*$I$25 +$J$25</f>
        <v>146.694</v>
      </c>
      <c r="Q25" s="33"/>
      <c r="R25" s="23" t="n">
        <f aca="false">E25-P25</f>
        <v>0.846000000000004</v>
      </c>
      <c r="S25" s="46"/>
    </row>
    <row r="26" customFormat="false" ht="13.8" hidden="false" customHeight="false" outlineLevel="0" collapsed="false">
      <c r="A26" s="2" t="n">
        <v>1</v>
      </c>
      <c r="B26" s="1" t="s">
        <v>35</v>
      </c>
      <c r="C26" s="14" t="s">
        <v>51</v>
      </c>
      <c r="D26" s="35" t="n">
        <v>1740</v>
      </c>
      <c r="E26" s="16" t="str">
        <f aca="false">FIXED(D26/4.88)</f>
        <v>356.56</v>
      </c>
      <c r="F26" s="17" t="n">
        <v>0</v>
      </c>
      <c r="G26" s="47" t="n">
        <f aca="false">F26*3.141/180</f>
        <v>0</v>
      </c>
      <c r="H26" s="18" t="s">
        <v>45</v>
      </c>
      <c r="I26" s="36" t="n">
        <f aca="false">((E24-E26)/(G24-G26))</f>
        <v>-135.157052494999</v>
      </c>
      <c r="J26" s="37" t="n">
        <f aca="false">E24-G24*I26</f>
        <v>356.56</v>
      </c>
      <c r="K26" s="38" t="n">
        <f aca="false">J26+I26*G24</f>
        <v>106.56</v>
      </c>
      <c r="L26" s="38" t="n">
        <f aca="false">K26+N26</f>
        <v>356.56</v>
      </c>
      <c r="M26" s="31" t="n">
        <f aca="false">G26-G24</f>
        <v>-1.8497</v>
      </c>
      <c r="N26" s="40" t="n">
        <f aca="false">I26*M26</f>
        <v>250</v>
      </c>
      <c r="O26" s="21" t="n">
        <f aca="false">G26*I$26 + J$26</f>
        <v>356.56</v>
      </c>
      <c r="P26" s="21" t="n">
        <f aca="false">($G26*$I$25 + $J$25)</f>
        <v>354</v>
      </c>
      <c r="Q26" s="41" t="n">
        <f aca="false">E25-O25</f>
        <v>3.24415094339616</v>
      </c>
      <c r="R26" s="23" t="n">
        <f aca="false">E26-P26</f>
        <v>2.56</v>
      </c>
      <c r="S26" s="48" t="n">
        <f aca="false">AVERAGE(R24:R26)</f>
        <v>0.0421333333333394</v>
      </c>
      <c r="U26" s="43"/>
    </row>
    <row r="27" customFormat="false" ht="13.8" hidden="false" customHeight="false" outlineLevel="0" collapsed="false">
      <c r="A27" s="2" t="n">
        <v>14</v>
      </c>
      <c r="B27" s="1" t="s">
        <v>35</v>
      </c>
      <c r="C27" s="14" t="s">
        <v>52</v>
      </c>
      <c r="D27" s="15" t="n">
        <v>1950</v>
      </c>
      <c r="E27" s="16" t="str">
        <f aca="false">FIXED(D27/4.88)</f>
        <v>399.59</v>
      </c>
      <c r="F27" s="17" t="n">
        <v>23</v>
      </c>
      <c r="G27" s="18" t="n">
        <f aca="false">F27*3.141/180</f>
        <v>0.40135</v>
      </c>
      <c r="H27" s="18"/>
      <c r="I27" s="44" t="s">
        <v>53</v>
      </c>
      <c r="J27" s="19" t="s">
        <v>53</v>
      </c>
      <c r="K27" s="20" t="s">
        <v>54</v>
      </c>
      <c r="L27" s="20" t="s">
        <v>55</v>
      </c>
      <c r="M27" s="3"/>
      <c r="N27" s="40"/>
      <c r="O27" s="21" t="n">
        <f aca="false">G27*I$29 + J$29</f>
        <v>399.59</v>
      </c>
      <c r="P27" s="21" t="n">
        <f aca="false">$G$27*$I$28 +$J$28</f>
        <v>395.9782</v>
      </c>
      <c r="Q27" s="22"/>
      <c r="R27" s="23" t="n">
        <f aca="false">E27-P27</f>
        <v>3.61179999999996</v>
      </c>
      <c r="S27" s="49"/>
    </row>
    <row r="28" customFormat="false" ht="13.8" hidden="false" customHeight="false" outlineLevel="0" collapsed="false">
      <c r="A28" s="2" t="n">
        <v>14</v>
      </c>
      <c r="B28" s="1" t="s">
        <v>42</v>
      </c>
      <c r="C28" s="14" t="s">
        <v>56</v>
      </c>
      <c r="D28" s="25" t="n">
        <v>1675</v>
      </c>
      <c r="E28" s="16" t="str">
        <f aca="false">FIXED(D28/4.88)</f>
        <v>343.24</v>
      </c>
      <c r="F28" s="26" t="n">
        <v>0</v>
      </c>
      <c r="G28" s="27" t="n">
        <f aca="false">F28*3.141/180</f>
        <v>0</v>
      </c>
      <c r="H28" s="27"/>
      <c r="I28" s="28" t="n">
        <v>132</v>
      </c>
      <c r="J28" s="29" t="n">
        <v>343</v>
      </c>
      <c r="K28" s="30" t="n">
        <f aca="false">J28+I28*G27</f>
        <v>395.9782</v>
      </c>
      <c r="L28" s="30" t="n">
        <f aca="false">K28+N28</f>
        <v>227.83</v>
      </c>
      <c r="M28" s="31" t="n">
        <f aca="false">M29</f>
        <v>-1.27385</v>
      </c>
      <c r="N28" s="32" t="n">
        <f aca="false">I28*M28</f>
        <v>-168.1482</v>
      </c>
      <c r="O28" s="21" t="n">
        <f aca="false">G28*I$29 + J$29</f>
        <v>344.711369863014</v>
      </c>
      <c r="P28" s="21" t="n">
        <f aca="false">$G$28*$I$28 + $J$28</f>
        <v>343</v>
      </c>
      <c r="Q28" s="33"/>
      <c r="R28" s="23" t="n">
        <f aca="false">E28-P28</f>
        <v>0.240000000000009</v>
      </c>
      <c r="S28" s="50"/>
    </row>
    <row r="29" customFormat="false" ht="13.8" hidden="false" customHeight="false" outlineLevel="0" collapsed="false">
      <c r="A29" s="2" t="n">
        <v>14</v>
      </c>
      <c r="B29" s="1" t="s">
        <v>35</v>
      </c>
      <c r="C29" s="14" t="s">
        <v>57</v>
      </c>
      <c r="D29" s="35" t="n">
        <v>1100</v>
      </c>
      <c r="E29" s="16" t="str">
        <f aca="false">FIXED(D29/4.88)</f>
        <v>225.41</v>
      </c>
      <c r="F29" s="17" t="n">
        <v>-50</v>
      </c>
      <c r="G29" s="18" t="n">
        <f aca="false">F29*3.141/180</f>
        <v>-0.8725</v>
      </c>
      <c r="H29" s="18" t="s">
        <v>45</v>
      </c>
      <c r="I29" s="36" t="n">
        <f aca="false">((E27-E29)/(G27-G29))</f>
        <v>136.73509439887</v>
      </c>
      <c r="J29" s="37" t="n">
        <f aca="false">E27-G27*I29</f>
        <v>344.711369863014</v>
      </c>
      <c r="K29" s="38" t="n">
        <f aca="false">J29+I29*G27</f>
        <v>399.59</v>
      </c>
      <c r="L29" s="38" t="n">
        <f aca="false">K29+N29</f>
        <v>225.41</v>
      </c>
      <c r="M29" s="31" t="n">
        <f aca="false">G29-G27</f>
        <v>-1.27385</v>
      </c>
      <c r="N29" s="40" t="n">
        <f aca="false">I29*M29</f>
        <v>-174.18</v>
      </c>
      <c r="O29" s="21" t="n">
        <f aca="false">G29*I$29 + J$29</f>
        <v>225.41</v>
      </c>
      <c r="P29" s="21" t="n">
        <f aca="false">$G$29*$I$28 + $J$28</f>
        <v>227.83</v>
      </c>
      <c r="Q29" s="41" t="n">
        <f aca="false">E28-O28</f>
        <v>-1.47136986301365</v>
      </c>
      <c r="R29" s="23" t="n">
        <f aca="false">E29-P29</f>
        <v>-2.41999999999999</v>
      </c>
      <c r="S29" s="51" t="n">
        <f aca="false">AVERAGE(R27:R29)</f>
        <v>0.47726666666666</v>
      </c>
      <c r="U29" s="43"/>
    </row>
    <row r="30" customFormat="false" ht="13.8" hidden="false" customHeight="false" outlineLevel="0" collapsed="false">
      <c r="A30" s="2" t="n">
        <v>15</v>
      </c>
      <c r="B30" s="1" t="s">
        <v>42</v>
      </c>
      <c r="C30" s="14" t="s">
        <v>58</v>
      </c>
      <c r="D30" s="52"/>
      <c r="E30" s="16" t="str">
        <f aca="false">FIXED(D30/4.88)</f>
        <v>0.00</v>
      </c>
      <c r="F30" s="26"/>
      <c r="G30" s="27"/>
      <c r="H30" s="27"/>
      <c r="I30" s="44" t="s">
        <v>58</v>
      </c>
      <c r="J30" s="19" t="s">
        <v>58</v>
      </c>
      <c r="K30" s="20" t="s">
        <v>59</v>
      </c>
      <c r="L30" s="20" t="s">
        <v>60</v>
      </c>
      <c r="M30" s="3"/>
      <c r="N30" s="32"/>
      <c r="O30" s="21"/>
      <c r="P30" s="21"/>
      <c r="Q30" s="33"/>
      <c r="R30" s="23"/>
      <c r="S30" s="45"/>
    </row>
    <row r="31" customFormat="false" ht="13.8" hidden="false" customHeight="false" outlineLevel="0" collapsed="false">
      <c r="A31" s="2" t="n">
        <v>15</v>
      </c>
      <c r="B31" s="1" t="s">
        <v>35</v>
      </c>
      <c r="C31" s="14" t="s">
        <v>61</v>
      </c>
      <c r="D31" s="53" t="n">
        <v>2200</v>
      </c>
      <c r="E31" s="16" t="str">
        <f aca="false">FIXED(D31/4.88)</f>
        <v>450.82</v>
      </c>
      <c r="F31" s="17" t="n">
        <v>0</v>
      </c>
      <c r="G31" s="18" t="n">
        <f aca="false">F31*3.141/180</f>
        <v>0</v>
      </c>
      <c r="H31" s="18"/>
      <c r="I31" s="28" t="n">
        <v>-132</v>
      </c>
      <c r="J31" s="29" t="n">
        <v>454</v>
      </c>
      <c r="K31" s="30" t="n">
        <f aca="false">J31+I31*G31</f>
        <v>454</v>
      </c>
      <c r="L31" s="30" t="n">
        <f aca="false">K31+N31</f>
        <v>120.007</v>
      </c>
      <c r="M31" s="31" t="n">
        <f aca="false">M32</f>
        <v>2.53025</v>
      </c>
      <c r="N31" s="40" t="n">
        <f aca="false">I31*M31</f>
        <v>-333.993</v>
      </c>
      <c r="O31" s="21" t="n">
        <f aca="false">(G31*I$32 + J$32)</f>
        <v>450.82</v>
      </c>
      <c r="P31" s="21" t="n">
        <f aca="false">$G$31*$I$31 + $J$31</f>
        <v>454</v>
      </c>
      <c r="Q31" s="41"/>
      <c r="R31" s="23" t="n">
        <f aca="false">E31-P31</f>
        <v>-3.18000000000001</v>
      </c>
      <c r="S31" s="46"/>
    </row>
    <row r="32" customFormat="false" ht="13.8" hidden="false" customHeight="false" outlineLevel="0" collapsed="false">
      <c r="A32" s="2" t="n">
        <v>15</v>
      </c>
      <c r="B32" s="1" t="s">
        <v>35</v>
      </c>
      <c r="C32" s="14" t="s">
        <v>62</v>
      </c>
      <c r="D32" s="53" t="n">
        <v>600</v>
      </c>
      <c r="E32" s="16" t="str">
        <f aca="false">FIXED(D32/4.88)</f>
        <v>122.95</v>
      </c>
      <c r="F32" s="17" t="n">
        <v>145</v>
      </c>
      <c r="G32" s="18" t="n">
        <f aca="false">F32*3.141/180</f>
        <v>2.53025</v>
      </c>
      <c r="H32" s="18" t="s">
        <v>45</v>
      </c>
      <c r="I32" s="36" t="n">
        <f aca="false">((E31-E32)/(G31-G32))</f>
        <v>-129.580081019662</v>
      </c>
      <c r="J32" s="37" t="n">
        <f aca="false">E31-G31*I32</f>
        <v>450.82</v>
      </c>
      <c r="K32" s="38" t="n">
        <f aca="false">J32+I32*G31</f>
        <v>450.82</v>
      </c>
      <c r="L32" s="38" t="n">
        <f aca="false">K32+N32</f>
        <v>122.95</v>
      </c>
      <c r="M32" s="31" t="n">
        <f aca="false">G32-G31</f>
        <v>2.53025</v>
      </c>
      <c r="N32" s="40" t="n">
        <f aca="false">I32*M32</f>
        <v>-327.87</v>
      </c>
      <c r="O32" s="21" t="n">
        <f aca="false">G32*I$32 + J$32</f>
        <v>122.95</v>
      </c>
      <c r="P32" s="21" t="n">
        <f aca="false">$G$32*$I$31 + $J$31</f>
        <v>120.007</v>
      </c>
      <c r="Q32" s="41"/>
      <c r="R32" s="23" t="n">
        <f aca="false">E32-P32</f>
        <v>2.943</v>
      </c>
      <c r="S32" s="48" t="n">
        <f aca="false">AVERAGE(R30:R32)</f>
        <v>-0.118500000000005</v>
      </c>
      <c r="U32" s="43"/>
    </row>
    <row r="33" customFormat="false" ht="52.2" hidden="false" customHeight="false" outlineLevel="0" collapsed="false">
      <c r="A33" s="3"/>
      <c r="B33" s="3"/>
      <c r="C33" s="3"/>
      <c r="D33" s="54" t="s">
        <v>63</v>
      </c>
      <c r="E33" s="55"/>
      <c r="F33" s="54" t="s">
        <v>64</v>
      </c>
      <c r="G33" s="56"/>
      <c r="H33" s="56"/>
      <c r="I33" s="57" t="s">
        <v>65</v>
      </c>
      <c r="J33" s="58"/>
      <c r="K33" s="59" t="s">
        <v>66</v>
      </c>
      <c r="L33" s="60"/>
      <c r="M33" s="3"/>
      <c r="N33" s="3"/>
      <c r="O33" s="3"/>
      <c r="P33" s="3"/>
      <c r="Q33" s="4" t="s">
        <v>67</v>
      </c>
      <c r="S33" s="61" t="s">
        <v>68</v>
      </c>
    </row>
    <row r="34" customFormat="false" ht="13.8" hidden="false" customHeight="false" outlineLevel="0" collapsed="false">
      <c r="I34" s="62"/>
      <c r="J34" s="63"/>
      <c r="K34" s="5" t="s">
        <v>69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62"/>
      <c r="J35" s="63"/>
      <c r="K35" s="5" t="s">
        <v>70</v>
      </c>
    </row>
    <row r="36" customFormat="false" ht="13.8" hidden="false" customHeight="false" outlineLevel="0" collapsed="false">
      <c r="A36" s="5"/>
      <c r="B36" s="5"/>
      <c r="C36" s="5" t="s">
        <v>71</v>
      </c>
      <c r="D36" s="5"/>
      <c r="E36" s="5" t="s">
        <v>72</v>
      </c>
      <c r="F36" s="5"/>
      <c r="G36" s="5" t="s">
        <v>73</v>
      </c>
      <c r="H36" s="5"/>
      <c r="I36" s="5" t="s">
        <v>74</v>
      </c>
    </row>
    <row r="37" customFormat="false" ht="13.8" hidden="false" customHeight="false" outlineLevel="0" collapsed="false">
      <c r="A37" s="5"/>
      <c r="B37" s="5"/>
      <c r="C37" s="5" t="s">
        <v>75</v>
      </c>
      <c r="D37" s="5"/>
      <c r="E37" s="5" t="s">
        <v>76</v>
      </c>
      <c r="I37" s="5"/>
    </row>
    <row r="38" customFormat="false" ht="13.8" hidden="false" customHeight="false" outlineLevel="0" collapsed="false">
      <c r="A38" s="5"/>
      <c r="B38" s="5"/>
      <c r="C38" s="5" t="s">
        <v>77</v>
      </c>
      <c r="D38" s="5"/>
      <c r="E38" s="5" t="s">
        <v>78</v>
      </c>
      <c r="I38" s="5"/>
    </row>
    <row r="39" customFormat="false" ht="13.8" hidden="false" customHeight="false" outlineLevel="0" collapsed="false">
      <c r="A39" s="5"/>
      <c r="B39" s="5"/>
      <c r="C39" s="64" t="s">
        <v>79</v>
      </c>
      <c r="I39" s="5"/>
    </row>
    <row r="40" customFormat="false" ht="13.8" hidden="false" customHeight="false" outlineLevel="0" collapsed="false">
      <c r="I40" s="5"/>
    </row>
    <row r="41" customFormat="false" ht="13.8" hidden="false" customHeight="false" outlineLevel="0" collapsed="false">
      <c r="A41" s="5"/>
      <c r="B41" s="5"/>
      <c r="C41" s="5" t="s">
        <v>80</v>
      </c>
      <c r="I41" s="5"/>
    </row>
    <row r="42" customFormat="false" ht="13.8" hidden="false" customHeight="false" outlineLevel="0" collapsed="false">
      <c r="A42" s="5"/>
      <c r="B42" s="5"/>
      <c r="C42" s="5" t="s">
        <v>81</v>
      </c>
      <c r="I42" s="5"/>
    </row>
    <row r="43" customFormat="false" ht="13.8" hidden="false" customHeight="false" outlineLevel="0" collapsed="false">
      <c r="A43" s="5"/>
      <c r="B43" s="5"/>
      <c r="C43" s="5" t="s">
        <v>82</v>
      </c>
      <c r="I43" s="5"/>
    </row>
    <row r="44" customFormat="false" ht="13.8" hidden="false" customHeight="false" outlineLevel="0" collapsed="false">
      <c r="A44" s="5"/>
      <c r="B44" s="5"/>
      <c r="C44" s="5" t="s">
        <v>83</v>
      </c>
      <c r="I44" s="5"/>
    </row>
    <row r="46" customFormat="false" ht="13.8" hidden="false" customHeight="false" outlineLevel="0" collapsed="false">
      <c r="A46" s="64"/>
      <c r="B46" s="64"/>
      <c r="C46" s="64" t="s">
        <v>84</v>
      </c>
    </row>
    <row r="47" customFormat="false" ht="13.8" hidden="false" customHeight="false" outlineLevel="0" collapsed="false">
      <c r="A47" s="5"/>
      <c r="B47" s="64"/>
      <c r="C47" s="64" t="s">
        <v>37</v>
      </c>
      <c r="D47" s="64"/>
      <c r="E47" s="64" t="n">
        <v>-90</v>
      </c>
      <c r="F47" s="64"/>
      <c r="G47" s="64" t="n">
        <v>90</v>
      </c>
      <c r="H47" s="64"/>
      <c r="I47" s="5" t="s">
        <v>85</v>
      </c>
    </row>
    <row r="48" customFormat="false" ht="13.8" hidden="false" customHeight="false" outlineLevel="0" collapsed="false">
      <c r="A48" s="5"/>
      <c r="B48" s="64"/>
      <c r="C48" s="64" t="s">
        <v>47</v>
      </c>
      <c r="D48" s="64"/>
      <c r="E48" s="64" t="n">
        <v>15</v>
      </c>
      <c r="F48" s="64"/>
      <c r="G48" s="64" t="n">
        <v>140</v>
      </c>
      <c r="H48" s="64"/>
      <c r="I48" s="5" t="s">
        <v>85</v>
      </c>
    </row>
    <row r="49" customFormat="false" ht="13.8" hidden="false" customHeight="false" outlineLevel="0" collapsed="false">
      <c r="A49" s="5"/>
      <c r="B49" s="64"/>
      <c r="C49" s="64" t="s">
        <v>53</v>
      </c>
      <c r="D49" s="64"/>
      <c r="E49" s="64" t="n">
        <v>10</v>
      </c>
      <c r="F49" s="64"/>
      <c r="G49" s="64" t="n">
        <v>-65</v>
      </c>
      <c r="H49" s="64"/>
      <c r="I49" s="5" t="s">
        <v>85</v>
      </c>
    </row>
    <row r="50" customFormat="false" ht="13.8" hidden="false" customHeight="false" outlineLevel="0" collapsed="false">
      <c r="A50" s="5"/>
      <c r="B50" s="64"/>
      <c r="C50" s="64" t="s">
        <v>58</v>
      </c>
      <c r="D50" s="64"/>
      <c r="E50" s="64" t="n">
        <v>130</v>
      </c>
      <c r="F50" s="64"/>
      <c r="G50" s="64" t="n">
        <v>0</v>
      </c>
      <c r="H50" s="64"/>
      <c r="I50" s="5" t="s">
        <v>85</v>
      </c>
    </row>
  </sheetData>
  <mergeCells count="16"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2023-03-13T21:22:19Z</dcterms:modified>
  <cp:revision>3</cp:revision>
  <dc:subject/>
  <dc:title/>
</cp:coreProperties>
</file>