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Raspberry Playground\meArmPi\"/>
    </mc:Choice>
  </mc:AlternateContent>
  <bookViews>
    <workbookView xWindow="0" yWindow="0" windowWidth="23040" windowHeight="88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2" i="1" l="1"/>
  <c r="J9" i="1"/>
  <c r="J6" i="1"/>
  <c r="J3" i="1"/>
  <c r="I6" i="1"/>
  <c r="I9" i="1"/>
  <c r="I12" i="1"/>
  <c r="L3" i="1"/>
  <c r="L6" i="1"/>
  <c r="L9" i="1"/>
  <c r="L12" i="1"/>
  <c r="K12" i="1"/>
  <c r="K9" i="1"/>
  <c r="K6" i="1"/>
  <c r="K3" i="1"/>
  <c r="I3" i="1"/>
  <c r="I4" i="1"/>
  <c r="D8" i="1" l="1"/>
  <c r="F13" i="1"/>
  <c r="D13" i="1"/>
  <c r="F12" i="1"/>
  <c r="D12" i="1"/>
  <c r="F10" i="1"/>
  <c r="K10" i="1" s="1"/>
  <c r="D10" i="1"/>
  <c r="F9" i="1"/>
  <c r="D9" i="1"/>
  <c r="F8" i="1"/>
  <c r="F7" i="1"/>
  <c r="D7" i="1"/>
  <c r="F6" i="1"/>
  <c r="D6" i="1"/>
  <c r="F5" i="1"/>
  <c r="D5" i="1"/>
  <c r="F4" i="1"/>
  <c r="D4" i="1"/>
  <c r="F3" i="1"/>
  <c r="D3" i="1"/>
  <c r="F2" i="1"/>
  <c r="D2" i="1"/>
  <c r="G4" i="1" s="1"/>
  <c r="K13" i="1" l="1"/>
  <c r="G10" i="1"/>
  <c r="K7" i="1"/>
  <c r="H4" i="1"/>
  <c r="L10" i="1"/>
  <c r="H10" i="1"/>
  <c r="I10" i="1" s="1"/>
  <c r="J10" i="1" s="1"/>
  <c r="M4" i="1"/>
  <c r="N4" i="1" s="1"/>
  <c r="G7" i="1"/>
  <c r="G13" i="1"/>
  <c r="K4" i="1"/>
  <c r="L4" i="1" s="1"/>
  <c r="M8" i="1" l="1"/>
  <c r="N8" i="1" s="1"/>
  <c r="J4" i="1"/>
  <c r="L13" i="1"/>
  <c r="M3" i="1"/>
  <c r="N3" i="1" s="1"/>
  <c r="L7" i="1"/>
  <c r="M12" i="1"/>
  <c r="N12" i="1" s="1"/>
  <c r="M2" i="1"/>
  <c r="N2" i="1" s="1"/>
  <c r="H7" i="1"/>
  <c r="I7" i="1" s="1"/>
  <c r="M9" i="1"/>
  <c r="N9" i="1" s="1"/>
  <c r="H13" i="1"/>
  <c r="I13" i="1" s="1"/>
  <c r="M10" i="1"/>
  <c r="N10" i="1" s="1"/>
  <c r="J13" i="1" l="1"/>
  <c r="M7" i="1"/>
  <c r="N7" i="1" s="1"/>
  <c r="M6" i="1"/>
  <c r="N6" i="1" s="1"/>
  <c r="M5" i="1"/>
  <c r="N5" i="1" s="1"/>
  <c r="J7" i="1"/>
  <c r="M13" i="1"/>
  <c r="N13" i="1" s="1"/>
</calcChain>
</file>

<file path=xl/sharedStrings.xml><?xml version="1.0" encoding="utf-8"?>
<sst xmlns="http://schemas.openxmlformats.org/spreadsheetml/2006/main" count="71" uniqueCount="60">
  <si>
    <t>us</t>
  </si>
  <si>
    <t>PWM</t>
  </si>
  <si>
    <t>Angle</t>
  </si>
  <si>
    <t>Gain</t>
  </si>
  <si>
    <t>Zero</t>
  </si>
  <si>
    <t>n_min</t>
  </si>
  <si>
    <t>n_max</t>
  </si>
  <si>
    <t>Check</t>
  </si>
  <si>
    <t>Base Min</t>
  </si>
  <si>
    <t>Base</t>
  </si>
  <si>
    <t>sweepMinBase</t>
  </si>
  <si>
    <t>sweepMaxBase</t>
  </si>
  <si>
    <t>a_range</t>
  </si>
  <si>
    <t>n_range</t>
  </si>
  <si>
    <t>Base Straight</t>
  </si>
  <si>
    <t>Base Max</t>
  </si>
  <si>
    <t>Shoulder</t>
  </si>
  <si>
    <t>sweepMinShoulder</t>
  </si>
  <si>
    <t>sweepMaxShoulder</t>
  </si>
  <si>
    <t>Shoulder Vert</t>
  </si>
  <si>
    <t>Elbow</t>
  </si>
  <si>
    <t>sweepMinElbow</t>
  </si>
  <si>
    <t>sweepMaxElbow</t>
  </si>
  <si>
    <t>Elbow Horiz</t>
  </si>
  <si>
    <t>Gripper</t>
  </si>
  <si>
    <t>sweepMinGripper</t>
  </si>
  <si>
    <t>sweepMaxGripper</t>
  </si>
  <si>
    <t>Measured Data</t>
  </si>
  <si>
    <t>Calculated 1st Step</t>
  </si>
  <si>
    <t>Calculated 2nd Step</t>
  </si>
  <si>
    <t>PWM Frequ.</t>
  </si>
  <si>
    <t>50Hz</t>
  </si>
  <si>
    <t>20ms</t>
  </si>
  <si>
    <t>Please make sure you have the proper frequency in the test program (Simple Demo) as well as for the MeArm.py [pwm.setPWMFreq(50)]</t>
  </si>
  <si>
    <t>microSeconds = X</t>
  </si>
  <si>
    <t>PWM Value in microSeconds</t>
  </si>
  <si>
    <t>The values you used in the test program (Simple Demo) to reach the angles of the motors you selected</t>
  </si>
  <si>
    <t>PWM =X/4.88</t>
  </si>
  <si>
    <t>PWM Value sent to Driver Software</t>
  </si>
  <si>
    <t>Conversion of the Simple Demo values to the actual values sent to the driver</t>
  </si>
  <si>
    <t>PWM = angle*gain + zero</t>
  </si>
  <si>
    <t>Rohrschach calibrates the motors with n_min and n_max and then computes a gain and a zero</t>
  </si>
  <si>
    <t>We need to find gain and zero based on two angles and the PWM values that you sent to the motor driver for the two angles. Tow measurements, two unknowns</t>
  </si>
  <si>
    <t>a_range = a_max - a_min</t>
  </si>
  <si>
    <t>Angle range from the angles you choose to find the PWM driver values</t>
  </si>
  <si>
    <t>n_range = gain x a_range</t>
  </si>
  <si>
    <t>From the gains you computed for each motor you can find the n_range</t>
  </si>
  <si>
    <t>n_min = zero +gain * a_min</t>
  </si>
  <si>
    <t>From the gains and zero values you computed you can find the n_min</t>
  </si>
  <si>
    <t>n_max = n_range + n_min</t>
  </si>
  <si>
    <t>Now we have n_min and n_max which are values that you will enter into meArm.py</t>
  </si>
  <si>
    <t>Suggested Angles for calibrating your meArm</t>
  </si>
  <si>
    <t>in the formulas values are in radians, here they are reported in degrees</t>
  </si>
  <si>
    <t>Shoulder Contracted</t>
  </si>
  <si>
    <t>Shoulder Extended</t>
  </si>
  <si>
    <t>Elbow Contracted</t>
  </si>
  <si>
    <t>Elbow Extended</t>
  </si>
  <si>
    <t>Gripper Opened</t>
  </si>
  <si>
    <t>Gripper Closeed</t>
  </si>
  <si>
    <t>100 is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</si>
</sst>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"/>
  </numFmts>
  <fonts count="12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sz val="11"/>
      <color rgb="FF212121"/>
      <name val="Lato"/>
    </font>
    <font>
      <b/>
      <sz val="10"/>
      <name val="Arial"/>
      <family val="2"/>
    </font>
    <font>
      <sz val="10"/>
      <name val="Arial"/>
      <family val="2"/>
    </font>
    <font>
      <b/>
      <sz val="10"/>
      <color rgb="FF212121"/>
      <name val="Lato"/>
    </font>
    <font>
      <sz val="10"/>
      <color rgb="FF212121"/>
      <name val="Lato"/>
    </font>
    <font>
      <sz val="10"/>
      <color rgb="FF000000"/>
      <name val="Inconsolata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</fills>
  <borders count="24">
    <border>
      <left/>
      <right/>
      <top/>
      <bottom/>
      <diagonal/>
    </border>
    <border>
      <left/>
      <right style="thick">
        <color rgb="FF38761D"/>
      </right>
      <top/>
      <bottom style="thick">
        <color rgb="FF38761D"/>
      </bottom>
      <diagonal/>
    </border>
    <border>
      <left/>
      <right/>
      <top/>
      <bottom style="thick">
        <color rgb="FF38761D"/>
      </bottom>
      <diagonal/>
    </border>
    <border>
      <left/>
      <right style="thick">
        <color rgb="FF38761D"/>
      </right>
      <top/>
      <bottom/>
      <diagonal/>
    </border>
    <border>
      <left style="thick">
        <color rgb="FF38761D"/>
      </left>
      <right/>
      <top style="thick">
        <color rgb="FF38761D"/>
      </top>
      <bottom style="thick">
        <color rgb="FF38761D"/>
      </bottom>
      <diagonal/>
    </border>
    <border>
      <left/>
      <right/>
      <top style="thick">
        <color rgb="FF38761D"/>
      </top>
      <bottom style="thick">
        <color rgb="FF38761D"/>
      </bottom>
      <diagonal/>
    </border>
    <border>
      <left/>
      <right style="thick">
        <color rgb="FF38761D"/>
      </right>
      <top style="thick">
        <color rgb="FF38761D"/>
      </top>
      <bottom style="thick">
        <color rgb="FF38761D"/>
      </bottom>
      <diagonal/>
    </border>
    <border>
      <left/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/>
      <top style="thick">
        <color rgb="FF9900FF"/>
      </top>
      <bottom style="thick">
        <color rgb="FF9900FF"/>
      </bottom>
      <diagonal/>
    </border>
    <border>
      <left/>
      <right style="thick">
        <color rgb="FF9900FF"/>
      </right>
      <top style="thick">
        <color rgb="FF9900FF"/>
      </top>
      <bottom style="thick">
        <color rgb="FF9900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38761D"/>
      </right>
      <top style="thick">
        <color rgb="FF38761D"/>
      </top>
      <bottom/>
      <diagonal/>
    </border>
    <border>
      <left style="medium">
        <color indexed="64"/>
      </left>
      <right style="thick">
        <color rgb="FF38761D"/>
      </right>
      <top/>
      <bottom/>
      <diagonal/>
    </border>
    <border>
      <left style="thick">
        <color rgb="FF38761D"/>
      </left>
      <right style="thick">
        <color rgb="FF38761D"/>
      </right>
      <top style="thick">
        <color rgb="FF38761D"/>
      </top>
      <bottom/>
      <diagonal/>
    </border>
    <border>
      <left style="thick">
        <color rgb="FF38761D"/>
      </left>
      <right style="thick">
        <color rgb="FF38761D"/>
      </right>
      <top/>
      <bottom style="thick">
        <color rgb="FF38761D"/>
      </bottom>
      <diagonal/>
    </border>
    <border>
      <left style="thick">
        <color rgb="FF38761D"/>
      </left>
      <right style="thick">
        <color rgb="FF38761D"/>
      </right>
      <top/>
      <bottom/>
      <diagonal/>
    </border>
    <border>
      <left/>
      <right/>
      <top style="thick">
        <color rgb="FF9900FF"/>
      </top>
      <bottom/>
      <diagonal/>
    </border>
    <border>
      <left/>
      <right style="thick">
        <color rgb="FF9900FF"/>
      </right>
      <top/>
      <bottom style="thick">
        <color rgb="FF9900FF"/>
      </bottom>
      <diagonal/>
    </border>
    <border>
      <left/>
      <right/>
      <top style="thick">
        <color rgb="FF38761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9900FF"/>
      </left>
      <right/>
      <top/>
      <bottom style="thick">
        <color rgb="FF9900FF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1" fontId="5" fillId="9" borderId="0" xfId="0" applyNumberFormat="1" applyFont="1" applyFill="1" applyAlignment="1"/>
    <xf numFmtId="0" fontId="6" fillId="0" borderId="0" xfId="0" applyFont="1" applyAlignment="1"/>
    <xf numFmtId="0" fontId="6" fillId="0" borderId="19" xfId="0" applyFont="1" applyBorder="1" applyAlignment="1"/>
    <xf numFmtId="0" fontId="6" fillId="0" borderId="21" xfId="0" applyFont="1" applyBorder="1" applyAlignment="1"/>
    <xf numFmtId="1" fontId="8" fillId="5" borderId="20" xfId="0" applyNumberFormat="1" applyFont="1" applyFill="1" applyBorder="1" applyAlignment="1"/>
    <xf numFmtId="1" fontId="7" fillId="8" borderId="22" xfId="0" applyNumberFormat="1" applyFont="1" applyFill="1" applyBorder="1" applyAlignment="1"/>
    <xf numFmtId="1" fontId="5" fillId="9" borderId="22" xfId="0" applyNumberFormat="1" applyFont="1" applyFill="1" applyBorder="1" applyAlignment="1"/>
    <xf numFmtId="1" fontId="8" fillId="5" borderId="23" xfId="0" applyNumberFormat="1" applyFont="1" applyFill="1" applyBorder="1" applyAlignment="1"/>
    <xf numFmtId="0" fontId="5" fillId="0" borderId="0" xfId="0" applyFont="1" applyAlignment="1"/>
    <xf numFmtId="1" fontId="9" fillId="3" borderId="0" xfId="0" applyNumberFormat="1" applyFont="1" applyFill="1" applyAlignment="1"/>
    <xf numFmtId="1" fontId="6" fillId="0" borderId="0" xfId="0" applyNumberFormat="1" applyFont="1"/>
    <xf numFmtId="0" fontId="6" fillId="0" borderId="1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10" fillId="0" borderId="0" xfId="0" applyFont="1" applyAlignment="1"/>
    <xf numFmtId="0" fontId="6" fillId="2" borderId="11" xfId="0" applyFont="1" applyFill="1" applyBorder="1" applyAlignment="1"/>
    <xf numFmtId="0" fontId="6" fillId="2" borderId="14" xfId="0" applyFont="1" applyFill="1" applyBorder="1" applyAlignment="1"/>
    <xf numFmtId="0" fontId="6" fillId="2" borderId="16" xfId="0" applyFont="1" applyFill="1" applyBorder="1" applyAlignment="1"/>
    <xf numFmtId="2" fontId="6" fillId="2" borderId="16" xfId="0" applyNumberFormat="1" applyFont="1" applyFill="1" applyBorder="1" applyAlignment="1"/>
    <xf numFmtId="0" fontId="6" fillId="2" borderId="12" xfId="0" applyFont="1" applyFill="1" applyBorder="1" applyAlignment="1"/>
    <xf numFmtId="0" fontId="6" fillId="2" borderId="15" xfId="0" applyFont="1" applyFill="1" applyBorder="1" applyAlignment="1"/>
    <xf numFmtId="0" fontId="6" fillId="2" borderId="18" xfId="0" applyFont="1" applyFill="1" applyBorder="1" applyAlignment="1"/>
    <xf numFmtId="2" fontId="6" fillId="2" borderId="18" xfId="0" applyNumberFormat="1" applyFont="1" applyFill="1" applyBorder="1" applyAlignment="1"/>
    <xf numFmtId="2" fontId="10" fillId="0" borderId="0" xfId="0" applyNumberFormat="1" applyFont="1" applyAlignment="1"/>
    <xf numFmtId="1" fontId="10" fillId="0" borderId="0" xfId="0" applyNumberFormat="1" applyFont="1" applyAlignment="1"/>
    <xf numFmtId="0" fontId="6" fillId="2" borderId="13" xfId="0" applyFont="1" applyFill="1" applyBorder="1" applyAlignment="1"/>
    <xf numFmtId="0" fontId="6" fillId="2" borderId="1" xfId="0" applyFont="1" applyFill="1" applyBorder="1" applyAlignment="1"/>
    <xf numFmtId="0" fontId="6" fillId="2" borderId="17" xfId="0" applyFont="1" applyFill="1" applyBorder="1" applyAlignment="1"/>
    <xf numFmtId="2" fontId="6" fillId="2" borderId="17" xfId="0" applyNumberFormat="1" applyFont="1" applyFill="1" applyBorder="1" applyAlignment="1"/>
    <xf numFmtId="2" fontId="6" fillId="0" borderId="0" xfId="0" applyNumberFormat="1" applyFont="1"/>
    <xf numFmtId="165" fontId="6" fillId="0" borderId="0" xfId="0" applyNumberFormat="1" applyFont="1" applyAlignment="1"/>
    <xf numFmtId="0" fontId="6" fillId="0" borderId="3" xfId="0" applyFont="1" applyBorder="1"/>
    <xf numFmtId="0" fontId="6" fillId="6" borderId="0" xfId="0" applyFont="1" applyFill="1" applyAlignment="1"/>
    <xf numFmtId="0" fontId="6" fillId="6" borderId="4" xfId="0" applyFont="1" applyFill="1" applyBorder="1" applyAlignment="1"/>
    <xf numFmtId="0" fontId="6" fillId="6" borderId="5" xfId="0" applyFont="1" applyFill="1" applyBorder="1"/>
    <xf numFmtId="0" fontId="6" fillId="6" borderId="6" xfId="0" applyFont="1" applyFill="1" applyBorder="1"/>
    <xf numFmtId="0" fontId="6" fillId="4" borderId="7" xfId="0" applyFont="1" applyFill="1" applyBorder="1" applyAlignment="1"/>
    <xf numFmtId="0" fontId="6" fillId="4" borderId="8" xfId="0" applyFont="1" applyFill="1" applyBorder="1"/>
    <xf numFmtId="0" fontId="11" fillId="7" borderId="9" xfId="0" applyFont="1" applyFill="1" applyBorder="1" applyAlignment="1"/>
    <xf numFmtId="0" fontId="6" fillId="7" borderId="10" xfId="0" applyFont="1" applyFill="1" applyBorder="1"/>
    <xf numFmtId="1" fontId="8" fillId="4" borderId="0" xfId="0" applyNumberFormat="1" applyFont="1" applyFill="1" applyAlignment="1"/>
    <xf numFmtId="1" fontId="7" fillId="10" borderId="0" xfId="0" applyNumberFormat="1" applyFont="1" applyFill="1" applyAlignme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</font>
      <numFmt numFmtId="1" formatCode="0"/>
    </dxf>
    <dxf>
      <font>
        <strike val="0"/>
        <outline val="0"/>
        <shadow val="0"/>
        <u val="none"/>
        <vertAlign val="baseline"/>
        <sz val="10"/>
      </font>
      <numFmt numFmtId="1" formatCode="0"/>
    </dxf>
    <dxf>
      <font>
        <strike val="0"/>
        <outline val="0"/>
        <shadow val="0"/>
        <u val="none"/>
        <vertAlign val="baseline"/>
        <sz val="10"/>
      </font>
      <numFmt numFmtId="1" formatCode="0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  <numFmt numFmtId="1" formatCode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>
      <tableStyleElement type="headerRow" dxfId="9"/>
      <tableStyleElement type="firstRowStripe" dxfId="8"/>
      <tableStyleElement type="secondRowStripe" dxfId="7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G4:J4" headerRowCount="0" headerRowDxfId="5" dataDxfId="3" totalsRowDxfId="4">
  <tableColumns count="4">
    <tableColumn id="1" name="Column1" dataDxfId="2"/>
    <tableColumn id="2" name="Column2" dataDxfId="0"/>
    <tableColumn id="3" name="Column3" dataDxfId="1"/>
    <tableColumn id="4" name="Column4" dataDxfId="6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0"/>
  <sheetViews>
    <sheetView tabSelected="1" workbookViewId="0"/>
  </sheetViews>
  <sheetFormatPr defaultColWidth="14.44140625" defaultRowHeight="15.75" customHeight="1"/>
  <cols>
    <col min="1" max="1" width="2.71875" bestFit="1" customWidth="1"/>
    <col min="2" max="2" width="19.609375" customWidth="1"/>
    <col min="3" max="3" width="4.71875" bestFit="1" customWidth="1"/>
    <col min="4" max="4" width="19.77734375" customWidth="1"/>
    <col min="5" max="5" width="4" customWidth="1"/>
    <col min="6" max="6" width="6.5546875" customWidth="1"/>
    <col min="7" max="7" width="7.88671875" customWidth="1"/>
    <col min="8" max="8" width="7.44140625" customWidth="1"/>
    <col min="9" max="9" width="15.44140625" customWidth="1"/>
    <col min="10" max="10" width="15.94140625" customWidth="1"/>
    <col min="11" max="11" width="8.27734375" customWidth="1"/>
    <col min="12" max="12" width="7.21875" bestFit="1" customWidth="1"/>
    <col min="13" max="13" width="5.83203125" bestFit="1" customWidth="1"/>
    <col min="14" max="14" width="3.33203125" bestFit="1" customWidth="1"/>
    <col min="15" max="15" width="7.27734375" customWidth="1"/>
    <col min="16" max="16" width="5.83203125" customWidth="1"/>
    <col min="17" max="17" width="6.5546875" customWidth="1"/>
    <col min="18" max="18" width="6.71875" customWidth="1"/>
    <col min="19" max="20" width="8" customWidth="1"/>
    <col min="21" max="21" width="12.109375" customWidth="1"/>
  </cols>
  <sheetData>
    <row r="1" spans="1:20" ht="15.75" customHeight="1" thickBot="1">
      <c r="A1" s="8"/>
      <c r="B1" s="18"/>
      <c r="C1" s="19" t="s">
        <v>0</v>
      </c>
      <c r="D1" s="20" t="s">
        <v>1</v>
      </c>
      <c r="E1" s="20" t="s">
        <v>2</v>
      </c>
      <c r="F1" s="21"/>
      <c r="G1" s="20" t="s">
        <v>3</v>
      </c>
      <c r="H1" s="20" t="s">
        <v>4</v>
      </c>
      <c r="I1" s="20" t="s">
        <v>5</v>
      </c>
      <c r="J1" s="20" t="s">
        <v>6</v>
      </c>
      <c r="K1" s="21"/>
      <c r="L1" s="21"/>
      <c r="M1" s="8" t="s">
        <v>7</v>
      </c>
      <c r="N1" s="21"/>
    </row>
    <row r="2" spans="1:20" ht="15.75" customHeight="1" thickTop="1">
      <c r="A2" s="15">
        <v>0</v>
      </c>
      <c r="B2" s="19" t="s">
        <v>8</v>
      </c>
      <c r="C2" s="22">
        <v>500</v>
      </c>
      <c r="D2" s="23" t="str">
        <f t="shared" ref="D2:D13" si="0">FIXED(C2/4.88)</f>
        <v>102.46</v>
      </c>
      <c r="E2" s="24">
        <v>80</v>
      </c>
      <c r="F2" s="25">
        <f t="shared" ref="F2:F13" si="1">E2*3.141/180</f>
        <v>1.3959999999999999</v>
      </c>
      <c r="G2" s="8" t="s">
        <v>9</v>
      </c>
      <c r="H2" s="8" t="s">
        <v>9</v>
      </c>
      <c r="I2" s="8" t="s">
        <v>10</v>
      </c>
      <c r="J2" s="10" t="s">
        <v>11</v>
      </c>
      <c r="K2" s="8" t="s">
        <v>12</v>
      </c>
      <c r="L2" s="8" t="s">
        <v>13</v>
      </c>
      <c r="M2" s="16">
        <f t="shared" ref="M2:M4" si="2">(F2*G$4 + H$4)</f>
        <v>102.45999999999998</v>
      </c>
      <c r="N2" s="17">
        <f t="shared" ref="N2:N13" si="3">D2-M2</f>
        <v>0</v>
      </c>
      <c r="O2" s="3"/>
      <c r="P2" s="3"/>
    </row>
    <row r="3" spans="1:20" ht="15.75" customHeight="1">
      <c r="A3" s="15">
        <v>0</v>
      </c>
      <c r="B3" s="19" t="s">
        <v>14</v>
      </c>
      <c r="C3" s="26">
        <v>1050</v>
      </c>
      <c r="D3" s="27" t="str">
        <f t="shared" si="0"/>
        <v>215.16</v>
      </c>
      <c r="E3" s="28">
        <v>0</v>
      </c>
      <c r="F3" s="29">
        <f t="shared" si="1"/>
        <v>0</v>
      </c>
      <c r="G3" s="48">
        <v>-110</v>
      </c>
      <c r="H3" s="48">
        <v>250</v>
      </c>
      <c r="I3" s="12">
        <f>H3+G3*F2</f>
        <v>96.44</v>
      </c>
      <c r="J3" s="12">
        <f>I3+L3</f>
        <v>422.755</v>
      </c>
      <c r="K3" s="30">
        <f>K4</f>
        <v>-2.9664999999999999</v>
      </c>
      <c r="L3" s="31">
        <f>G3*K3</f>
        <v>326.315</v>
      </c>
      <c r="M3" s="16">
        <f t="shared" si="2"/>
        <v>253.37764705882353</v>
      </c>
      <c r="N3" s="17">
        <f t="shared" si="3"/>
        <v>-38.21764705882353</v>
      </c>
      <c r="O3" s="3"/>
      <c r="P3" s="3"/>
    </row>
    <row r="4" spans="1:20" ht="15.75" customHeight="1" thickBot="1">
      <c r="A4" s="15">
        <v>0</v>
      </c>
      <c r="B4" s="19" t="s">
        <v>15</v>
      </c>
      <c r="C4" s="32">
        <v>2065</v>
      </c>
      <c r="D4" s="33" t="str">
        <f t="shared" si="0"/>
        <v>423.16</v>
      </c>
      <c r="E4" s="34">
        <v>-90</v>
      </c>
      <c r="F4" s="35">
        <f t="shared" si="1"/>
        <v>-1.5705</v>
      </c>
      <c r="G4" s="47">
        <f>((D2-D4)/(F2-F4))</f>
        <v>-108.10719703354123</v>
      </c>
      <c r="H4" s="47">
        <f>D2-F2*G4</f>
        <v>253.37764705882353</v>
      </c>
      <c r="I4" s="14">
        <f>H4+G4*F2</f>
        <v>102.45999999999998</v>
      </c>
      <c r="J4" s="11">
        <f>I4+L4</f>
        <v>423.16</v>
      </c>
      <c r="K4" s="36">
        <f>F4-F2</f>
        <v>-2.9664999999999999</v>
      </c>
      <c r="L4" s="31">
        <f>G4*K4</f>
        <v>320.70000000000005</v>
      </c>
      <c r="M4" s="16">
        <f t="shared" si="2"/>
        <v>423.16</v>
      </c>
      <c r="N4" s="17">
        <f t="shared" si="3"/>
        <v>0</v>
      </c>
      <c r="O4" s="4"/>
      <c r="P4" s="3"/>
      <c r="Q4" s="5"/>
      <c r="R4" s="5"/>
      <c r="T4" s="6"/>
    </row>
    <row r="5" spans="1:20" ht="15.75" customHeight="1" thickTop="1">
      <c r="A5" s="15">
        <v>1</v>
      </c>
      <c r="B5" s="19" t="s">
        <v>53</v>
      </c>
      <c r="C5" s="22">
        <v>800</v>
      </c>
      <c r="D5" s="23" t="str">
        <f t="shared" si="0"/>
        <v>163.93</v>
      </c>
      <c r="E5" s="24">
        <v>105</v>
      </c>
      <c r="F5" s="25">
        <f t="shared" si="1"/>
        <v>1.8322499999999999</v>
      </c>
      <c r="G5" s="37" t="s">
        <v>16</v>
      </c>
      <c r="H5" s="8" t="s">
        <v>16</v>
      </c>
      <c r="I5" s="8" t="s">
        <v>17</v>
      </c>
      <c r="J5" s="9" t="s">
        <v>18</v>
      </c>
      <c r="K5" s="30"/>
      <c r="L5" s="31"/>
      <c r="M5" s="16">
        <f t="shared" ref="M5:M7" si="4">F5*G$7 + H$7</f>
        <v>163.92999999999998</v>
      </c>
      <c r="N5" s="17">
        <f t="shared" si="3"/>
        <v>0</v>
      </c>
      <c r="O5" s="3"/>
      <c r="P5" s="3"/>
    </row>
    <row r="6" spans="1:20" ht="15.75" customHeight="1">
      <c r="A6" s="15">
        <v>1</v>
      </c>
      <c r="B6" s="19" t="s">
        <v>19</v>
      </c>
      <c r="C6" s="26">
        <v>900</v>
      </c>
      <c r="D6" s="27" t="str">
        <f t="shared" si="0"/>
        <v>184.43</v>
      </c>
      <c r="E6" s="28">
        <v>90</v>
      </c>
      <c r="F6" s="29">
        <f t="shared" si="1"/>
        <v>1.5705</v>
      </c>
      <c r="G6" s="48">
        <v>-110</v>
      </c>
      <c r="H6" s="48">
        <v>390</v>
      </c>
      <c r="I6" s="12">
        <f>H6+G6*F5</f>
        <v>188.45250000000001</v>
      </c>
      <c r="J6" s="12">
        <f>I6+L6</f>
        <v>336.25400000000002</v>
      </c>
      <c r="K6" s="30">
        <f>K7</f>
        <v>-1.3436499999999998</v>
      </c>
      <c r="L6" s="31">
        <f>G6*K6</f>
        <v>147.80149999999998</v>
      </c>
      <c r="M6" s="16">
        <f t="shared" si="4"/>
        <v>195.86636363636362</v>
      </c>
      <c r="N6" s="17">
        <f t="shared" si="3"/>
        <v>-11.436363636363609</v>
      </c>
      <c r="O6" s="3"/>
      <c r="P6" s="3"/>
    </row>
    <row r="7" spans="1:20" ht="15.75" customHeight="1" thickBot="1">
      <c r="A7" s="15">
        <v>1</v>
      </c>
      <c r="B7" s="19" t="s">
        <v>54</v>
      </c>
      <c r="C7" s="32">
        <v>1600</v>
      </c>
      <c r="D7" s="33" t="str">
        <f t="shared" si="0"/>
        <v>327.87</v>
      </c>
      <c r="E7" s="34">
        <v>28</v>
      </c>
      <c r="F7" s="35">
        <f t="shared" si="1"/>
        <v>0.48860000000000003</v>
      </c>
      <c r="G7" s="47">
        <f>((D5-D7)/(F5-F7))</f>
        <v>-122.01094034904925</v>
      </c>
      <c r="H7" s="47">
        <f>D5-F5*G7</f>
        <v>387.48454545454547</v>
      </c>
      <c r="I7" s="14">
        <f>H7+G7*F5</f>
        <v>163.92999999999998</v>
      </c>
      <c r="J7" s="11">
        <f>I7+L7</f>
        <v>327.87</v>
      </c>
      <c r="K7" s="36">
        <f>F7-F5</f>
        <v>-1.3436499999999998</v>
      </c>
      <c r="L7" s="31">
        <f>G7*K7</f>
        <v>163.94</v>
      </c>
      <c r="M7" s="16">
        <f t="shared" si="4"/>
        <v>327.87</v>
      </c>
      <c r="N7" s="17">
        <f t="shared" si="3"/>
        <v>0</v>
      </c>
      <c r="O7" s="4"/>
      <c r="P7" s="3"/>
      <c r="Q7" s="5"/>
      <c r="R7" s="5"/>
      <c r="T7" s="6"/>
    </row>
    <row r="8" spans="1:20" ht="15.75" customHeight="1" thickTop="1">
      <c r="A8" s="15">
        <v>14</v>
      </c>
      <c r="B8" s="19" t="s">
        <v>55</v>
      </c>
      <c r="C8" s="22">
        <v>2300</v>
      </c>
      <c r="D8" s="23" t="str">
        <f t="shared" si="0"/>
        <v>471.31</v>
      </c>
      <c r="E8" s="24">
        <v>5</v>
      </c>
      <c r="F8" s="25">
        <f t="shared" si="1"/>
        <v>8.7249999999999994E-2</v>
      </c>
      <c r="G8" s="37" t="s">
        <v>20</v>
      </c>
      <c r="H8" s="8" t="s">
        <v>20</v>
      </c>
      <c r="I8" s="8" t="s">
        <v>21</v>
      </c>
      <c r="J8" s="9" t="s">
        <v>22</v>
      </c>
      <c r="K8" s="30"/>
      <c r="L8" s="31"/>
      <c r="M8" s="16">
        <f t="shared" ref="M8:M10" si="5">F8*G$10 + H$10</f>
        <v>471.31</v>
      </c>
      <c r="N8" s="17">
        <f t="shared" si="3"/>
        <v>0</v>
      </c>
      <c r="O8" s="3"/>
      <c r="P8" s="3"/>
    </row>
    <row r="9" spans="1:20" ht="15.75" customHeight="1">
      <c r="A9" s="8">
        <v>14</v>
      </c>
      <c r="B9" s="19" t="s">
        <v>23</v>
      </c>
      <c r="C9" s="26">
        <v>2300</v>
      </c>
      <c r="D9" s="27" t="str">
        <f t="shared" si="0"/>
        <v>471.31</v>
      </c>
      <c r="E9" s="28">
        <v>0</v>
      </c>
      <c r="F9" s="29">
        <f t="shared" si="1"/>
        <v>0</v>
      </c>
      <c r="G9" s="48">
        <v>110</v>
      </c>
      <c r="H9" s="48">
        <v>460</v>
      </c>
      <c r="I9" s="13">
        <f>H9+G9*F9</f>
        <v>460</v>
      </c>
      <c r="J9" s="12">
        <f>I9+L9</f>
        <v>277.64749999999998</v>
      </c>
      <c r="K9" s="30">
        <f>K10</f>
        <v>-1.6577500000000001</v>
      </c>
      <c r="L9" s="31">
        <f>G9*K9</f>
        <v>-182.35250000000002</v>
      </c>
      <c r="M9" s="16">
        <f t="shared" si="5"/>
        <v>461.33368421052631</v>
      </c>
      <c r="N9" s="17">
        <f t="shared" si="3"/>
        <v>9.9763157894736878</v>
      </c>
      <c r="O9" s="3"/>
      <c r="P9" s="3"/>
    </row>
    <row r="10" spans="1:20" ht="15.75" customHeight="1" thickBot="1">
      <c r="A10" s="15">
        <v>14</v>
      </c>
      <c r="B10" s="19" t="s">
        <v>56</v>
      </c>
      <c r="C10" s="32">
        <v>1375</v>
      </c>
      <c r="D10" s="33" t="str">
        <f t="shared" si="0"/>
        <v>281.76</v>
      </c>
      <c r="E10" s="34">
        <v>-90</v>
      </c>
      <c r="F10" s="35">
        <f t="shared" si="1"/>
        <v>-1.5705</v>
      </c>
      <c r="G10" s="47">
        <f>((D8-D10)/(F8-F10))</f>
        <v>114.34172824611673</v>
      </c>
      <c r="H10" s="47">
        <f>D8-F8*G10</f>
        <v>461.33368421052631</v>
      </c>
      <c r="I10" s="14">
        <f>H10+G10*F8</f>
        <v>471.31</v>
      </c>
      <c r="J10" s="11">
        <f>I10+L10</f>
        <v>281.76</v>
      </c>
      <c r="K10" s="36">
        <f>F10-F8</f>
        <v>-1.6577500000000001</v>
      </c>
      <c r="L10" s="31">
        <f>G10*K10</f>
        <v>-189.55</v>
      </c>
      <c r="M10" s="16">
        <f t="shared" si="5"/>
        <v>281.76</v>
      </c>
      <c r="N10" s="17">
        <f t="shared" si="3"/>
        <v>0</v>
      </c>
      <c r="O10" s="4"/>
      <c r="P10" s="3"/>
      <c r="Q10" s="5"/>
      <c r="R10" s="5"/>
      <c r="T10" s="6"/>
    </row>
    <row r="11" spans="1:20" ht="15.75" customHeight="1" thickTop="1">
      <c r="A11" s="15"/>
      <c r="B11" s="19"/>
      <c r="C11" s="22"/>
      <c r="D11" s="23"/>
      <c r="E11" s="24"/>
      <c r="F11" s="25"/>
      <c r="G11" s="37" t="s">
        <v>24</v>
      </c>
      <c r="H11" s="8" t="s">
        <v>24</v>
      </c>
      <c r="I11" s="8" t="s">
        <v>25</v>
      </c>
      <c r="J11" s="9" t="s">
        <v>26</v>
      </c>
      <c r="K11" s="30"/>
      <c r="L11" s="31"/>
      <c r="M11" s="16"/>
      <c r="N11" s="17"/>
      <c r="O11" s="4"/>
      <c r="P11" s="3"/>
      <c r="Q11" s="5"/>
      <c r="R11" s="5"/>
      <c r="T11" s="6"/>
    </row>
    <row r="12" spans="1:20" ht="15.75" customHeight="1">
      <c r="A12" s="15">
        <v>15</v>
      </c>
      <c r="B12" s="19" t="s">
        <v>57</v>
      </c>
      <c r="C12" s="26">
        <v>500</v>
      </c>
      <c r="D12" s="27" t="str">
        <f t="shared" si="0"/>
        <v>102.46</v>
      </c>
      <c r="E12" s="28">
        <v>0</v>
      </c>
      <c r="F12" s="29">
        <f t="shared" si="1"/>
        <v>0</v>
      </c>
      <c r="G12" s="7">
        <v>110</v>
      </c>
      <c r="H12" s="7">
        <v>100</v>
      </c>
      <c r="I12" s="13">
        <f>H12+G12*F12</f>
        <v>100</v>
      </c>
      <c r="J12" s="12">
        <f>I12+L12</f>
        <v>195.97500000000002</v>
      </c>
      <c r="K12" s="30">
        <f>K13</f>
        <v>0.87250000000000005</v>
      </c>
      <c r="L12" s="31">
        <f>G12*K12</f>
        <v>95.975000000000009</v>
      </c>
      <c r="M12" s="16">
        <f t="shared" ref="M12:M13" si="6">F12*G$13 + H$13</f>
        <v>102.46</v>
      </c>
      <c r="N12" s="17">
        <f t="shared" si="3"/>
        <v>0</v>
      </c>
      <c r="O12" s="3"/>
      <c r="P12" s="3"/>
    </row>
    <row r="13" spans="1:20" ht="15.75" customHeight="1" thickBot="1">
      <c r="A13" s="15">
        <v>15</v>
      </c>
      <c r="B13" s="19" t="s">
        <v>58</v>
      </c>
      <c r="C13" s="32">
        <v>1000</v>
      </c>
      <c r="D13" s="33" t="str">
        <f t="shared" si="0"/>
        <v>204.92</v>
      </c>
      <c r="E13" s="34">
        <v>50</v>
      </c>
      <c r="F13" s="35">
        <f t="shared" si="1"/>
        <v>0.87250000000000005</v>
      </c>
      <c r="G13" s="47">
        <f>((D12-D13)/(F12-F13))</f>
        <v>117.43266475644698</v>
      </c>
      <c r="H13" s="47">
        <f>D12-F12*G13</f>
        <v>102.46</v>
      </c>
      <c r="I13" s="14">
        <f>H13+G13*F12</f>
        <v>102.46</v>
      </c>
      <c r="J13" s="11">
        <f>I13+L13</f>
        <v>204.92</v>
      </c>
      <c r="K13" s="36">
        <f>F13-F12</f>
        <v>0.87250000000000005</v>
      </c>
      <c r="L13" s="31">
        <f>G13*K13</f>
        <v>102.46</v>
      </c>
      <c r="M13" s="16">
        <f t="shared" si="6"/>
        <v>204.92</v>
      </c>
      <c r="N13" s="17">
        <f t="shared" si="3"/>
        <v>0</v>
      </c>
      <c r="O13" s="4"/>
      <c r="P13" s="3"/>
      <c r="Q13" s="5"/>
      <c r="R13" s="5"/>
      <c r="T13" s="6"/>
    </row>
    <row r="14" spans="1:20" ht="15.75" customHeight="1" thickTop="1" thickBot="1">
      <c r="A14" s="21"/>
      <c r="B14" s="38"/>
      <c r="C14" s="39"/>
      <c r="D14" s="40" t="s">
        <v>27</v>
      </c>
      <c r="E14" s="41"/>
      <c r="F14" s="42"/>
      <c r="G14" s="43" t="s">
        <v>28</v>
      </c>
      <c r="H14" s="44"/>
      <c r="I14" s="45" t="s">
        <v>29</v>
      </c>
      <c r="J14" s="46"/>
      <c r="K14" s="30"/>
      <c r="L14" s="21"/>
      <c r="M14" s="21"/>
      <c r="N14" s="21"/>
    </row>
    <row r="15" spans="1:20" ht="15.75" customHeight="1">
      <c r="I15" t="s">
        <v>59</v>
      </c>
      <c r="J15">
        <v>470</v>
      </c>
    </row>
    <row r="16" spans="1:20" ht="15.75" customHeight="1">
      <c r="A16" s="1"/>
      <c r="B16" s="1" t="s">
        <v>30</v>
      </c>
      <c r="C16" s="1"/>
      <c r="D16" s="1" t="s">
        <v>31</v>
      </c>
      <c r="E16" s="1"/>
      <c r="F16" s="1" t="s">
        <v>32</v>
      </c>
      <c r="G16" s="1" t="s">
        <v>33</v>
      </c>
    </row>
    <row r="17" spans="1:7" ht="15.75" customHeight="1">
      <c r="A17" s="1"/>
      <c r="B17" s="1" t="s">
        <v>34</v>
      </c>
      <c r="C17" s="1"/>
      <c r="D17" s="1" t="s">
        <v>35</v>
      </c>
      <c r="G17" s="1" t="s">
        <v>36</v>
      </c>
    </row>
    <row r="18" spans="1:7" ht="15.75" customHeight="1">
      <c r="A18" s="1"/>
      <c r="B18" s="1" t="s">
        <v>37</v>
      </c>
      <c r="C18" s="1"/>
      <c r="D18" s="1" t="s">
        <v>38</v>
      </c>
      <c r="G18" s="1" t="s">
        <v>39</v>
      </c>
    </row>
    <row r="19" spans="1:7" ht="15.75" customHeight="1">
      <c r="A19" s="1"/>
      <c r="B19" s="1" t="s">
        <v>40</v>
      </c>
      <c r="G19" s="1" t="s">
        <v>41</v>
      </c>
    </row>
    <row r="20" spans="1:7" ht="15.75" customHeight="1">
      <c r="G20" s="1" t="s">
        <v>42</v>
      </c>
    </row>
    <row r="21" spans="1:7" ht="15.75" customHeight="1">
      <c r="A21" s="1"/>
      <c r="B21" s="1" t="s">
        <v>43</v>
      </c>
      <c r="G21" s="1" t="s">
        <v>44</v>
      </c>
    </row>
    <row r="22" spans="1:7" ht="15.75" customHeight="1">
      <c r="A22" s="1"/>
      <c r="B22" s="1" t="s">
        <v>45</v>
      </c>
      <c r="G22" s="1" t="s">
        <v>46</v>
      </c>
    </row>
    <row r="23" spans="1:7" ht="15.75" customHeight="1">
      <c r="A23" s="1"/>
      <c r="B23" s="1" t="s">
        <v>47</v>
      </c>
      <c r="G23" s="1" t="s">
        <v>48</v>
      </c>
    </row>
    <row r="24" spans="1:7" ht="15.75" customHeight="1">
      <c r="A24" s="1"/>
      <c r="B24" s="1" t="s">
        <v>49</v>
      </c>
      <c r="G24" s="1" t="s">
        <v>50</v>
      </c>
    </row>
    <row r="26" spans="1:7" ht="15.75" customHeight="1">
      <c r="A26" s="2"/>
      <c r="B26" s="2" t="s">
        <v>51</v>
      </c>
    </row>
    <row r="27" spans="1:7" ht="15.75" customHeight="1">
      <c r="A27" s="1"/>
      <c r="B27" s="15" t="s">
        <v>9</v>
      </c>
      <c r="C27" s="15"/>
      <c r="D27" s="15">
        <v>-90</v>
      </c>
      <c r="E27" s="15"/>
      <c r="F27" s="15">
        <v>90</v>
      </c>
      <c r="G27" s="1" t="s">
        <v>52</v>
      </c>
    </row>
    <row r="28" spans="1:7" ht="12.3">
      <c r="A28" s="1"/>
      <c r="B28" s="15" t="s">
        <v>16</v>
      </c>
      <c r="C28" s="15"/>
      <c r="D28" s="15">
        <v>15</v>
      </c>
      <c r="E28" s="15"/>
      <c r="F28" s="15">
        <v>140</v>
      </c>
      <c r="G28" s="1" t="s">
        <v>52</v>
      </c>
    </row>
    <row r="29" spans="1:7" ht="12.3">
      <c r="A29" s="1"/>
      <c r="B29" s="15" t="s">
        <v>20</v>
      </c>
      <c r="C29" s="15"/>
      <c r="D29" s="15">
        <v>10</v>
      </c>
      <c r="E29" s="15"/>
      <c r="F29" s="15">
        <v>-65</v>
      </c>
      <c r="G29" s="1" t="s">
        <v>52</v>
      </c>
    </row>
    <row r="30" spans="1:7" ht="12.3">
      <c r="A30" s="1"/>
      <c r="B30" s="15" t="s">
        <v>24</v>
      </c>
      <c r="C30" s="15"/>
      <c r="D30" s="15">
        <v>130</v>
      </c>
      <c r="E30" s="15"/>
      <c r="F30" s="15">
        <v>0</v>
      </c>
      <c r="G30" s="1" t="s"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Urs Utzinger</cp:lastModifiedBy>
  <dcterms:modified xsi:type="dcterms:W3CDTF">2019-03-28T02:24:01Z</dcterms:modified>
</cp:coreProperties>
</file>