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/Documents/Counting People/Data/VA_Infrastructure_Assets_HIFLD/"/>
    </mc:Choice>
  </mc:AlternateContent>
  <xr:revisionPtr revIDLastSave="0" documentId="8_{5714040F-63F6-B745-86F0-4A05E56EFB86}" xr6:coauthVersionLast="47" xr6:coauthVersionMax="47" xr10:uidLastSave="{00000000-0000-0000-0000-000000000000}"/>
  <bookViews>
    <workbookView xWindow="11340" yWindow="500" windowWidth="20500" windowHeight="21480" xr2:uid="{00000000-000D-0000-FFFF-FFFF00000000}"/>
  </bookViews>
  <sheets>
    <sheet name="SQLT00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A417" i="1"/>
  <c r="B417" i="1"/>
  <c r="C417" i="1"/>
  <c r="D417" i="1"/>
  <c r="A1379" i="1"/>
  <c r="B1379" i="1"/>
  <c r="C1379" i="1"/>
  <c r="D1379" i="1"/>
  <c r="A418" i="1"/>
  <c r="B418" i="1"/>
  <c r="C418" i="1"/>
  <c r="D418" i="1"/>
  <c r="A966" i="1"/>
  <c r="B966" i="1"/>
  <c r="C966" i="1"/>
  <c r="D966" i="1"/>
  <c r="A842" i="1"/>
  <c r="B842" i="1"/>
  <c r="C842" i="1"/>
  <c r="D842" i="1"/>
  <c r="A1146" i="1"/>
  <c r="B1146" i="1"/>
  <c r="C1146" i="1"/>
  <c r="D1146" i="1"/>
  <c r="A131" i="1"/>
  <c r="B131" i="1"/>
  <c r="C131" i="1"/>
  <c r="D131" i="1"/>
  <c r="A1192" i="1"/>
  <c r="B1192" i="1"/>
  <c r="C1192" i="1"/>
  <c r="D1192" i="1"/>
  <c r="A1147" i="1"/>
  <c r="B1147" i="1"/>
  <c r="C1147" i="1"/>
  <c r="D1147" i="1"/>
  <c r="A535" i="1"/>
  <c r="B535" i="1"/>
  <c r="C535" i="1"/>
  <c r="D535" i="1"/>
  <c r="A817" i="1"/>
  <c r="B817" i="1"/>
  <c r="C817" i="1"/>
  <c r="D817" i="1"/>
  <c r="A38" i="1"/>
  <c r="B38" i="1"/>
  <c r="C38" i="1"/>
  <c r="D38" i="1"/>
  <c r="A39" i="1"/>
  <c r="B39" i="1"/>
  <c r="C39" i="1"/>
  <c r="D39" i="1"/>
  <c r="A1441" i="1"/>
  <c r="B1441" i="1"/>
  <c r="C1441" i="1"/>
  <c r="D1441" i="1"/>
  <c r="A1477" i="1"/>
  <c r="B1477" i="1"/>
  <c r="C1477" i="1"/>
  <c r="D1477" i="1"/>
  <c r="A1519" i="1"/>
  <c r="B1519" i="1"/>
  <c r="C1519" i="1"/>
  <c r="D1519" i="1"/>
  <c r="A1478" i="1"/>
  <c r="B1478" i="1"/>
  <c r="C1478" i="1"/>
  <c r="D1478" i="1"/>
  <c r="A1442" i="1"/>
  <c r="B1442" i="1"/>
  <c r="C1442" i="1"/>
  <c r="D1442" i="1"/>
  <c r="A245" i="1"/>
  <c r="B245" i="1"/>
  <c r="C245" i="1"/>
  <c r="D245" i="1"/>
  <c r="A374" i="1"/>
  <c r="B374" i="1"/>
  <c r="C374" i="1"/>
  <c r="D374" i="1"/>
  <c r="A1560" i="1"/>
  <c r="B1560" i="1"/>
  <c r="C1560" i="1"/>
  <c r="D1560" i="1"/>
  <c r="A311" i="1"/>
  <c r="B311" i="1"/>
  <c r="C311" i="1"/>
  <c r="D311" i="1"/>
  <c r="A167" i="1"/>
  <c r="B167" i="1"/>
  <c r="C167" i="1"/>
  <c r="D167" i="1"/>
  <c r="A1182" i="1"/>
  <c r="B1182" i="1"/>
  <c r="C1182" i="1"/>
  <c r="D1182" i="1"/>
  <c r="A1289" i="1"/>
  <c r="B1289" i="1"/>
  <c r="C1289" i="1"/>
  <c r="D1289" i="1"/>
  <c r="A187" i="1"/>
  <c r="B187" i="1"/>
  <c r="C187" i="1"/>
  <c r="D187" i="1"/>
  <c r="A1461" i="1"/>
  <c r="B1461" i="1"/>
  <c r="C1461" i="1"/>
  <c r="D1461" i="1"/>
  <c r="A1290" i="1"/>
  <c r="B1290" i="1"/>
  <c r="C1290" i="1"/>
  <c r="D1290" i="1"/>
  <c r="A419" i="1"/>
  <c r="B419" i="1"/>
  <c r="C419" i="1"/>
  <c r="D419" i="1"/>
  <c r="A984" i="1"/>
  <c r="B984" i="1"/>
  <c r="C984" i="1"/>
  <c r="D984" i="1"/>
  <c r="A843" i="1"/>
  <c r="B843" i="1"/>
  <c r="C843" i="1"/>
  <c r="D843" i="1"/>
  <c r="A926" i="1"/>
  <c r="B926" i="1"/>
  <c r="C926" i="1"/>
  <c r="D926" i="1"/>
  <c r="A82" i="1"/>
  <c r="B82" i="1"/>
  <c r="C82" i="1"/>
  <c r="D82" i="1"/>
  <c r="A865" i="1"/>
  <c r="B865" i="1"/>
  <c r="C865" i="1"/>
  <c r="D865" i="1"/>
  <c r="A1366" i="1"/>
  <c r="B1366" i="1"/>
  <c r="C1366" i="1"/>
  <c r="D1366" i="1"/>
  <c r="A1479" i="1"/>
  <c r="B1479" i="1"/>
  <c r="C1479" i="1"/>
  <c r="D1479" i="1"/>
  <c r="A910" i="1"/>
  <c r="B910" i="1"/>
  <c r="C910" i="1"/>
  <c r="D910" i="1"/>
  <c r="A1090" i="1"/>
  <c r="B1090" i="1"/>
  <c r="C1090" i="1"/>
  <c r="D1090" i="1"/>
  <c r="A289" i="1"/>
  <c r="B289" i="1"/>
  <c r="C289" i="1"/>
  <c r="D289" i="1"/>
  <c r="A536" i="1"/>
  <c r="B536" i="1"/>
  <c r="C536" i="1"/>
  <c r="D536" i="1"/>
  <c r="A420" i="1"/>
  <c r="B420" i="1"/>
  <c r="C420" i="1"/>
  <c r="D420" i="1"/>
  <c r="A537" i="1"/>
  <c r="B537" i="1"/>
  <c r="C537" i="1"/>
  <c r="D537" i="1"/>
  <c r="A844" i="1"/>
  <c r="B844" i="1"/>
  <c r="C844" i="1"/>
  <c r="D844" i="1"/>
  <c r="A1561" i="1"/>
  <c r="B1561" i="1"/>
  <c r="C1561" i="1"/>
  <c r="D1561" i="1"/>
  <c r="A356" i="1"/>
  <c r="B356" i="1"/>
  <c r="C356" i="1"/>
  <c r="D356" i="1"/>
  <c r="A1562" i="1"/>
  <c r="B1562" i="1"/>
  <c r="C1562" i="1"/>
  <c r="D1562" i="1"/>
  <c r="A1529" i="1"/>
  <c r="B1529" i="1"/>
  <c r="C1529" i="1"/>
  <c r="D1529" i="1"/>
  <c r="A1563" i="1"/>
  <c r="B1563" i="1"/>
  <c r="C1563" i="1"/>
  <c r="D1563" i="1"/>
  <c r="A1520" i="1"/>
  <c r="B1520" i="1"/>
  <c r="C1520" i="1"/>
  <c r="D1520" i="1"/>
  <c r="A1291" i="1"/>
  <c r="B1291" i="1"/>
  <c r="C1291" i="1"/>
  <c r="D1291" i="1"/>
  <c r="A101" i="1"/>
  <c r="B101" i="1"/>
  <c r="C101" i="1"/>
  <c r="D101" i="1"/>
  <c r="A1532" i="1"/>
  <c r="B1532" i="1"/>
  <c r="C1532" i="1"/>
  <c r="D1532" i="1"/>
  <c r="A586" i="1"/>
  <c r="B586" i="1"/>
  <c r="C586" i="1"/>
  <c r="D586" i="1"/>
  <c r="A782" i="1"/>
  <c r="B782" i="1"/>
  <c r="C782" i="1"/>
  <c r="D782" i="1"/>
  <c r="A495" i="1"/>
  <c r="B495" i="1"/>
  <c r="C495" i="1"/>
  <c r="D495" i="1"/>
  <c r="A1424" i="1"/>
  <c r="B1424" i="1"/>
  <c r="C1424" i="1"/>
  <c r="D1424" i="1"/>
  <c r="A421" i="1"/>
  <c r="B421" i="1"/>
  <c r="C421" i="1"/>
  <c r="D421" i="1"/>
  <c r="A422" i="1"/>
  <c r="B422" i="1"/>
  <c r="C422" i="1"/>
  <c r="D422" i="1"/>
  <c r="A1066" i="1"/>
  <c r="B1066" i="1"/>
  <c r="C1066" i="1"/>
  <c r="D1066" i="1"/>
  <c r="A1380" i="1"/>
  <c r="B1380" i="1"/>
  <c r="C1380" i="1"/>
  <c r="D1380" i="1"/>
  <c r="A423" i="1"/>
  <c r="B423" i="1"/>
  <c r="C423" i="1"/>
  <c r="D423" i="1"/>
  <c r="A1311" i="1"/>
  <c r="B1311" i="1"/>
  <c r="C1311" i="1"/>
  <c r="D1311" i="1"/>
  <c r="A1099" i="1"/>
  <c r="B1099" i="1"/>
  <c r="C1099" i="1"/>
  <c r="D1099" i="1"/>
  <c r="A343" i="1"/>
  <c r="B343" i="1"/>
  <c r="C343" i="1"/>
  <c r="D343" i="1"/>
  <c r="A563" i="1"/>
  <c r="B563" i="1"/>
  <c r="C563" i="1"/>
  <c r="D563" i="1"/>
  <c r="A1148" i="1"/>
  <c r="B1148" i="1"/>
  <c r="C1148" i="1"/>
  <c r="D1148" i="1"/>
  <c r="A1149" i="1"/>
  <c r="B1149" i="1"/>
  <c r="C1149" i="1"/>
  <c r="D1149" i="1"/>
  <c r="A40" i="1"/>
  <c r="B40" i="1"/>
  <c r="C40" i="1"/>
  <c r="D40" i="1"/>
  <c r="A927" i="1"/>
  <c r="B927" i="1"/>
  <c r="C927" i="1"/>
  <c r="D927" i="1"/>
  <c r="A132" i="1"/>
  <c r="B132" i="1"/>
  <c r="C132" i="1"/>
  <c r="D132" i="1"/>
  <c r="A306" i="1"/>
  <c r="B306" i="1"/>
  <c r="C306" i="1"/>
  <c r="D306" i="1"/>
  <c r="A945" i="1"/>
  <c r="B945" i="1"/>
  <c r="C945" i="1"/>
  <c r="D945" i="1"/>
  <c r="A897" i="1"/>
  <c r="B897" i="1"/>
  <c r="C897" i="1"/>
  <c r="D897" i="1"/>
  <c r="A1041" i="1"/>
  <c r="B1041" i="1"/>
  <c r="C1041" i="1"/>
  <c r="D1041" i="1"/>
  <c r="A326" i="1"/>
  <c r="B326" i="1"/>
  <c r="C326" i="1"/>
  <c r="D326" i="1"/>
  <c r="A657" i="1"/>
  <c r="B657" i="1"/>
  <c r="C657" i="1"/>
  <c r="D657" i="1"/>
  <c r="A818" i="1"/>
  <c r="B818" i="1"/>
  <c r="C818" i="1"/>
  <c r="D818" i="1"/>
  <c r="A327" i="1"/>
  <c r="B327" i="1"/>
  <c r="C327" i="1"/>
  <c r="D327" i="1"/>
  <c r="A194" i="1"/>
  <c r="B194" i="1"/>
  <c r="C194" i="1"/>
  <c r="D194" i="1"/>
  <c r="A1003" i="1"/>
  <c r="B1003" i="1"/>
  <c r="C1003" i="1"/>
  <c r="D1003" i="1"/>
  <c r="A381" i="1"/>
  <c r="B381" i="1"/>
  <c r="C381" i="1"/>
  <c r="D381" i="1"/>
  <c r="A382" i="1"/>
  <c r="B382" i="1"/>
  <c r="C382" i="1"/>
  <c r="D382" i="1"/>
  <c r="A1170" i="1"/>
  <c r="B1170" i="1"/>
  <c r="C1170" i="1"/>
  <c r="D1170" i="1"/>
  <c r="A226" i="1"/>
  <c r="B226" i="1"/>
  <c r="C226" i="1"/>
  <c r="D226" i="1"/>
  <c r="A1171" i="1"/>
  <c r="B1171" i="1"/>
  <c r="C1171" i="1"/>
  <c r="D1171" i="1"/>
  <c r="A1355" i="1"/>
  <c r="B1355" i="1"/>
  <c r="C1355" i="1"/>
  <c r="D1355" i="1"/>
  <c r="A1091" i="1"/>
  <c r="B1091" i="1"/>
  <c r="C1091" i="1"/>
  <c r="D1091" i="1"/>
  <c r="A1356" i="1"/>
  <c r="B1356" i="1"/>
  <c r="C1356" i="1"/>
  <c r="D1356" i="1"/>
  <c r="A290" i="1"/>
  <c r="B290" i="1"/>
  <c r="C290" i="1"/>
  <c r="D290" i="1"/>
  <c r="A928" i="1"/>
  <c r="B928" i="1"/>
  <c r="C928" i="1"/>
  <c r="D928" i="1"/>
  <c r="A83" i="1"/>
  <c r="B83" i="1"/>
  <c r="C83" i="1"/>
  <c r="D83" i="1"/>
  <c r="A1019" i="1"/>
  <c r="B1019" i="1"/>
  <c r="C1019" i="1"/>
  <c r="D1019" i="1"/>
  <c r="A1132" i="1"/>
  <c r="B1132" i="1"/>
  <c r="C1132" i="1"/>
  <c r="D1132" i="1"/>
  <c r="A1405" i="1"/>
  <c r="B1405" i="1"/>
  <c r="C1405" i="1"/>
  <c r="D1405" i="1"/>
  <c r="A1615" i="1"/>
  <c r="B1615" i="1"/>
  <c r="C1615" i="1"/>
  <c r="D1615" i="1"/>
  <c r="A1292" i="1"/>
  <c r="B1292" i="1"/>
  <c r="C1292" i="1"/>
  <c r="D1292" i="1"/>
  <c r="A1493" i="1"/>
  <c r="B1493" i="1"/>
  <c r="C1493" i="1"/>
  <c r="D1493" i="1"/>
  <c r="A1462" i="1"/>
  <c r="B1462" i="1"/>
  <c r="C1462" i="1"/>
  <c r="D1462" i="1"/>
  <c r="A783" i="1"/>
  <c r="B783" i="1"/>
  <c r="C783" i="1"/>
  <c r="D783" i="1"/>
  <c r="A1564" i="1"/>
  <c r="B1564" i="1"/>
  <c r="C1564" i="1"/>
  <c r="D1564" i="1"/>
  <c r="A272" i="1"/>
  <c r="B272" i="1"/>
  <c r="C272" i="1"/>
  <c r="D272" i="1"/>
  <c r="A952" i="1"/>
  <c r="B952" i="1"/>
  <c r="C952" i="1"/>
  <c r="D952" i="1"/>
  <c r="A1067" i="1"/>
  <c r="B1067" i="1"/>
  <c r="C1067" i="1"/>
  <c r="D1067" i="1"/>
  <c r="A576" i="1"/>
  <c r="B576" i="1"/>
  <c r="C576" i="1"/>
  <c r="D576" i="1"/>
  <c r="A819" i="1"/>
  <c r="B819" i="1"/>
  <c r="C819" i="1"/>
  <c r="D819" i="1"/>
  <c r="A41" i="1"/>
  <c r="B41" i="1"/>
  <c r="C41" i="1"/>
  <c r="D41" i="1"/>
  <c r="A1293" i="1"/>
  <c r="B1293" i="1"/>
  <c r="C1293" i="1"/>
  <c r="D1293" i="1"/>
  <c r="A746" i="1"/>
  <c r="B746" i="1"/>
  <c r="C746" i="1"/>
  <c r="D746" i="1"/>
  <c r="A976" i="1"/>
  <c r="B976" i="1"/>
  <c r="C976" i="1"/>
  <c r="D976" i="1"/>
  <c r="A2" i="1"/>
  <c r="B2" i="1"/>
  <c r="C2" i="1"/>
  <c r="D2" i="1"/>
  <c r="A1616" i="1"/>
  <c r="B1616" i="1"/>
  <c r="C1616" i="1"/>
  <c r="D1616" i="1"/>
  <c r="A1235" i="1"/>
  <c r="B1235" i="1"/>
  <c r="C1235" i="1"/>
  <c r="D1235" i="1"/>
  <c r="A424" i="1"/>
  <c r="B424" i="1"/>
  <c r="C424" i="1"/>
  <c r="D424" i="1"/>
  <c r="A1381" i="1"/>
  <c r="B1381" i="1"/>
  <c r="C1381" i="1"/>
  <c r="D1381" i="1"/>
  <c r="A425" i="1"/>
  <c r="B425" i="1"/>
  <c r="C425" i="1"/>
  <c r="D425" i="1"/>
  <c r="A1236" i="1"/>
  <c r="B1236" i="1"/>
  <c r="C1236" i="1"/>
  <c r="D1236" i="1"/>
  <c r="A496" i="1"/>
  <c r="B496" i="1"/>
  <c r="C496" i="1"/>
  <c r="D496" i="1"/>
  <c r="A1252" i="1"/>
  <c r="B1252" i="1"/>
  <c r="C1252" i="1"/>
  <c r="D1252" i="1"/>
  <c r="A1109" i="1"/>
  <c r="B1109" i="1"/>
  <c r="C1109" i="1"/>
  <c r="D1109" i="1"/>
  <c r="A1333" i="1"/>
  <c r="B1333" i="1"/>
  <c r="C1333" i="1"/>
  <c r="D1333" i="1"/>
  <c r="A760" i="1"/>
  <c r="B760" i="1"/>
  <c r="C760" i="1"/>
  <c r="D760" i="1"/>
  <c r="A731" i="1"/>
  <c r="B731" i="1"/>
  <c r="C731" i="1"/>
  <c r="D731" i="1"/>
  <c r="A898" i="1"/>
  <c r="B898" i="1"/>
  <c r="C898" i="1"/>
  <c r="D898" i="1"/>
  <c r="A587" i="1"/>
  <c r="B587" i="1"/>
  <c r="C587" i="1"/>
  <c r="D587" i="1"/>
  <c r="A1494" i="1"/>
  <c r="B1494" i="1"/>
  <c r="C1494" i="1"/>
  <c r="D1494" i="1"/>
  <c r="A1495" i="1"/>
  <c r="B1495" i="1"/>
  <c r="C1495" i="1"/>
  <c r="D1495" i="1"/>
  <c r="A328" i="1"/>
  <c r="B328" i="1"/>
  <c r="C328" i="1"/>
  <c r="D328" i="1"/>
  <c r="A1004" i="1"/>
  <c r="B1004" i="1"/>
  <c r="C1004" i="1"/>
  <c r="D1004" i="1"/>
  <c r="A545" i="1"/>
  <c r="B545" i="1"/>
  <c r="C545" i="1"/>
  <c r="D545" i="1"/>
  <c r="A695" i="1"/>
  <c r="B695" i="1"/>
  <c r="C695" i="1"/>
  <c r="D695" i="1"/>
  <c r="A1357" i="1"/>
  <c r="B1357" i="1"/>
  <c r="C1357" i="1"/>
  <c r="D1357" i="1"/>
  <c r="A619" i="1"/>
  <c r="B619" i="1"/>
  <c r="C619" i="1"/>
  <c r="D619" i="1"/>
  <c r="A641" i="1"/>
  <c r="B641" i="1"/>
  <c r="C641" i="1"/>
  <c r="D641" i="1"/>
  <c r="A1565" i="1"/>
  <c r="B1565" i="1"/>
  <c r="C1565" i="1"/>
  <c r="D1565" i="1"/>
  <c r="A1320" i="1"/>
  <c r="B1320" i="1"/>
  <c r="C1320" i="1"/>
  <c r="D1320" i="1"/>
  <c r="A1276" i="1"/>
  <c r="B1276" i="1"/>
  <c r="C1276" i="1"/>
  <c r="D1276" i="1"/>
  <c r="A929" i="1"/>
  <c r="B929" i="1"/>
  <c r="C929" i="1"/>
  <c r="D929" i="1"/>
  <c r="A227" i="1"/>
  <c r="B227" i="1"/>
  <c r="C227" i="1"/>
  <c r="D227" i="1"/>
  <c r="A1566" i="1"/>
  <c r="B1566" i="1"/>
  <c r="C1566" i="1"/>
  <c r="D1566" i="1"/>
  <c r="A195" i="1"/>
  <c r="B195" i="1"/>
  <c r="C195" i="1"/>
  <c r="D195" i="1"/>
  <c r="A882" i="1"/>
  <c r="B882" i="1"/>
  <c r="C882" i="1"/>
  <c r="D882" i="1"/>
  <c r="A747" i="1"/>
  <c r="B747" i="1"/>
  <c r="C747" i="1"/>
  <c r="D747" i="1"/>
  <c r="A761" i="1"/>
  <c r="B761" i="1"/>
  <c r="C761" i="1"/>
  <c r="D761" i="1"/>
  <c r="A546" i="1"/>
  <c r="B546" i="1"/>
  <c r="C546" i="1"/>
  <c r="D546" i="1"/>
  <c r="A784" i="1"/>
  <c r="B784" i="1"/>
  <c r="C784" i="1"/>
  <c r="D784" i="1"/>
  <c r="A785" i="1"/>
  <c r="B785" i="1"/>
  <c r="C785" i="1"/>
  <c r="D785" i="1"/>
  <c r="A426" i="1"/>
  <c r="B426" i="1"/>
  <c r="C426" i="1"/>
  <c r="D426" i="1"/>
  <c r="A1382" i="1"/>
  <c r="B1382" i="1"/>
  <c r="C1382" i="1"/>
  <c r="D1382" i="1"/>
  <c r="A967" i="1"/>
  <c r="B967" i="1"/>
  <c r="C967" i="1"/>
  <c r="D967" i="1"/>
  <c r="A762" i="1"/>
  <c r="B762" i="1"/>
  <c r="C762" i="1"/>
  <c r="D762" i="1"/>
  <c r="A1110" i="1"/>
  <c r="B1110" i="1"/>
  <c r="C1110" i="1"/>
  <c r="D1110" i="1"/>
  <c r="A820" i="1"/>
  <c r="B820" i="1"/>
  <c r="C820" i="1"/>
  <c r="D820" i="1"/>
  <c r="A1237" i="1"/>
  <c r="B1237" i="1"/>
  <c r="C1237" i="1"/>
  <c r="D1237" i="1"/>
  <c r="A658" i="1"/>
  <c r="B658" i="1"/>
  <c r="C658" i="1"/>
  <c r="D658" i="1"/>
  <c r="A307" i="1"/>
  <c r="B307" i="1"/>
  <c r="C307" i="1"/>
  <c r="D307" i="1"/>
  <c r="A672" i="1"/>
  <c r="B672" i="1"/>
  <c r="C672" i="1"/>
  <c r="D672" i="1"/>
  <c r="A1639" i="1"/>
  <c r="B1639" i="1"/>
  <c r="C1639" i="1"/>
  <c r="D1639" i="1"/>
  <c r="A1367" i="1"/>
  <c r="B1367" i="1"/>
  <c r="C1367" i="1"/>
  <c r="D1367" i="1"/>
  <c r="A725" i="1"/>
  <c r="B725" i="1"/>
  <c r="C725" i="1"/>
  <c r="D725" i="1"/>
  <c r="A312" i="1"/>
  <c r="B312" i="1"/>
  <c r="C312" i="1"/>
  <c r="D312" i="1"/>
  <c r="A829" i="1"/>
  <c r="B829" i="1"/>
  <c r="C829" i="1"/>
  <c r="D829" i="1"/>
  <c r="A883" i="1"/>
  <c r="B883" i="1"/>
  <c r="C883" i="1"/>
  <c r="D883" i="1"/>
  <c r="A830" i="1"/>
  <c r="B830" i="1"/>
  <c r="C830" i="1"/>
  <c r="D830" i="1"/>
  <c r="A196" i="1"/>
  <c r="B196" i="1"/>
  <c r="C196" i="1"/>
  <c r="D196" i="1"/>
  <c r="A168" i="1"/>
  <c r="B168" i="1"/>
  <c r="C168" i="1"/>
  <c r="D168" i="1"/>
  <c r="A696" i="1"/>
  <c r="B696" i="1"/>
  <c r="C696" i="1"/>
  <c r="D696" i="1"/>
  <c r="A1321" i="1"/>
  <c r="B1321" i="1"/>
  <c r="C1321" i="1"/>
  <c r="D1321" i="1"/>
  <c r="A1210" i="1"/>
  <c r="B1210" i="1"/>
  <c r="C1210" i="1"/>
  <c r="D1210" i="1"/>
  <c r="A1133" i="1"/>
  <c r="B1133" i="1"/>
  <c r="C1133" i="1"/>
  <c r="D1133" i="1"/>
  <c r="A706" i="1"/>
  <c r="B706" i="1"/>
  <c r="C706" i="1"/>
  <c r="D706" i="1"/>
  <c r="A642" i="1"/>
  <c r="B642" i="1"/>
  <c r="C642" i="1"/>
  <c r="D642" i="1"/>
  <c r="A1020" i="1"/>
  <c r="B1020" i="1"/>
  <c r="C1020" i="1"/>
  <c r="D1020" i="1"/>
  <c r="A228" i="1"/>
  <c r="B228" i="1"/>
  <c r="C228" i="1"/>
  <c r="D228" i="1"/>
  <c r="A273" i="1"/>
  <c r="B273" i="1"/>
  <c r="C273" i="1"/>
  <c r="D273" i="1"/>
  <c r="A406" i="1"/>
  <c r="B406" i="1"/>
  <c r="C406" i="1"/>
  <c r="D406" i="1"/>
  <c r="A985" i="1"/>
  <c r="B985" i="1"/>
  <c r="C985" i="1"/>
  <c r="D985" i="1"/>
  <c r="A754" i="1"/>
  <c r="B754" i="1"/>
  <c r="C754" i="1"/>
  <c r="D754" i="1"/>
  <c r="A274" i="1"/>
  <c r="B274" i="1"/>
  <c r="C274" i="1"/>
  <c r="D274" i="1"/>
  <c r="A659" i="1"/>
  <c r="B659" i="1"/>
  <c r="C659" i="1"/>
  <c r="D659" i="1"/>
  <c r="A1533" i="1"/>
  <c r="B1533" i="1"/>
  <c r="C1533" i="1"/>
  <c r="D1533" i="1"/>
  <c r="A673" i="1"/>
  <c r="B673" i="1"/>
  <c r="C673" i="1"/>
  <c r="D673" i="1"/>
  <c r="A1534" i="1"/>
  <c r="B1534" i="1"/>
  <c r="C1534" i="1"/>
  <c r="D1534" i="1"/>
  <c r="A547" i="1"/>
  <c r="B547" i="1"/>
  <c r="C547" i="1"/>
  <c r="D547" i="1"/>
  <c r="A523" i="1"/>
  <c r="B523" i="1"/>
  <c r="C523" i="1"/>
  <c r="D523" i="1"/>
  <c r="A1117" i="1"/>
  <c r="B1117" i="1"/>
  <c r="C1117" i="1"/>
  <c r="D1117" i="1"/>
  <c r="A643" i="1"/>
  <c r="B643" i="1"/>
  <c r="C643" i="1"/>
  <c r="D643" i="1"/>
  <c r="A229" i="1"/>
  <c r="B229" i="1"/>
  <c r="C229" i="1"/>
  <c r="D229" i="1"/>
  <c r="A102" i="1"/>
  <c r="B102" i="1"/>
  <c r="C102" i="1"/>
  <c r="D102" i="1"/>
  <c r="A3" i="1"/>
  <c r="B3" i="1"/>
  <c r="C3" i="1"/>
  <c r="D3" i="1"/>
  <c r="A313" i="1"/>
  <c r="B313" i="1"/>
  <c r="C313" i="1"/>
  <c r="D313" i="1"/>
  <c r="A1134" i="1"/>
  <c r="B1134" i="1"/>
  <c r="C1134" i="1"/>
  <c r="D1134" i="1"/>
  <c r="A133" i="1"/>
  <c r="B133" i="1"/>
  <c r="C133" i="1"/>
  <c r="D133" i="1"/>
  <c r="A407" i="1"/>
  <c r="B407" i="1"/>
  <c r="C407" i="1"/>
  <c r="D407" i="1"/>
  <c r="A1455" i="1"/>
  <c r="B1455" i="1"/>
  <c r="C1455" i="1"/>
  <c r="D1455" i="1"/>
  <c r="A1294" i="1"/>
  <c r="B1294" i="1"/>
  <c r="C1294" i="1"/>
  <c r="D1294" i="1"/>
  <c r="A1211" i="1"/>
  <c r="B1211" i="1"/>
  <c r="C1211" i="1"/>
  <c r="D1211" i="1"/>
  <c r="A1567" i="1"/>
  <c r="B1567" i="1"/>
  <c r="C1567" i="1"/>
  <c r="D1567" i="1"/>
  <c r="A986" i="1"/>
  <c r="B986" i="1"/>
  <c r="C986" i="1"/>
  <c r="D986" i="1"/>
  <c r="A748" i="1"/>
  <c r="B748" i="1"/>
  <c r="C748" i="1"/>
  <c r="D748" i="1"/>
  <c r="A953" i="1"/>
  <c r="B953" i="1"/>
  <c r="C953" i="1"/>
  <c r="D953" i="1"/>
  <c r="A845" i="1"/>
  <c r="B845" i="1"/>
  <c r="C845" i="1"/>
  <c r="D845" i="1"/>
  <c r="A1480" i="1"/>
  <c r="B1480" i="1"/>
  <c r="C1480" i="1"/>
  <c r="D1480" i="1"/>
  <c r="A1150" i="1"/>
  <c r="B1150" i="1"/>
  <c r="C1150" i="1"/>
  <c r="D1150" i="1"/>
  <c r="A1295" i="1"/>
  <c r="B1295" i="1"/>
  <c r="C1295" i="1"/>
  <c r="D1295" i="1"/>
  <c r="A497" i="1"/>
  <c r="B497" i="1"/>
  <c r="C497" i="1"/>
  <c r="D497" i="1"/>
  <c r="A1068" i="1"/>
  <c r="B1068" i="1"/>
  <c r="C1068" i="1"/>
  <c r="D1068" i="1"/>
  <c r="A1473" i="1"/>
  <c r="B1473" i="1"/>
  <c r="C1473" i="1"/>
  <c r="D1473" i="1"/>
  <c r="A786" i="1"/>
  <c r="B786" i="1"/>
  <c r="C786" i="1"/>
  <c r="D786" i="1"/>
  <c r="A1069" i="1"/>
  <c r="B1069" i="1"/>
  <c r="C1069" i="1"/>
  <c r="D1069" i="1"/>
  <c r="A787" i="1"/>
  <c r="B787" i="1"/>
  <c r="C787" i="1"/>
  <c r="D787" i="1"/>
  <c r="A427" i="1"/>
  <c r="B427" i="1"/>
  <c r="C427" i="1"/>
  <c r="D427" i="1"/>
  <c r="A103" i="1"/>
  <c r="B103" i="1"/>
  <c r="C103" i="1"/>
  <c r="D103" i="1"/>
  <c r="A1428" i="1"/>
  <c r="B1428" i="1"/>
  <c r="C1428" i="1"/>
  <c r="D1428" i="1"/>
  <c r="A1435" i="1"/>
  <c r="B1435" i="1"/>
  <c r="C1435" i="1"/>
  <c r="D1435" i="1"/>
  <c r="A275" i="1"/>
  <c r="B275" i="1"/>
  <c r="C275" i="1"/>
  <c r="D275" i="1"/>
  <c r="A1238" i="1"/>
  <c r="B1238" i="1"/>
  <c r="C1238" i="1"/>
  <c r="D1238" i="1"/>
  <c r="A674" i="1"/>
  <c r="B674" i="1"/>
  <c r="C674" i="1"/>
  <c r="D674" i="1"/>
  <c r="A602" i="1"/>
  <c r="B602" i="1"/>
  <c r="C602" i="1"/>
  <c r="D602" i="1"/>
  <c r="A660" i="1"/>
  <c r="B660" i="1"/>
  <c r="C660" i="1"/>
  <c r="D660" i="1"/>
  <c r="A675" i="1"/>
  <c r="B675" i="1"/>
  <c r="C675" i="1"/>
  <c r="D675" i="1"/>
  <c r="A4" i="1"/>
  <c r="B4" i="1"/>
  <c r="C4" i="1"/>
  <c r="D4" i="1"/>
  <c r="A329" i="1"/>
  <c r="B329" i="1"/>
  <c r="C329" i="1"/>
  <c r="D329" i="1"/>
  <c r="A5" i="1"/>
  <c r="B5" i="1"/>
  <c r="C5" i="1"/>
  <c r="D5" i="1"/>
  <c r="A1617" i="1"/>
  <c r="B1617" i="1"/>
  <c r="C1617" i="1"/>
  <c r="D1617" i="1"/>
  <c r="A1618" i="1"/>
  <c r="B1618" i="1"/>
  <c r="C1618" i="1"/>
  <c r="D1618" i="1"/>
  <c r="A394" i="1"/>
  <c r="B394" i="1"/>
  <c r="C394" i="1"/>
  <c r="D394" i="1"/>
  <c r="A831" i="1"/>
  <c r="B831" i="1"/>
  <c r="C831" i="1"/>
  <c r="D831" i="1"/>
  <c r="A74" i="1"/>
  <c r="B74" i="1"/>
  <c r="C74" i="1"/>
  <c r="D74" i="1"/>
  <c r="A209" i="1"/>
  <c r="B209" i="1"/>
  <c r="C209" i="1"/>
  <c r="D209" i="1"/>
  <c r="A977" i="1"/>
  <c r="B977" i="1"/>
  <c r="C977" i="1"/>
  <c r="D977" i="1"/>
  <c r="A395" i="1"/>
  <c r="B395" i="1"/>
  <c r="C395" i="1"/>
  <c r="D395" i="1"/>
  <c r="A978" i="1"/>
  <c r="B978" i="1"/>
  <c r="C978" i="1"/>
  <c r="D978" i="1"/>
  <c r="A1277" i="1"/>
  <c r="B1277" i="1"/>
  <c r="C1277" i="1"/>
  <c r="D1277" i="1"/>
  <c r="A1266" i="1"/>
  <c r="B1266" i="1"/>
  <c r="C1266" i="1"/>
  <c r="D1266" i="1"/>
  <c r="A1568" i="1"/>
  <c r="B1568" i="1"/>
  <c r="C1568" i="1"/>
  <c r="D1568" i="1"/>
  <c r="A1598" i="1"/>
  <c r="B1598" i="1"/>
  <c r="C1598" i="1"/>
  <c r="D1598" i="1"/>
  <c r="A524" i="1"/>
  <c r="B524" i="1"/>
  <c r="C524" i="1"/>
  <c r="D524" i="1"/>
  <c r="A169" i="1"/>
  <c r="B169" i="1"/>
  <c r="C169" i="1"/>
  <c r="D169" i="1"/>
  <c r="A548" i="1"/>
  <c r="B548" i="1"/>
  <c r="C548" i="1"/>
  <c r="D548" i="1"/>
  <c r="A188" i="1"/>
  <c r="B188" i="1"/>
  <c r="C188" i="1"/>
  <c r="D188" i="1"/>
  <c r="A577" i="1"/>
  <c r="B577" i="1"/>
  <c r="C577" i="1"/>
  <c r="D577" i="1"/>
  <c r="A911" i="1"/>
  <c r="B911" i="1"/>
  <c r="C911" i="1"/>
  <c r="D911" i="1"/>
  <c r="A525" i="1"/>
  <c r="B525" i="1"/>
  <c r="C525" i="1"/>
  <c r="D525" i="1"/>
  <c r="A771" i="1"/>
  <c r="B771" i="1"/>
  <c r="C771" i="1"/>
  <c r="D771" i="1"/>
  <c r="A383" i="1"/>
  <c r="B383" i="1"/>
  <c r="C383" i="1"/>
  <c r="D383" i="1"/>
  <c r="A772" i="1"/>
  <c r="B772" i="1"/>
  <c r="C772" i="1"/>
  <c r="D772" i="1"/>
  <c r="A1358" i="1"/>
  <c r="B1358" i="1"/>
  <c r="C1358" i="1"/>
  <c r="D1358" i="1"/>
  <c r="A256" i="1"/>
  <c r="B256" i="1"/>
  <c r="C256" i="1"/>
  <c r="D256" i="1"/>
  <c r="A92" i="1"/>
  <c r="B92" i="1"/>
  <c r="C92" i="1"/>
  <c r="D92" i="1"/>
  <c r="A428" i="1"/>
  <c r="B428" i="1"/>
  <c r="C428" i="1"/>
  <c r="D428" i="1"/>
  <c r="A732" i="1"/>
  <c r="B732" i="1"/>
  <c r="C732" i="1"/>
  <c r="D732" i="1"/>
  <c r="A1222" i="1"/>
  <c r="B1222" i="1"/>
  <c r="C1222" i="1"/>
  <c r="D1222" i="1"/>
  <c r="A1569" i="1"/>
  <c r="B1569" i="1"/>
  <c r="C1569" i="1"/>
  <c r="D1569" i="1"/>
  <c r="A1172" i="1"/>
  <c r="B1172" i="1"/>
  <c r="C1172" i="1"/>
  <c r="D1172" i="1"/>
  <c r="A1346" i="1"/>
  <c r="B1346" i="1"/>
  <c r="C1346" i="1"/>
  <c r="D1346" i="1"/>
  <c r="A384" i="1"/>
  <c r="B384" i="1"/>
  <c r="C384" i="1"/>
  <c r="D384" i="1"/>
  <c r="A1359" i="1"/>
  <c r="B1359" i="1"/>
  <c r="C1359" i="1"/>
  <c r="D1359" i="1"/>
  <c r="A276" i="1"/>
  <c r="B276" i="1"/>
  <c r="C276" i="1"/>
  <c r="D276" i="1"/>
  <c r="A1570" i="1"/>
  <c r="B1570" i="1"/>
  <c r="C1570" i="1"/>
  <c r="D1570" i="1"/>
  <c r="A429" i="1"/>
  <c r="B429" i="1"/>
  <c r="C429" i="1"/>
  <c r="D429" i="1"/>
  <c r="A788" i="1"/>
  <c r="B788" i="1"/>
  <c r="C788" i="1"/>
  <c r="D788" i="1"/>
  <c r="A1312" i="1"/>
  <c r="B1312" i="1"/>
  <c r="C1312" i="1"/>
  <c r="D1312" i="1"/>
  <c r="A6" i="1"/>
  <c r="B6" i="1"/>
  <c r="C6" i="1"/>
  <c r="D6" i="1"/>
  <c r="A1535" i="1"/>
  <c r="B1535" i="1"/>
  <c r="C1535" i="1"/>
  <c r="D1535" i="1"/>
  <c r="A1193" i="1"/>
  <c r="B1193" i="1"/>
  <c r="C1193" i="1"/>
  <c r="D1193" i="1"/>
  <c r="A954" i="1"/>
  <c r="B954" i="1"/>
  <c r="C954" i="1"/>
  <c r="D954" i="1"/>
  <c r="A1046" i="1"/>
  <c r="B1046" i="1"/>
  <c r="C1046" i="1"/>
  <c r="D1046" i="1"/>
  <c r="A430" i="1"/>
  <c r="B430" i="1"/>
  <c r="C430" i="1"/>
  <c r="D430" i="1"/>
  <c r="A866" i="1"/>
  <c r="B866" i="1"/>
  <c r="C866" i="1"/>
  <c r="D866" i="1"/>
  <c r="A789" i="1"/>
  <c r="B789" i="1"/>
  <c r="C789" i="1"/>
  <c r="D789" i="1"/>
  <c r="A1383" i="1"/>
  <c r="B1383" i="1"/>
  <c r="C1383" i="1"/>
  <c r="D1383" i="1"/>
  <c r="A431" i="1"/>
  <c r="B431" i="1"/>
  <c r="C431" i="1"/>
  <c r="D431" i="1"/>
  <c r="A104" i="1"/>
  <c r="B104" i="1"/>
  <c r="C104" i="1"/>
  <c r="D104" i="1"/>
  <c r="A790" i="1"/>
  <c r="B790" i="1"/>
  <c r="C790" i="1"/>
  <c r="D790" i="1"/>
  <c r="A432" i="1"/>
  <c r="B432" i="1"/>
  <c r="C432" i="1"/>
  <c r="D432" i="1"/>
  <c r="A498" i="1"/>
  <c r="B498" i="1"/>
  <c r="C498" i="1"/>
  <c r="D498" i="1"/>
  <c r="A791" i="1"/>
  <c r="B791" i="1"/>
  <c r="C791" i="1"/>
  <c r="D791" i="1"/>
  <c r="A1070" i="1"/>
  <c r="B1070" i="1"/>
  <c r="C1070" i="1"/>
  <c r="D1070" i="1"/>
  <c r="A433" i="1"/>
  <c r="B433" i="1"/>
  <c r="C433" i="1"/>
  <c r="D433" i="1"/>
  <c r="A105" i="1"/>
  <c r="B105" i="1"/>
  <c r="C105" i="1"/>
  <c r="D105" i="1"/>
  <c r="A1151" i="1"/>
  <c r="B1151" i="1"/>
  <c r="C1151" i="1"/>
  <c r="D1151" i="1"/>
  <c r="A997" i="1"/>
  <c r="B997" i="1"/>
  <c r="C997" i="1"/>
  <c r="D997" i="1"/>
  <c r="A1194" i="1"/>
  <c r="B1194" i="1"/>
  <c r="C1194" i="1"/>
  <c r="D1194" i="1"/>
  <c r="A676" i="1"/>
  <c r="B676" i="1"/>
  <c r="C676" i="1"/>
  <c r="D676" i="1"/>
  <c r="A677" i="1"/>
  <c r="B677" i="1"/>
  <c r="C677" i="1"/>
  <c r="D677" i="1"/>
  <c r="A603" i="1"/>
  <c r="B603" i="1"/>
  <c r="C603" i="1"/>
  <c r="D603" i="1"/>
  <c r="A538" i="1"/>
  <c r="B538" i="1"/>
  <c r="C538" i="1"/>
  <c r="D538" i="1"/>
  <c r="A821" i="1"/>
  <c r="B821" i="1"/>
  <c r="C821" i="1"/>
  <c r="D821" i="1"/>
  <c r="A604" i="1"/>
  <c r="B604" i="1"/>
  <c r="C604" i="1"/>
  <c r="D604" i="1"/>
  <c r="A7" i="1"/>
  <c r="B7" i="1"/>
  <c r="C7" i="1"/>
  <c r="D7" i="1"/>
  <c r="A1406" i="1"/>
  <c r="B1406" i="1"/>
  <c r="C1406" i="1"/>
  <c r="D1406" i="1"/>
  <c r="A1604" i="1"/>
  <c r="B1604" i="1"/>
  <c r="C1604" i="1"/>
  <c r="D1604" i="1"/>
  <c r="A1619" i="1"/>
  <c r="B1619" i="1"/>
  <c r="C1619" i="1"/>
  <c r="D1619" i="1"/>
  <c r="A1496" i="1"/>
  <c r="B1496" i="1"/>
  <c r="C1496" i="1"/>
  <c r="D1496" i="1"/>
  <c r="A1267" i="1"/>
  <c r="B1267" i="1"/>
  <c r="C1267" i="1"/>
  <c r="D1267" i="1"/>
  <c r="A1223" i="1"/>
  <c r="B1223" i="1"/>
  <c r="C1223" i="1"/>
  <c r="D1223" i="1"/>
  <c r="A713" i="1"/>
  <c r="B713" i="1"/>
  <c r="C713" i="1"/>
  <c r="D713" i="1"/>
  <c r="A912" i="1"/>
  <c r="B912" i="1"/>
  <c r="C912" i="1"/>
  <c r="D912" i="1"/>
  <c r="A1021" i="1"/>
  <c r="B1021" i="1"/>
  <c r="C1021" i="1"/>
  <c r="D1021" i="1"/>
  <c r="A697" i="1"/>
  <c r="B697" i="1"/>
  <c r="C697" i="1"/>
  <c r="D697" i="1"/>
  <c r="A1322" i="1"/>
  <c r="B1322" i="1"/>
  <c r="C1322" i="1"/>
  <c r="D1322" i="1"/>
  <c r="A1212" i="1"/>
  <c r="B1212" i="1"/>
  <c r="C1212" i="1"/>
  <c r="D1212" i="1"/>
  <c r="A628" i="1"/>
  <c r="B628" i="1"/>
  <c r="C628" i="1"/>
  <c r="D628" i="1"/>
  <c r="A42" i="1"/>
  <c r="B42" i="1"/>
  <c r="C42" i="1"/>
  <c r="D42" i="1"/>
  <c r="A1536" i="1"/>
  <c r="B1536" i="1"/>
  <c r="C1536" i="1"/>
  <c r="D1536" i="1"/>
  <c r="A434" i="1"/>
  <c r="B434" i="1"/>
  <c r="C434" i="1"/>
  <c r="D434" i="1"/>
  <c r="A1384" i="1"/>
  <c r="B1384" i="1"/>
  <c r="C1384" i="1"/>
  <c r="D1384" i="1"/>
  <c r="A707" i="1"/>
  <c r="B707" i="1"/>
  <c r="C707" i="1"/>
  <c r="D707" i="1"/>
  <c r="A1195" i="1"/>
  <c r="B1195" i="1"/>
  <c r="C1195" i="1"/>
  <c r="D1195" i="1"/>
  <c r="A792" i="1"/>
  <c r="B792" i="1"/>
  <c r="C792" i="1"/>
  <c r="D792" i="1"/>
  <c r="A708" i="1"/>
  <c r="B708" i="1"/>
  <c r="C708" i="1"/>
  <c r="D708" i="1"/>
  <c r="A1111" i="1"/>
  <c r="B1111" i="1"/>
  <c r="C1111" i="1"/>
  <c r="D1111" i="1"/>
  <c r="A714" i="1"/>
  <c r="B714" i="1"/>
  <c r="C714" i="1"/>
  <c r="D714" i="1"/>
  <c r="A1537" i="1"/>
  <c r="B1537" i="1"/>
  <c r="C1537" i="1"/>
  <c r="D1537" i="1"/>
  <c r="A564" i="1"/>
  <c r="B564" i="1"/>
  <c r="C564" i="1"/>
  <c r="D564" i="1"/>
  <c r="A160" i="1"/>
  <c r="B160" i="1"/>
  <c r="C160" i="1"/>
  <c r="D160" i="1"/>
  <c r="A661" i="1"/>
  <c r="B661" i="1"/>
  <c r="C661" i="1"/>
  <c r="D661" i="1"/>
  <c r="A793" i="1"/>
  <c r="B793" i="1"/>
  <c r="C793" i="1"/>
  <c r="D793" i="1"/>
  <c r="A435" i="1"/>
  <c r="B435" i="1"/>
  <c r="C435" i="1"/>
  <c r="D435" i="1"/>
  <c r="A106" i="1"/>
  <c r="B106" i="1"/>
  <c r="C106" i="1"/>
  <c r="D106" i="1"/>
  <c r="A763" i="1"/>
  <c r="B763" i="1"/>
  <c r="C763" i="1"/>
  <c r="D763" i="1"/>
  <c r="A565" i="1"/>
  <c r="B565" i="1"/>
  <c r="C565" i="1"/>
  <c r="D565" i="1"/>
  <c r="A566" i="1"/>
  <c r="B566" i="1"/>
  <c r="C566" i="1"/>
  <c r="D566" i="1"/>
  <c r="A1152" i="1"/>
  <c r="B1152" i="1"/>
  <c r="C1152" i="1"/>
  <c r="D1152" i="1"/>
  <c r="A930" i="1"/>
  <c r="B930" i="1"/>
  <c r="C930" i="1"/>
  <c r="D930" i="1"/>
  <c r="A733" i="1"/>
  <c r="B733" i="1"/>
  <c r="C733" i="1"/>
  <c r="D733" i="1"/>
  <c r="A408" i="1"/>
  <c r="B408" i="1"/>
  <c r="C408" i="1"/>
  <c r="D408" i="1"/>
  <c r="A330" i="1"/>
  <c r="B330" i="1"/>
  <c r="C330" i="1"/>
  <c r="D330" i="1"/>
  <c r="A678" i="1"/>
  <c r="B678" i="1"/>
  <c r="C678" i="1"/>
  <c r="D678" i="1"/>
  <c r="A1538" i="1"/>
  <c r="B1538" i="1"/>
  <c r="C1538" i="1"/>
  <c r="D1538" i="1"/>
  <c r="A679" i="1"/>
  <c r="B679" i="1"/>
  <c r="C679" i="1"/>
  <c r="D679" i="1"/>
  <c r="A605" i="1"/>
  <c r="B605" i="1"/>
  <c r="C605" i="1"/>
  <c r="D605" i="1"/>
  <c r="A8" i="1"/>
  <c r="B8" i="1"/>
  <c r="C8" i="1"/>
  <c r="D8" i="1"/>
  <c r="A9" i="1"/>
  <c r="B9" i="1"/>
  <c r="C9" i="1"/>
  <c r="D9" i="1"/>
  <c r="A1497" i="1"/>
  <c r="B1497" i="1"/>
  <c r="C1497" i="1"/>
  <c r="D1497" i="1"/>
  <c r="A1443" i="1"/>
  <c r="B1443" i="1"/>
  <c r="C1443" i="1"/>
  <c r="D1443" i="1"/>
  <c r="A1005" i="1"/>
  <c r="B1005" i="1"/>
  <c r="C1005" i="1"/>
  <c r="D1005" i="1"/>
  <c r="A549" i="1"/>
  <c r="B549" i="1"/>
  <c r="C549" i="1"/>
  <c r="D549" i="1"/>
  <c r="A913" i="1"/>
  <c r="B913" i="1"/>
  <c r="C913" i="1"/>
  <c r="D913" i="1"/>
  <c r="A1022" i="1"/>
  <c r="B1022" i="1"/>
  <c r="C1022" i="1"/>
  <c r="D1022" i="1"/>
  <c r="A197" i="1"/>
  <c r="B197" i="1"/>
  <c r="C197" i="1"/>
  <c r="D197" i="1"/>
  <c r="A1183" i="1"/>
  <c r="B1183" i="1"/>
  <c r="C1183" i="1"/>
  <c r="D1183" i="1"/>
  <c r="A1213" i="1"/>
  <c r="B1213" i="1"/>
  <c r="C1213" i="1"/>
  <c r="D1213" i="1"/>
  <c r="A189" i="1"/>
  <c r="B189" i="1"/>
  <c r="C189" i="1"/>
  <c r="D189" i="1"/>
  <c r="A1360" i="1"/>
  <c r="B1360" i="1"/>
  <c r="C1360" i="1"/>
  <c r="D1360" i="1"/>
  <c r="A291" i="1"/>
  <c r="B291" i="1"/>
  <c r="C291" i="1"/>
  <c r="D291" i="1"/>
  <c r="A1006" i="1"/>
  <c r="B1006" i="1"/>
  <c r="C1006" i="1"/>
  <c r="D1006" i="1"/>
  <c r="A1463" i="1"/>
  <c r="B1463" i="1"/>
  <c r="C1463" i="1"/>
  <c r="D1463" i="1"/>
  <c r="A257" i="1"/>
  <c r="B257" i="1"/>
  <c r="C257" i="1"/>
  <c r="D257" i="1"/>
  <c r="A170" i="1"/>
  <c r="B170" i="1"/>
  <c r="C170" i="1"/>
  <c r="D170" i="1"/>
  <c r="A258" i="1"/>
  <c r="B258" i="1"/>
  <c r="C258" i="1"/>
  <c r="D258" i="1"/>
  <c r="A1643" i="1"/>
  <c r="B1643" i="1"/>
  <c r="C1643" i="1"/>
  <c r="D1643" i="1"/>
  <c r="A899" i="1"/>
  <c r="B899" i="1"/>
  <c r="C899" i="1"/>
  <c r="D899" i="1"/>
  <c r="A979" i="1"/>
  <c r="B979" i="1"/>
  <c r="C979" i="1"/>
  <c r="D979" i="1"/>
  <c r="A75" i="1"/>
  <c r="B75" i="1"/>
  <c r="C75" i="1"/>
  <c r="D75" i="1"/>
  <c r="A914" i="1"/>
  <c r="B914" i="1"/>
  <c r="C914" i="1"/>
  <c r="D914" i="1"/>
  <c r="A351" i="1"/>
  <c r="B351" i="1"/>
  <c r="C351" i="1"/>
  <c r="D351" i="1"/>
  <c r="A134" i="1"/>
  <c r="B134" i="1"/>
  <c r="C134" i="1"/>
  <c r="D134" i="1"/>
  <c r="A606" i="1"/>
  <c r="B606" i="1"/>
  <c r="C606" i="1"/>
  <c r="D606" i="1"/>
  <c r="A539" i="1"/>
  <c r="B539" i="1"/>
  <c r="C539" i="1"/>
  <c r="D539" i="1"/>
  <c r="A822" i="1"/>
  <c r="B822" i="1"/>
  <c r="C822" i="1"/>
  <c r="D822" i="1"/>
  <c r="A867" i="1"/>
  <c r="B867" i="1"/>
  <c r="C867" i="1"/>
  <c r="D867" i="1"/>
  <c r="A846" i="1"/>
  <c r="B846" i="1"/>
  <c r="C846" i="1"/>
  <c r="D846" i="1"/>
  <c r="A900" i="1"/>
  <c r="B900" i="1"/>
  <c r="C900" i="1"/>
  <c r="D900" i="1"/>
  <c r="A1571" i="1"/>
  <c r="B1571" i="1"/>
  <c r="C1571" i="1"/>
  <c r="D1571" i="1"/>
  <c r="A794" i="1"/>
  <c r="B794" i="1"/>
  <c r="C794" i="1"/>
  <c r="D794" i="1"/>
  <c r="A1296" i="1"/>
  <c r="B1296" i="1"/>
  <c r="C1296" i="1"/>
  <c r="D1296" i="1"/>
  <c r="A277" i="1"/>
  <c r="B277" i="1"/>
  <c r="C277" i="1"/>
  <c r="D277" i="1"/>
  <c r="A67" i="1"/>
  <c r="B67" i="1"/>
  <c r="C67" i="1"/>
  <c r="D67" i="1"/>
  <c r="A1334" i="1"/>
  <c r="B1334" i="1"/>
  <c r="C1334" i="1"/>
  <c r="D1334" i="1"/>
  <c r="A1047" i="1"/>
  <c r="B1047" i="1"/>
  <c r="C1047" i="1"/>
  <c r="D1047" i="1"/>
  <c r="A567" i="1"/>
  <c r="B567" i="1"/>
  <c r="C567" i="1"/>
  <c r="D567" i="1"/>
  <c r="A1196" i="1"/>
  <c r="B1196" i="1"/>
  <c r="C1196" i="1"/>
  <c r="D1196" i="1"/>
  <c r="A931" i="1"/>
  <c r="B931" i="1"/>
  <c r="C931" i="1"/>
  <c r="D931" i="1"/>
  <c r="A607" i="1"/>
  <c r="B607" i="1"/>
  <c r="C607" i="1"/>
  <c r="D607" i="1"/>
  <c r="A680" i="1"/>
  <c r="B680" i="1"/>
  <c r="C680" i="1"/>
  <c r="D680" i="1"/>
  <c r="A10" i="1"/>
  <c r="B10" i="1"/>
  <c r="C10" i="1"/>
  <c r="D10" i="1"/>
  <c r="A1521" i="1"/>
  <c r="B1521" i="1"/>
  <c r="C1521" i="1"/>
  <c r="D1521" i="1"/>
  <c r="A1407" i="1"/>
  <c r="B1407" i="1"/>
  <c r="C1407" i="1"/>
  <c r="D1407" i="1"/>
  <c r="A1058" i="1"/>
  <c r="B1058" i="1"/>
  <c r="C1058" i="1"/>
  <c r="D1058" i="1"/>
  <c r="A1513" i="1"/>
  <c r="B1513" i="1"/>
  <c r="C1513" i="1"/>
  <c r="D1513" i="1"/>
  <c r="A1048" i="1"/>
  <c r="B1048" i="1"/>
  <c r="C1048" i="1"/>
  <c r="D1048" i="1"/>
  <c r="A314" i="1"/>
  <c r="B314" i="1"/>
  <c r="C314" i="1"/>
  <c r="D314" i="1"/>
  <c r="A832" i="1"/>
  <c r="B832" i="1"/>
  <c r="C832" i="1"/>
  <c r="D832" i="1"/>
  <c r="A773" i="1"/>
  <c r="B773" i="1"/>
  <c r="C773" i="1"/>
  <c r="D773" i="1"/>
  <c r="A774" i="1"/>
  <c r="B774" i="1"/>
  <c r="C774" i="1"/>
  <c r="D774" i="1"/>
  <c r="A1347" i="1"/>
  <c r="B1347" i="1"/>
  <c r="C1347" i="1"/>
  <c r="D1347" i="1"/>
  <c r="A1348" i="1"/>
  <c r="B1348" i="1"/>
  <c r="C1348" i="1"/>
  <c r="D1348" i="1"/>
  <c r="A1184" i="1"/>
  <c r="B1184" i="1"/>
  <c r="C1184" i="1"/>
  <c r="D1184" i="1"/>
  <c r="A385" i="1"/>
  <c r="B385" i="1"/>
  <c r="C385" i="1"/>
  <c r="D385" i="1"/>
  <c r="A1092" i="1"/>
  <c r="B1092" i="1"/>
  <c r="C1092" i="1"/>
  <c r="D1092" i="1"/>
  <c r="A1361" i="1"/>
  <c r="B1361" i="1"/>
  <c r="C1361" i="1"/>
  <c r="D1361" i="1"/>
  <c r="A620" i="1"/>
  <c r="B620" i="1"/>
  <c r="C620" i="1"/>
  <c r="D620" i="1"/>
  <c r="A1023" i="1"/>
  <c r="B1023" i="1"/>
  <c r="C1023" i="1"/>
  <c r="D1023" i="1"/>
  <c r="A1421" i="1"/>
  <c r="B1421" i="1"/>
  <c r="C1421" i="1"/>
  <c r="D1421" i="1"/>
  <c r="A198" i="1"/>
  <c r="B198" i="1"/>
  <c r="C198" i="1"/>
  <c r="D198" i="1"/>
  <c r="A1135" i="1"/>
  <c r="B1135" i="1"/>
  <c r="C1135" i="1"/>
  <c r="D1135" i="1"/>
  <c r="A230" i="1"/>
  <c r="B230" i="1"/>
  <c r="C230" i="1"/>
  <c r="D230" i="1"/>
  <c r="A1173" i="1"/>
  <c r="B1173" i="1"/>
  <c r="C1173" i="1"/>
  <c r="D1173" i="1"/>
  <c r="A357" i="1"/>
  <c r="B357" i="1"/>
  <c r="C357" i="1"/>
  <c r="D357" i="1"/>
  <c r="A1100" i="1"/>
  <c r="B1100" i="1"/>
  <c r="C1100" i="1"/>
  <c r="D1100" i="1"/>
  <c r="A1153" i="1"/>
  <c r="B1153" i="1"/>
  <c r="C1153" i="1"/>
  <c r="D1153" i="1"/>
  <c r="A278" i="1"/>
  <c r="B278" i="1"/>
  <c r="C278" i="1"/>
  <c r="D278" i="1"/>
  <c r="A662" i="1"/>
  <c r="B662" i="1"/>
  <c r="C662" i="1"/>
  <c r="D662" i="1"/>
  <c r="A588" i="1"/>
  <c r="B588" i="1"/>
  <c r="C588" i="1"/>
  <c r="D588" i="1"/>
  <c r="A210" i="1"/>
  <c r="B210" i="1"/>
  <c r="C210" i="1"/>
  <c r="D210" i="1"/>
  <c r="A107" i="1"/>
  <c r="B107" i="1"/>
  <c r="C107" i="1"/>
  <c r="D107" i="1"/>
  <c r="A681" i="1"/>
  <c r="B681" i="1"/>
  <c r="C681" i="1"/>
  <c r="D681" i="1"/>
  <c r="A231" i="1"/>
  <c r="B231" i="1"/>
  <c r="C231" i="1"/>
  <c r="D231" i="1"/>
  <c r="A1620" i="1"/>
  <c r="B1620" i="1"/>
  <c r="C1620" i="1"/>
  <c r="D1620" i="1"/>
  <c r="A1385" i="1"/>
  <c r="B1385" i="1"/>
  <c r="C1385" i="1"/>
  <c r="D1385" i="1"/>
  <c r="A932" i="1"/>
  <c r="B932" i="1"/>
  <c r="C932" i="1"/>
  <c r="D932" i="1"/>
  <c r="A795" i="1"/>
  <c r="B795" i="1"/>
  <c r="C795" i="1"/>
  <c r="D795" i="1"/>
  <c r="A43" i="1"/>
  <c r="B43" i="1"/>
  <c r="C43" i="1"/>
  <c r="D43" i="1"/>
  <c r="A171" i="1"/>
  <c r="B171" i="1"/>
  <c r="C171" i="1"/>
  <c r="D171" i="1"/>
  <c r="A135" i="1"/>
  <c r="B135" i="1"/>
  <c r="C135" i="1"/>
  <c r="D135" i="1"/>
  <c r="A108" i="1"/>
  <c r="B108" i="1"/>
  <c r="C108" i="1"/>
  <c r="D108" i="1"/>
  <c r="A1297" i="1"/>
  <c r="B1297" i="1"/>
  <c r="C1297" i="1"/>
  <c r="D1297" i="1"/>
  <c r="A436" i="1"/>
  <c r="B436" i="1"/>
  <c r="C436" i="1"/>
  <c r="D436" i="1"/>
  <c r="A11" i="1"/>
  <c r="B11" i="1"/>
  <c r="C11" i="1"/>
  <c r="D11" i="1"/>
  <c r="A796" i="1"/>
  <c r="B796" i="1"/>
  <c r="C796" i="1"/>
  <c r="D796" i="1"/>
  <c r="A1071" i="1"/>
  <c r="B1071" i="1"/>
  <c r="C1071" i="1"/>
  <c r="D1071" i="1"/>
  <c r="A136" i="1"/>
  <c r="B136" i="1"/>
  <c r="C136" i="1"/>
  <c r="D136" i="1"/>
  <c r="A901" i="1"/>
  <c r="B901" i="1"/>
  <c r="C901" i="1"/>
  <c r="D901" i="1"/>
  <c r="A1278" i="1"/>
  <c r="B1278" i="1"/>
  <c r="C1278" i="1"/>
  <c r="D1278" i="1"/>
  <c r="A1224" i="1"/>
  <c r="B1224" i="1"/>
  <c r="C1224" i="1"/>
  <c r="D1224" i="1"/>
  <c r="A331" i="1"/>
  <c r="B331" i="1"/>
  <c r="C331" i="1"/>
  <c r="D331" i="1"/>
  <c r="A315" i="1"/>
  <c r="B315" i="1"/>
  <c r="C315" i="1"/>
  <c r="D315" i="1"/>
  <c r="A833" i="1"/>
  <c r="B833" i="1"/>
  <c r="C833" i="1"/>
  <c r="D833" i="1"/>
  <c r="A1118" i="1"/>
  <c r="B1118" i="1"/>
  <c r="C1118" i="1"/>
  <c r="D1118" i="1"/>
  <c r="A526" i="1"/>
  <c r="B526" i="1"/>
  <c r="C526" i="1"/>
  <c r="D526" i="1"/>
  <c r="A915" i="1"/>
  <c r="B915" i="1"/>
  <c r="C915" i="1"/>
  <c r="D915" i="1"/>
  <c r="A550" i="1"/>
  <c r="B550" i="1"/>
  <c r="C550" i="1"/>
  <c r="D550" i="1"/>
  <c r="A698" i="1"/>
  <c r="B698" i="1"/>
  <c r="C698" i="1"/>
  <c r="D698" i="1"/>
  <c r="A1007" i="1"/>
  <c r="B1007" i="1"/>
  <c r="C1007" i="1"/>
  <c r="D1007" i="1"/>
  <c r="A1599" i="1"/>
  <c r="B1599" i="1"/>
  <c r="C1599" i="1"/>
  <c r="D1599" i="1"/>
  <c r="A1119" i="1"/>
  <c r="B1119" i="1"/>
  <c r="C1119" i="1"/>
  <c r="D1119" i="1"/>
  <c r="A1572" i="1"/>
  <c r="B1572" i="1"/>
  <c r="C1572" i="1"/>
  <c r="D1572" i="1"/>
  <c r="A232" i="1"/>
  <c r="B232" i="1"/>
  <c r="C232" i="1"/>
  <c r="D232" i="1"/>
  <c r="A386" i="1"/>
  <c r="B386" i="1"/>
  <c r="C386" i="1"/>
  <c r="D386" i="1"/>
  <c r="A259" i="1"/>
  <c r="B259" i="1"/>
  <c r="C259" i="1"/>
  <c r="D259" i="1"/>
  <c r="A172" i="1"/>
  <c r="B172" i="1"/>
  <c r="C172" i="1"/>
  <c r="D172" i="1"/>
  <c r="A260" i="1"/>
  <c r="B260" i="1"/>
  <c r="C260" i="1"/>
  <c r="D260" i="1"/>
  <c r="A261" i="1"/>
  <c r="B261" i="1"/>
  <c r="C261" i="1"/>
  <c r="D261" i="1"/>
  <c r="A1024" i="1"/>
  <c r="B1024" i="1"/>
  <c r="C1024" i="1"/>
  <c r="D1024" i="1"/>
  <c r="A644" i="1"/>
  <c r="B644" i="1"/>
  <c r="C644" i="1"/>
  <c r="D644" i="1"/>
  <c r="A1025" i="1"/>
  <c r="B1025" i="1"/>
  <c r="C1025" i="1"/>
  <c r="D1025" i="1"/>
  <c r="A699" i="1"/>
  <c r="B699" i="1"/>
  <c r="C699" i="1"/>
  <c r="D699" i="1"/>
  <c r="A279" i="1"/>
  <c r="B279" i="1"/>
  <c r="C279" i="1"/>
  <c r="D279" i="1"/>
  <c r="A409" i="1"/>
  <c r="B409" i="1"/>
  <c r="C409" i="1"/>
  <c r="D409" i="1"/>
  <c r="A902" i="1"/>
  <c r="B902" i="1"/>
  <c r="C902" i="1"/>
  <c r="D902" i="1"/>
  <c r="A1026" i="1"/>
  <c r="B1026" i="1"/>
  <c r="C1026" i="1"/>
  <c r="D1026" i="1"/>
  <c r="A173" i="1"/>
  <c r="B173" i="1"/>
  <c r="C173" i="1"/>
  <c r="D173" i="1"/>
  <c r="A1498" i="1"/>
  <c r="B1498" i="1"/>
  <c r="C1498" i="1"/>
  <c r="D1498" i="1"/>
  <c r="A1425" i="1"/>
  <c r="B1425" i="1"/>
  <c r="C1425" i="1"/>
  <c r="D1425" i="1"/>
  <c r="A868" i="1"/>
  <c r="B868" i="1"/>
  <c r="C868" i="1"/>
  <c r="D868" i="1"/>
  <c r="A1539" i="1"/>
  <c r="B1539" i="1"/>
  <c r="C1539" i="1"/>
  <c r="D1539" i="1"/>
  <c r="A437" i="1"/>
  <c r="B437" i="1"/>
  <c r="C437" i="1"/>
  <c r="D437" i="1"/>
  <c r="A645" i="1"/>
  <c r="B645" i="1"/>
  <c r="C645" i="1"/>
  <c r="D645" i="1"/>
  <c r="A1573" i="1"/>
  <c r="B1573" i="1"/>
  <c r="C1573" i="1"/>
  <c r="D1573" i="1"/>
  <c r="A280" i="1"/>
  <c r="B280" i="1"/>
  <c r="C280" i="1"/>
  <c r="D280" i="1"/>
  <c r="A715" i="1"/>
  <c r="B715" i="1"/>
  <c r="C715" i="1"/>
  <c r="D715" i="1"/>
  <c r="A12" i="1"/>
  <c r="B12" i="1"/>
  <c r="C12" i="1"/>
  <c r="D12" i="1"/>
  <c r="A589" i="1"/>
  <c r="B589" i="1"/>
  <c r="C589" i="1"/>
  <c r="D589" i="1"/>
  <c r="A233" i="1"/>
  <c r="B233" i="1"/>
  <c r="C233" i="1"/>
  <c r="D233" i="1"/>
  <c r="A1474" i="1"/>
  <c r="B1474" i="1"/>
  <c r="C1474" i="1"/>
  <c r="D1474" i="1"/>
  <c r="A1072" i="1"/>
  <c r="B1072" i="1"/>
  <c r="C1072" i="1"/>
  <c r="D1072" i="1"/>
  <c r="A1471" i="1"/>
  <c r="B1471" i="1"/>
  <c r="C1471" i="1"/>
  <c r="D1471" i="1"/>
  <c r="A499" i="1"/>
  <c r="B499" i="1"/>
  <c r="C499" i="1"/>
  <c r="D499" i="1"/>
  <c r="A358" i="1"/>
  <c r="B358" i="1"/>
  <c r="C358" i="1"/>
  <c r="D358" i="1"/>
  <c r="A1197" i="1"/>
  <c r="B1197" i="1"/>
  <c r="C1197" i="1"/>
  <c r="D1197" i="1"/>
  <c r="A1154" i="1"/>
  <c r="B1154" i="1"/>
  <c r="C1154" i="1"/>
  <c r="D1154" i="1"/>
  <c r="A137" i="1"/>
  <c r="B137" i="1"/>
  <c r="C137" i="1"/>
  <c r="D137" i="1"/>
  <c r="A608" i="1"/>
  <c r="B608" i="1"/>
  <c r="C608" i="1"/>
  <c r="D608" i="1"/>
  <c r="A869" i="1"/>
  <c r="B869" i="1"/>
  <c r="C869" i="1"/>
  <c r="D869" i="1"/>
  <c r="A734" i="1"/>
  <c r="B734" i="1"/>
  <c r="C734" i="1"/>
  <c r="D734" i="1"/>
  <c r="A755" i="1"/>
  <c r="B755" i="1"/>
  <c r="C755" i="1"/>
  <c r="D755" i="1"/>
  <c r="A946" i="1"/>
  <c r="B946" i="1"/>
  <c r="C946" i="1"/>
  <c r="D946" i="1"/>
  <c r="A1540" i="1"/>
  <c r="B1540" i="1"/>
  <c r="C1540" i="1"/>
  <c r="D1540" i="1"/>
  <c r="A682" i="1"/>
  <c r="B682" i="1"/>
  <c r="C682" i="1"/>
  <c r="D682" i="1"/>
  <c r="A13" i="1"/>
  <c r="B13" i="1"/>
  <c r="C13" i="1"/>
  <c r="D13" i="1"/>
  <c r="A1621" i="1"/>
  <c r="B1621" i="1"/>
  <c r="C1621" i="1"/>
  <c r="D1621" i="1"/>
  <c r="A1499" i="1"/>
  <c r="B1499" i="1"/>
  <c r="C1499" i="1"/>
  <c r="D1499" i="1"/>
  <c r="A1500" i="1"/>
  <c r="B1500" i="1"/>
  <c r="C1500" i="1"/>
  <c r="D1500" i="1"/>
  <c r="A1444" i="1"/>
  <c r="B1444" i="1"/>
  <c r="C1444" i="1"/>
  <c r="D1444" i="1"/>
  <c r="A1445" i="1"/>
  <c r="B1445" i="1"/>
  <c r="C1445" i="1"/>
  <c r="D1445" i="1"/>
  <c r="A76" i="1"/>
  <c r="B76" i="1"/>
  <c r="C76" i="1"/>
  <c r="D76" i="1"/>
  <c r="A980" i="1"/>
  <c r="B980" i="1"/>
  <c r="C980" i="1"/>
  <c r="D980" i="1"/>
  <c r="A1049" i="1"/>
  <c r="B1049" i="1"/>
  <c r="C1049" i="1"/>
  <c r="D1049" i="1"/>
  <c r="A211" i="1"/>
  <c r="B211" i="1"/>
  <c r="C211" i="1"/>
  <c r="D211" i="1"/>
  <c r="A884" i="1"/>
  <c r="B884" i="1"/>
  <c r="C884" i="1"/>
  <c r="D884" i="1"/>
  <c r="A77" i="1"/>
  <c r="B77" i="1"/>
  <c r="C77" i="1"/>
  <c r="D77" i="1"/>
  <c r="A1050" i="1"/>
  <c r="B1050" i="1"/>
  <c r="C1050" i="1"/>
  <c r="D1050" i="1"/>
  <c r="A981" i="1"/>
  <c r="B981" i="1"/>
  <c r="C981" i="1"/>
  <c r="D981" i="1"/>
  <c r="A1574" i="1"/>
  <c r="B1574" i="1"/>
  <c r="C1574" i="1"/>
  <c r="D1574" i="1"/>
  <c r="A551" i="1"/>
  <c r="B551" i="1"/>
  <c r="C551" i="1"/>
  <c r="D551" i="1"/>
  <c r="A1575" i="1"/>
  <c r="B1575" i="1"/>
  <c r="C1575" i="1"/>
  <c r="D1575" i="1"/>
  <c r="A1120" i="1"/>
  <c r="B1120" i="1"/>
  <c r="C1120" i="1"/>
  <c r="D1120" i="1"/>
  <c r="A700" i="1"/>
  <c r="B700" i="1"/>
  <c r="C700" i="1"/>
  <c r="D700" i="1"/>
  <c r="A552" i="1"/>
  <c r="B552" i="1"/>
  <c r="C552" i="1"/>
  <c r="D552" i="1"/>
  <c r="A1476" i="1"/>
  <c r="B1476" i="1"/>
  <c r="C1476" i="1"/>
  <c r="D1476" i="1"/>
  <c r="A553" i="1"/>
  <c r="B553" i="1"/>
  <c r="C553" i="1"/>
  <c r="D553" i="1"/>
  <c r="A1174" i="1"/>
  <c r="B1174" i="1"/>
  <c r="C1174" i="1"/>
  <c r="D1174" i="1"/>
  <c r="A1393" i="1"/>
  <c r="B1393" i="1"/>
  <c r="C1393" i="1"/>
  <c r="D1393" i="1"/>
  <c r="A1323" i="1"/>
  <c r="B1323" i="1"/>
  <c r="C1323" i="1"/>
  <c r="D1323" i="1"/>
  <c r="A1214" i="1"/>
  <c r="B1214" i="1"/>
  <c r="C1214" i="1"/>
  <c r="D1214" i="1"/>
  <c r="A1215" i="1"/>
  <c r="B1215" i="1"/>
  <c r="C1215" i="1"/>
  <c r="D1215" i="1"/>
  <c r="A1362" i="1"/>
  <c r="B1362" i="1"/>
  <c r="C1362" i="1"/>
  <c r="D1362" i="1"/>
  <c r="A500" i="1"/>
  <c r="B500" i="1"/>
  <c r="C500" i="1"/>
  <c r="D500" i="1"/>
  <c r="A726" i="1"/>
  <c r="B726" i="1"/>
  <c r="C726" i="1"/>
  <c r="D726" i="1"/>
  <c r="A1605" i="1"/>
  <c r="B1605" i="1"/>
  <c r="C1605" i="1"/>
  <c r="D1605" i="1"/>
  <c r="A933" i="1"/>
  <c r="B933" i="1"/>
  <c r="C933" i="1"/>
  <c r="D933" i="1"/>
  <c r="A1101" i="1"/>
  <c r="B1101" i="1"/>
  <c r="C1101" i="1"/>
  <c r="D1101" i="1"/>
  <c r="A14" i="1"/>
  <c r="B14" i="1"/>
  <c r="C14" i="1"/>
  <c r="D14" i="1"/>
  <c r="A749" i="1"/>
  <c r="B749" i="1"/>
  <c r="C749" i="1"/>
  <c r="D749" i="1"/>
  <c r="A138" i="1"/>
  <c r="B138" i="1"/>
  <c r="C138" i="1"/>
  <c r="D138" i="1"/>
  <c r="A1155" i="1"/>
  <c r="B1155" i="1"/>
  <c r="C1155" i="1"/>
  <c r="D1155" i="1"/>
  <c r="A1112" i="1"/>
  <c r="B1112" i="1"/>
  <c r="C1112" i="1"/>
  <c r="D1112" i="1"/>
  <c r="A438" i="1"/>
  <c r="B438" i="1"/>
  <c r="C438" i="1"/>
  <c r="D438" i="1"/>
  <c r="A439" i="1"/>
  <c r="B439" i="1"/>
  <c r="C439" i="1"/>
  <c r="D439" i="1"/>
  <c r="A1253" i="1"/>
  <c r="B1253" i="1"/>
  <c r="C1253" i="1"/>
  <c r="D1253" i="1"/>
  <c r="A1198" i="1"/>
  <c r="B1198" i="1"/>
  <c r="C1198" i="1"/>
  <c r="D1198" i="1"/>
  <c r="A1156" i="1"/>
  <c r="B1156" i="1"/>
  <c r="C1156" i="1"/>
  <c r="D1156" i="1"/>
  <c r="A1541" i="1"/>
  <c r="B1541" i="1"/>
  <c r="C1541" i="1"/>
  <c r="D1541" i="1"/>
  <c r="A1042" i="1"/>
  <c r="B1042" i="1"/>
  <c r="C1042" i="1"/>
  <c r="D1042" i="1"/>
  <c r="A332" i="1"/>
  <c r="B332" i="1"/>
  <c r="C332" i="1"/>
  <c r="D332" i="1"/>
  <c r="A1501" i="1"/>
  <c r="B1501" i="1"/>
  <c r="C1501" i="1"/>
  <c r="D1501" i="1"/>
  <c r="A1008" i="1"/>
  <c r="B1008" i="1"/>
  <c r="C1008" i="1"/>
  <c r="D1008" i="1"/>
  <c r="A701" i="1"/>
  <c r="B701" i="1"/>
  <c r="C701" i="1"/>
  <c r="D701" i="1"/>
  <c r="A1394" i="1"/>
  <c r="B1394" i="1"/>
  <c r="C1394" i="1"/>
  <c r="D1394" i="1"/>
  <c r="A1093" i="1"/>
  <c r="B1093" i="1"/>
  <c r="C1093" i="1"/>
  <c r="D1093" i="1"/>
  <c r="A84" i="1"/>
  <c r="B84" i="1"/>
  <c r="C84" i="1"/>
  <c r="D84" i="1"/>
  <c r="A281" i="1"/>
  <c r="B281" i="1"/>
  <c r="C281" i="1"/>
  <c r="D281" i="1"/>
  <c r="A735" i="1"/>
  <c r="B735" i="1"/>
  <c r="C735" i="1"/>
  <c r="D735" i="1"/>
  <c r="A344" i="1"/>
  <c r="B344" i="1"/>
  <c r="C344" i="1"/>
  <c r="D344" i="1"/>
  <c r="A139" i="1"/>
  <c r="B139" i="1"/>
  <c r="C139" i="1"/>
  <c r="D139" i="1"/>
  <c r="A140" i="1"/>
  <c r="B140" i="1"/>
  <c r="C140" i="1"/>
  <c r="D140" i="1"/>
  <c r="A1157" i="1"/>
  <c r="B1157" i="1"/>
  <c r="C1157" i="1"/>
  <c r="D1157" i="1"/>
  <c r="A578" i="1"/>
  <c r="B578" i="1"/>
  <c r="C578" i="1"/>
  <c r="D578" i="1"/>
  <c r="A1576" i="1"/>
  <c r="B1576" i="1"/>
  <c r="C1576" i="1"/>
  <c r="D1576" i="1"/>
  <c r="A109" i="1"/>
  <c r="B109" i="1"/>
  <c r="C109" i="1"/>
  <c r="D109" i="1"/>
  <c r="A1349" i="1"/>
  <c r="B1349" i="1"/>
  <c r="C1349" i="1"/>
  <c r="D1349" i="1"/>
  <c r="A410" i="1"/>
  <c r="B410" i="1"/>
  <c r="C410" i="1"/>
  <c r="D410" i="1"/>
  <c r="A501" i="1"/>
  <c r="B501" i="1"/>
  <c r="C501" i="1"/>
  <c r="D501" i="1"/>
  <c r="A359" i="1"/>
  <c r="B359" i="1"/>
  <c r="C359" i="1"/>
  <c r="D359" i="1"/>
  <c r="A1102" i="1"/>
  <c r="B1102" i="1"/>
  <c r="C1102" i="1"/>
  <c r="D1102" i="1"/>
  <c r="A797" i="1"/>
  <c r="B797" i="1"/>
  <c r="C797" i="1"/>
  <c r="D797" i="1"/>
  <c r="A502" i="1"/>
  <c r="B502" i="1"/>
  <c r="C502" i="1"/>
  <c r="D502" i="1"/>
  <c r="A798" i="1"/>
  <c r="B798" i="1"/>
  <c r="C798" i="1"/>
  <c r="D798" i="1"/>
  <c r="A503" i="1"/>
  <c r="B503" i="1"/>
  <c r="C503" i="1"/>
  <c r="D503" i="1"/>
  <c r="A1073" i="1"/>
  <c r="B1073" i="1"/>
  <c r="C1073" i="1"/>
  <c r="D1073" i="1"/>
  <c r="A799" i="1"/>
  <c r="B799" i="1"/>
  <c r="C799" i="1"/>
  <c r="D799" i="1"/>
  <c r="A440" i="1"/>
  <c r="B440" i="1"/>
  <c r="C440" i="1"/>
  <c r="D440" i="1"/>
  <c r="A441" i="1"/>
  <c r="B441" i="1"/>
  <c r="C441" i="1"/>
  <c r="D441" i="1"/>
  <c r="A110" i="1"/>
  <c r="B110" i="1"/>
  <c r="C110" i="1"/>
  <c r="D110" i="1"/>
  <c r="A1386" i="1"/>
  <c r="B1386" i="1"/>
  <c r="C1386" i="1"/>
  <c r="D1386" i="1"/>
  <c r="A764" i="1"/>
  <c r="B764" i="1"/>
  <c r="C764" i="1"/>
  <c r="D764" i="1"/>
  <c r="A968" i="1"/>
  <c r="B968" i="1"/>
  <c r="C968" i="1"/>
  <c r="D968" i="1"/>
  <c r="A847" i="1"/>
  <c r="B847" i="1"/>
  <c r="C847" i="1"/>
  <c r="D847" i="1"/>
  <c r="A629" i="1"/>
  <c r="B629" i="1"/>
  <c r="C629" i="1"/>
  <c r="D629" i="1"/>
  <c r="A934" i="1"/>
  <c r="B934" i="1"/>
  <c r="C934" i="1"/>
  <c r="D934" i="1"/>
  <c r="A44" i="1"/>
  <c r="B44" i="1"/>
  <c r="C44" i="1"/>
  <c r="D44" i="1"/>
  <c r="A1398" i="1"/>
  <c r="B1398" i="1"/>
  <c r="C1398" i="1"/>
  <c r="D1398" i="1"/>
  <c r="A246" i="1"/>
  <c r="B246" i="1"/>
  <c r="C246" i="1"/>
  <c r="D246" i="1"/>
  <c r="A375" i="1"/>
  <c r="B375" i="1"/>
  <c r="C375" i="1"/>
  <c r="D375" i="1"/>
  <c r="A736" i="1"/>
  <c r="B736" i="1"/>
  <c r="C736" i="1"/>
  <c r="D736" i="1"/>
  <c r="A1542" i="1"/>
  <c r="B1542" i="1"/>
  <c r="C1542" i="1"/>
  <c r="D1542" i="1"/>
  <c r="A1481" i="1"/>
  <c r="B1481" i="1"/>
  <c r="C1481" i="1"/>
  <c r="D1481" i="1"/>
  <c r="A1368" i="1"/>
  <c r="B1368" i="1"/>
  <c r="C1368" i="1"/>
  <c r="D1368" i="1"/>
  <c r="A1225" i="1"/>
  <c r="B1225" i="1"/>
  <c r="C1225" i="1"/>
  <c r="D1225" i="1"/>
  <c r="A1051" i="1"/>
  <c r="B1051" i="1"/>
  <c r="C1051" i="1"/>
  <c r="D1051" i="1"/>
  <c r="A247" i="1"/>
  <c r="B247" i="1"/>
  <c r="C247" i="1"/>
  <c r="D247" i="1"/>
  <c r="A376" i="1"/>
  <c r="B376" i="1"/>
  <c r="C376" i="1"/>
  <c r="D376" i="1"/>
  <c r="A702" i="1"/>
  <c r="B702" i="1"/>
  <c r="C702" i="1"/>
  <c r="D702" i="1"/>
  <c r="A292" i="1"/>
  <c r="B292" i="1"/>
  <c r="C292" i="1"/>
  <c r="D292" i="1"/>
  <c r="A527" i="1"/>
  <c r="B527" i="1"/>
  <c r="C527" i="1"/>
  <c r="D527" i="1"/>
  <c r="A1009" i="1"/>
  <c r="B1009" i="1"/>
  <c r="C1009" i="1"/>
  <c r="D1009" i="1"/>
  <c r="A141" i="1"/>
  <c r="B141" i="1"/>
  <c r="C141" i="1"/>
  <c r="D141" i="1"/>
  <c r="A1464" i="1"/>
  <c r="B1464" i="1"/>
  <c r="C1464" i="1"/>
  <c r="D1464" i="1"/>
  <c r="A174" i="1"/>
  <c r="B174" i="1"/>
  <c r="C174" i="1"/>
  <c r="D174" i="1"/>
  <c r="A262" i="1"/>
  <c r="B262" i="1"/>
  <c r="C262" i="1"/>
  <c r="D262" i="1"/>
  <c r="A93" i="1"/>
  <c r="B93" i="1"/>
  <c r="C93" i="1"/>
  <c r="D93" i="1"/>
  <c r="A969" i="1"/>
  <c r="B969" i="1"/>
  <c r="C969" i="1"/>
  <c r="D969" i="1"/>
  <c r="A1335" i="1"/>
  <c r="B1335" i="1"/>
  <c r="C1335" i="1"/>
  <c r="D1335" i="1"/>
  <c r="A1113" i="1"/>
  <c r="B1113" i="1"/>
  <c r="C1113" i="1"/>
  <c r="D1113" i="1"/>
  <c r="A870" i="1"/>
  <c r="B870" i="1"/>
  <c r="C870" i="1"/>
  <c r="D870" i="1"/>
  <c r="A1369" i="1"/>
  <c r="B1369" i="1"/>
  <c r="C1369" i="1"/>
  <c r="D1369" i="1"/>
  <c r="A1482" i="1"/>
  <c r="B1482" i="1"/>
  <c r="C1482" i="1"/>
  <c r="D1482" i="1"/>
  <c r="A15" i="1"/>
  <c r="B15" i="1"/>
  <c r="C15" i="1"/>
  <c r="D15" i="1"/>
  <c r="A1313" i="1"/>
  <c r="B1313" i="1"/>
  <c r="C1313" i="1"/>
  <c r="D1313" i="1"/>
  <c r="A1103" i="1"/>
  <c r="B1103" i="1"/>
  <c r="C1103" i="1"/>
  <c r="D1103" i="1"/>
  <c r="A765" i="1"/>
  <c r="B765" i="1"/>
  <c r="C765" i="1"/>
  <c r="D765" i="1"/>
  <c r="A800" i="1"/>
  <c r="B800" i="1"/>
  <c r="C800" i="1"/>
  <c r="D800" i="1"/>
  <c r="A442" i="1"/>
  <c r="B442" i="1"/>
  <c r="C442" i="1"/>
  <c r="D442" i="1"/>
  <c r="A443" i="1"/>
  <c r="B443" i="1"/>
  <c r="C443" i="1"/>
  <c r="D443" i="1"/>
  <c r="A1429" i="1"/>
  <c r="B1429" i="1"/>
  <c r="C1429" i="1"/>
  <c r="D1429" i="1"/>
  <c r="A444" i="1"/>
  <c r="B444" i="1"/>
  <c r="C444" i="1"/>
  <c r="D444" i="1"/>
  <c r="A848" i="1"/>
  <c r="B848" i="1"/>
  <c r="C848" i="1"/>
  <c r="D848" i="1"/>
  <c r="A987" i="1"/>
  <c r="B987" i="1"/>
  <c r="C987" i="1"/>
  <c r="D987" i="1"/>
  <c r="A360" i="1"/>
  <c r="B360" i="1"/>
  <c r="C360" i="1"/>
  <c r="D360" i="1"/>
  <c r="A45" i="1"/>
  <c r="B45" i="1"/>
  <c r="C45" i="1"/>
  <c r="D45" i="1"/>
  <c r="A935" i="1"/>
  <c r="B935" i="1"/>
  <c r="C935" i="1"/>
  <c r="D935" i="1"/>
  <c r="A46" i="1"/>
  <c r="B46" i="1"/>
  <c r="C46" i="1"/>
  <c r="D46" i="1"/>
  <c r="A1399" i="1"/>
  <c r="B1399" i="1"/>
  <c r="C1399" i="1"/>
  <c r="D1399" i="1"/>
  <c r="A47" i="1"/>
  <c r="B47" i="1"/>
  <c r="C47" i="1"/>
  <c r="D47" i="1"/>
  <c r="A663" i="1"/>
  <c r="B663" i="1"/>
  <c r="C663" i="1"/>
  <c r="D663" i="1"/>
  <c r="A1239" i="1"/>
  <c r="B1239" i="1"/>
  <c r="C1239" i="1"/>
  <c r="D1239" i="1"/>
  <c r="A282" i="1"/>
  <c r="B282" i="1"/>
  <c r="C282" i="1"/>
  <c r="D282" i="1"/>
  <c r="A823" i="1"/>
  <c r="B823" i="1"/>
  <c r="C823" i="1"/>
  <c r="D823" i="1"/>
  <c r="A1622" i="1"/>
  <c r="B1622" i="1"/>
  <c r="C1622" i="1"/>
  <c r="D1622" i="1"/>
  <c r="A1408" i="1"/>
  <c r="B1408" i="1"/>
  <c r="C1408" i="1"/>
  <c r="D1408" i="1"/>
  <c r="A1409" i="1"/>
  <c r="B1409" i="1"/>
  <c r="C1409" i="1"/>
  <c r="D1409" i="1"/>
  <c r="A16" i="1"/>
  <c r="B16" i="1"/>
  <c r="C16" i="1"/>
  <c r="D16" i="1"/>
  <c r="A212" i="1"/>
  <c r="B212" i="1"/>
  <c r="C212" i="1"/>
  <c r="D212" i="1"/>
  <c r="A885" i="1"/>
  <c r="B885" i="1"/>
  <c r="C885" i="1"/>
  <c r="D885" i="1"/>
  <c r="A554" i="1"/>
  <c r="B554" i="1"/>
  <c r="C554" i="1"/>
  <c r="D554" i="1"/>
  <c r="A555" i="1"/>
  <c r="B555" i="1"/>
  <c r="C555" i="1"/>
  <c r="D555" i="1"/>
  <c r="A703" i="1"/>
  <c r="B703" i="1"/>
  <c r="C703" i="1"/>
  <c r="D703" i="1"/>
  <c r="A142" i="1"/>
  <c r="B142" i="1"/>
  <c r="C142" i="1"/>
  <c r="D142" i="1"/>
  <c r="A1027" i="1"/>
  <c r="B1027" i="1"/>
  <c r="C1027" i="1"/>
  <c r="D1027" i="1"/>
  <c r="A1028" i="1"/>
  <c r="B1028" i="1"/>
  <c r="C1028" i="1"/>
  <c r="D1028" i="1"/>
  <c r="A1298" i="1"/>
  <c r="B1298" i="1"/>
  <c r="C1298" i="1"/>
  <c r="D1298" i="1"/>
  <c r="A1299" i="1"/>
  <c r="B1299" i="1"/>
  <c r="C1299" i="1"/>
  <c r="D1299" i="1"/>
  <c r="A1606" i="1"/>
  <c r="B1606" i="1"/>
  <c r="C1606" i="1"/>
  <c r="D1606" i="1"/>
  <c r="A1623" i="1"/>
  <c r="B1623" i="1"/>
  <c r="C1623" i="1"/>
  <c r="D1623" i="1"/>
  <c r="A1577" i="1"/>
  <c r="B1577" i="1"/>
  <c r="C1577" i="1"/>
  <c r="D1577" i="1"/>
  <c r="A1254" i="1"/>
  <c r="B1254" i="1"/>
  <c r="C1254" i="1"/>
  <c r="D1254" i="1"/>
  <c r="A590" i="1"/>
  <c r="B590" i="1"/>
  <c r="C590" i="1"/>
  <c r="D590" i="1"/>
  <c r="A955" i="1"/>
  <c r="B955" i="1"/>
  <c r="C955" i="1"/>
  <c r="D955" i="1"/>
  <c r="A234" i="1"/>
  <c r="B234" i="1"/>
  <c r="C234" i="1"/>
  <c r="D234" i="1"/>
  <c r="A849" i="1"/>
  <c r="B849" i="1"/>
  <c r="C849" i="1"/>
  <c r="D849" i="1"/>
  <c r="A1094" i="1"/>
  <c r="B1094" i="1"/>
  <c r="C1094" i="1"/>
  <c r="D1094" i="1"/>
  <c r="A1255" i="1"/>
  <c r="B1255" i="1"/>
  <c r="C1255" i="1"/>
  <c r="D1255" i="1"/>
  <c r="A48" i="1"/>
  <c r="B48" i="1"/>
  <c r="C48" i="1"/>
  <c r="D48" i="1"/>
  <c r="A609" i="1"/>
  <c r="B609" i="1"/>
  <c r="C609" i="1"/>
  <c r="D609" i="1"/>
  <c r="A235" i="1"/>
  <c r="B235" i="1"/>
  <c r="C235" i="1"/>
  <c r="D235" i="1"/>
  <c r="A956" i="1"/>
  <c r="B956" i="1"/>
  <c r="C956" i="1"/>
  <c r="D956" i="1"/>
  <c r="A445" i="1"/>
  <c r="B445" i="1"/>
  <c r="C445" i="1"/>
  <c r="D445" i="1"/>
  <c r="A1430" i="1"/>
  <c r="B1430" i="1"/>
  <c r="C1430" i="1"/>
  <c r="D1430" i="1"/>
  <c r="A446" i="1"/>
  <c r="B446" i="1"/>
  <c r="C446" i="1"/>
  <c r="D446" i="1"/>
  <c r="A1387" i="1"/>
  <c r="B1387" i="1"/>
  <c r="C1387" i="1"/>
  <c r="D1387" i="1"/>
  <c r="A411" i="1"/>
  <c r="B411" i="1"/>
  <c r="C411" i="1"/>
  <c r="D411" i="1"/>
  <c r="A568" i="1"/>
  <c r="B568" i="1"/>
  <c r="C568" i="1"/>
  <c r="D568" i="1"/>
  <c r="A1314" i="1"/>
  <c r="B1314" i="1"/>
  <c r="C1314" i="1"/>
  <c r="D1314" i="1"/>
  <c r="A345" i="1"/>
  <c r="B345" i="1"/>
  <c r="C345" i="1"/>
  <c r="D345" i="1"/>
  <c r="A1315" i="1"/>
  <c r="B1315" i="1"/>
  <c r="C1315" i="1"/>
  <c r="D1315" i="1"/>
  <c r="A1644" i="1"/>
  <c r="B1644" i="1"/>
  <c r="C1644" i="1"/>
  <c r="D1644" i="1"/>
  <c r="A569" i="1"/>
  <c r="B569" i="1"/>
  <c r="C569" i="1"/>
  <c r="D569" i="1"/>
  <c r="A850" i="1"/>
  <c r="B850" i="1"/>
  <c r="C850" i="1"/>
  <c r="D850" i="1"/>
  <c r="A1158" i="1"/>
  <c r="B1158" i="1"/>
  <c r="C1158" i="1"/>
  <c r="D1158" i="1"/>
  <c r="A936" i="1"/>
  <c r="B936" i="1"/>
  <c r="C936" i="1"/>
  <c r="D936" i="1"/>
  <c r="A49" i="1"/>
  <c r="B49" i="1"/>
  <c r="C49" i="1"/>
  <c r="D49" i="1"/>
  <c r="A377" i="1"/>
  <c r="B377" i="1"/>
  <c r="C377" i="1"/>
  <c r="D377" i="1"/>
  <c r="A610" i="1"/>
  <c r="B610" i="1"/>
  <c r="C610" i="1"/>
  <c r="D610" i="1"/>
  <c r="A824" i="1"/>
  <c r="B824" i="1"/>
  <c r="C824" i="1"/>
  <c r="D824" i="1"/>
  <c r="A1043" i="1"/>
  <c r="B1043" i="1"/>
  <c r="C1043" i="1"/>
  <c r="D1043" i="1"/>
  <c r="A378" i="1"/>
  <c r="B378" i="1"/>
  <c r="C378" i="1"/>
  <c r="D378" i="1"/>
  <c r="A333" i="1"/>
  <c r="B333" i="1"/>
  <c r="C333" i="1"/>
  <c r="D333" i="1"/>
  <c r="A1044" i="1"/>
  <c r="B1044" i="1"/>
  <c r="C1044" i="1"/>
  <c r="D1044" i="1"/>
  <c r="A1543" i="1"/>
  <c r="B1543" i="1"/>
  <c r="C1543" i="1"/>
  <c r="D1543" i="1"/>
  <c r="A334" i="1"/>
  <c r="B334" i="1"/>
  <c r="C334" i="1"/>
  <c r="D334" i="1"/>
  <c r="A1544" i="1"/>
  <c r="B1544" i="1"/>
  <c r="C1544" i="1"/>
  <c r="D1544" i="1"/>
  <c r="A683" i="1"/>
  <c r="B683" i="1"/>
  <c r="C683" i="1"/>
  <c r="D683" i="1"/>
  <c r="A1624" i="1"/>
  <c r="B1624" i="1"/>
  <c r="C1624" i="1"/>
  <c r="D1624" i="1"/>
  <c r="A1625" i="1"/>
  <c r="B1625" i="1"/>
  <c r="C1625" i="1"/>
  <c r="D1625" i="1"/>
  <c r="A556" i="1"/>
  <c r="B556" i="1"/>
  <c r="C556" i="1"/>
  <c r="D556" i="1"/>
  <c r="A1121" i="1"/>
  <c r="B1121" i="1"/>
  <c r="C1121" i="1"/>
  <c r="D1121" i="1"/>
  <c r="A175" i="1"/>
  <c r="B175" i="1"/>
  <c r="C175" i="1"/>
  <c r="D175" i="1"/>
  <c r="A176" i="1"/>
  <c r="B176" i="1"/>
  <c r="C176" i="1"/>
  <c r="D176" i="1"/>
  <c r="A1136" i="1"/>
  <c r="B1136" i="1"/>
  <c r="C1136" i="1"/>
  <c r="D1136" i="1"/>
  <c r="A199" i="1"/>
  <c r="B199" i="1"/>
  <c r="C199" i="1"/>
  <c r="D199" i="1"/>
  <c r="A1460" i="1"/>
  <c r="B1460" i="1"/>
  <c r="C1460" i="1"/>
  <c r="D1460" i="1"/>
  <c r="A1137" i="1"/>
  <c r="B1137" i="1"/>
  <c r="C1137" i="1"/>
  <c r="D1137" i="1"/>
  <c r="A143" i="1"/>
  <c r="B143" i="1"/>
  <c r="C143" i="1"/>
  <c r="D143" i="1"/>
  <c r="A1029" i="1"/>
  <c r="B1029" i="1"/>
  <c r="C1029" i="1"/>
  <c r="D1029" i="1"/>
  <c r="A871" i="1"/>
  <c r="B871" i="1"/>
  <c r="C871" i="1"/>
  <c r="D871" i="1"/>
  <c r="A737" i="1"/>
  <c r="B737" i="1"/>
  <c r="C737" i="1"/>
  <c r="D737" i="1"/>
  <c r="A621" i="1"/>
  <c r="B621" i="1"/>
  <c r="C621" i="1"/>
  <c r="D621" i="1"/>
  <c r="A851" i="1"/>
  <c r="B851" i="1"/>
  <c r="C851" i="1"/>
  <c r="D851" i="1"/>
  <c r="A872" i="1"/>
  <c r="B872" i="1"/>
  <c r="C872" i="1"/>
  <c r="D872" i="1"/>
  <c r="A144" i="1"/>
  <c r="B144" i="1"/>
  <c r="C144" i="1"/>
  <c r="D144" i="1"/>
  <c r="A988" i="1"/>
  <c r="B988" i="1"/>
  <c r="C988" i="1"/>
  <c r="D988" i="1"/>
  <c r="A684" i="1"/>
  <c r="B684" i="1"/>
  <c r="C684" i="1"/>
  <c r="D684" i="1"/>
  <c r="A704" i="1"/>
  <c r="B704" i="1"/>
  <c r="C704" i="1"/>
  <c r="D704" i="1"/>
  <c r="A738" i="1"/>
  <c r="B738" i="1"/>
  <c r="C738" i="1"/>
  <c r="D738" i="1"/>
  <c r="A1578" i="1"/>
  <c r="B1578" i="1"/>
  <c r="C1578" i="1"/>
  <c r="D1578" i="1"/>
  <c r="A412" i="1"/>
  <c r="B412" i="1"/>
  <c r="C412" i="1"/>
  <c r="D412" i="1"/>
  <c r="A716" i="1"/>
  <c r="B716" i="1"/>
  <c r="C716" i="1"/>
  <c r="D716" i="1"/>
  <c r="A111" i="1"/>
  <c r="B111" i="1"/>
  <c r="C111" i="1"/>
  <c r="D111" i="1"/>
  <c r="A236" i="1"/>
  <c r="B236" i="1"/>
  <c r="C236" i="1"/>
  <c r="D236" i="1"/>
  <c r="A112" i="1"/>
  <c r="B112" i="1"/>
  <c r="C112" i="1"/>
  <c r="D112" i="1"/>
  <c r="A346" i="1"/>
  <c r="B346" i="1"/>
  <c r="C346" i="1"/>
  <c r="D346" i="1"/>
  <c r="A801" i="1"/>
  <c r="B801" i="1"/>
  <c r="C801" i="1"/>
  <c r="D801" i="1"/>
  <c r="A447" i="1"/>
  <c r="B447" i="1"/>
  <c r="C447" i="1"/>
  <c r="D447" i="1"/>
  <c r="A448" i="1"/>
  <c r="B448" i="1"/>
  <c r="C448" i="1"/>
  <c r="D448" i="1"/>
  <c r="A1431" i="1"/>
  <c r="B1431" i="1"/>
  <c r="C1431" i="1"/>
  <c r="D1431" i="1"/>
  <c r="A113" i="1"/>
  <c r="B113" i="1"/>
  <c r="C113" i="1"/>
  <c r="D113" i="1"/>
  <c r="A750" i="1"/>
  <c r="B750" i="1"/>
  <c r="C750" i="1"/>
  <c r="D750" i="1"/>
  <c r="A1336" i="1"/>
  <c r="B1336" i="1"/>
  <c r="C1336" i="1"/>
  <c r="D1336" i="1"/>
  <c r="A970" i="1"/>
  <c r="B970" i="1"/>
  <c r="C970" i="1"/>
  <c r="D970" i="1"/>
  <c r="A504" i="1"/>
  <c r="B504" i="1"/>
  <c r="C504" i="1"/>
  <c r="D504" i="1"/>
  <c r="A1159" i="1"/>
  <c r="B1159" i="1"/>
  <c r="C1159" i="1"/>
  <c r="D1159" i="1"/>
  <c r="A1199" i="1"/>
  <c r="B1199" i="1"/>
  <c r="C1199" i="1"/>
  <c r="D1199" i="1"/>
  <c r="A873" i="1"/>
  <c r="B873" i="1"/>
  <c r="C873" i="1"/>
  <c r="D873" i="1"/>
  <c r="A727" i="1"/>
  <c r="B727" i="1"/>
  <c r="C727" i="1"/>
  <c r="D727" i="1"/>
  <c r="A685" i="1"/>
  <c r="B685" i="1"/>
  <c r="C685" i="1"/>
  <c r="D685" i="1"/>
  <c r="A1545" i="1"/>
  <c r="B1545" i="1"/>
  <c r="C1545" i="1"/>
  <c r="D1545" i="1"/>
  <c r="A1546" i="1"/>
  <c r="B1546" i="1"/>
  <c r="C1546" i="1"/>
  <c r="D1546" i="1"/>
  <c r="A335" i="1"/>
  <c r="B335" i="1"/>
  <c r="C335" i="1"/>
  <c r="D335" i="1"/>
  <c r="A1626" i="1"/>
  <c r="B1626" i="1"/>
  <c r="C1626" i="1"/>
  <c r="D1626" i="1"/>
  <c r="A1502" i="1"/>
  <c r="B1502" i="1"/>
  <c r="C1502" i="1"/>
  <c r="D1502" i="1"/>
  <c r="A1483" i="1"/>
  <c r="B1483" i="1"/>
  <c r="C1483" i="1"/>
  <c r="D1483" i="1"/>
  <c r="A1503" i="1"/>
  <c r="B1503" i="1"/>
  <c r="C1503" i="1"/>
  <c r="D1503" i="1"/>
  <c r="A1410" i="1"/>
  <c r="B1410" i="1"/>
  <c r="C1410" i="1"/>
  <c r="D1410" i="1"/>
  <c r="A1484" i="1"/>
  <c r="B1484" i="1"/>
  <c r="C1484" i="1"/>
  <c r="D1484" i="1"/>
  <c r="A1446" i="1"/>
  <c r="B1446" i="1"/>
  <c r="C1446" i="1"/>
  <c r="D1446" i="1"/>
  <c r="A1485" i="1"/>
  <c r="B1485" i="1"/>
  <c r="C1485" i="1"/>
  <c r="D1485" i="1"/>
  <c r="A1059" i="1"/>
  <c r="B1059" i="1"/>
  <c r="C1059" i="1"/>
  <c r="D1059" i="1"/>
  <c r="A1459" i="1"/>
  <c r="B1459" i="1"/>
  <c r="C1459" i="1"/>
  <c r="D1459" i="1"/>
  <c r="A834" i="1"/>
  <c r="B834" i="1"/>
  <c r="C834" i="1"/>
  <c r="D834" i="1"/>
  <c r="A886" i="1"/>
  <c r="B886" i="1"/>
  <c r="C886" i="1"/>
  <c r="D886" i="1"/>
  <c r="A200" i="1"/>
  <c r="B200" i="1"/>
  <c r="C200" i="1"/>
  <c r="D200" i="1"/>
  <c r="A775" i="1"/>
  <c r="B775" i="1"/>
  <c r="C775" i="1"/>
  <c r="D775" i="1"/>
  <c r="A622" i="1"/>
  <c r="B622" i="1"/>
  <c r="C622" i="1"/>
  <c r="D622" i="1"/>
  <c r="A293" i="1"/>
  <c r="B293" i="1"/>
  <c r="C293" i="1"/>
  <c r="D293" i="1"/>
  <c r="A579" i="1"/>
  <c r="B579" i="1"/>
  <c r="C579" i="1"/>
  <c r="D579" i="1"/>
  <c r="A190" i="1"/>
  <c r="B190" i="1"/>
  <c r="C190" i="1"/>
  <c r="D190" i="1"/>
  <c r="A68" i="1"/>
  <c r="B68" i="1"/>
  <c r="C68" i="1"/>
  <c r="D68" i="1"/>
  <c r="A161" i="1"/>
  <c r="B161" i="1"/>
  <c r="C161" i="1"/>
  <c r="D161" i="1"/>
  <c r="A145" i="1"/>
  <c r="B145" i="1"/>
  <c r="C145" i="1"/>
  <c r="D145" i="1"/>
  <c r="A1601" i="1"/>
  <c r="B1601" i="1"/>
  <c r="C1601" i="1"/>
  <c r="D1601" i="1"/>
  <c r="A263" i="1"/>
  <c r="B263" i="1"/>
  <c r="C263" i="1"/>
  <c r="D263" i="1"/>
  <c r="A1030" i="1"/>
  <c r="B1030" i="1"/>
  <c r="C1030" i="1"/>
  <c r="D1030" i="1"/>
  <c r="A802" i="1"/>
  <c r="B802" i="1"/>
  <c r="C802" i="1"/>
  <c r="D802" i="1"/>
  <c r="A570" i="1"/>
  <c r="B570" i="1"/>
  <c r="C570" i="1"/>
  <c r="D570" i="1"/>
  <c r="A874" i="1"/>
  <c r="B874" i="1"/>
  <c r="C874" i="1"/>
  <c r="D874" i="1"/>
  <c r="A686" i="1"/>
  <c r="B686" i="1"/>
  <c r="C686" i="1"/>
  <c r="D686" i="1"/>
  <c r="A17" i="1"/>
  <c r="B17" i="1"/>
  <c r="C17" i="1"/>
  <c r="D17" i="1"/>
  <c r="A213" i="1"/>
  <c r="B213" i="1"/>
  <c r="C213" i="1"/>
  <c r="D213" i="1"/>
  <c r="A887" i="1"/>
  <c r="B887" i="1"/>
  <c r="C887" i="1"/>
  <c r="D887" i="1"/>
  <c r="A396" i="1"/>
  <c r="B396" i="1"/>
  <c r="C396" i="1"/>
  <c r="D396" i="1"/>
  <c r="A982" i="1"/>
  <c r="B982" i="1"/>
  <c r="C982" i="1"/>
  <c r="D982" i="1"/>
  <c r="A739" i="1"/>
  <c r="B739" i="1"/>
  <c r="C739" i="1"/>
  <c r="D739" i="1"/>
  <c r="A1486" i="1"/>
  <c r="B1486" i="1"/>
  <c r="C1486" i="1"/>
  <c r="D1486" i="1"/>
  <c r="A1447" i="1"/>
  <c r="B1447" i="1"/>
  <c r="C1447" i="1"/>
  <c r="D1447" i="1"/>
  <c r="A449" i="1"/>
  <c r="B449" i="1"/>
  <c r="C449" i="1"/>
  <c r="D449" i="1"/>
  <c r="A505" i="1"/>
  <c r="B505" i="1"/>
  <c r="C505" i="1"/>
  <c r="D505" i="1"/>
  <c r="A1448" i="1"/>
  <c r="B1448" i="1"/>
  <c r="C1448" i="1"/>
  <c r="D1448" i="1"/>
  <c r="A1465" i="1"/>
  <c r="B1465" i="1"/>
  <c r="C1465" i="1"/>
  <c r="D1465" i="1"/>
  <c r="A450" i="1"/>
  <c r="B450" i="1"/>
  <c r="C450" i="1"/>
  <c r="D450" i="1"/>
  <c r="A803" i="1"/>
  <c r="B803" i="1"/>
  <c r="C803" i="1"/>
  <c r="D803" i="1"/>
  <c r="A1074" i="1"/>
  <c r="B1074" i="1"/>
  <c r="C1074" i="1"/>
  <c r="D1074" i="1"/>
  <c r="A1075" i="1"/>
  <c r="B1075" i="1"/>
  <c r="C1075" i="1"/>
  <c r="D1075" i="1"/>
  <c r="A1240" i="1"/>
  <c r="B1240" i="1"/>
  <c r="C1240" i="1"/>
  <c r="D1240" i="1"/>
  <c r="A1436" i="1"/>
  <c r="B1436" i="1"/>
  <c r="C1436" i="1"/>
  <c r="D1436" i="1"/>
  <c r="A1337" i="1"/>
  <c r="B1337" i="1"/>
  <c r="C1337" i="1"/>
  <c r="D1337" i="1"/>
  <c r="A989" i="1"/>
  <c r="B989" i="1"/>
  <c r="C989" i="1"/>
  <c r="D989" i="1"/>
  <c r="A1241" i="1"/>
  <c r="B1241" i="1"/>
  <c r="C1241" i="1"/>
  <c r="D1241" i="1"/>
  <c r="A990" i="1"/>
  <c r="B990" i="1"/>
  <c r="C990" i="1"/>
  <c r="D990" i="1"/>
  <c r="A361" i="1"/>
  <c r="B361" i="1"/>
  <c r="C361" i="1"/>
  <c r="D361" i="1"/>
  <c r="A852" i="1"/>
  <c r="B852" i="1"/>
  <c r="C852" i="1"/>
  <c r="D852" i="1"/>
  <c r="A998" i="1"/>
  <c r="B998" i="1"/>
  <c r="C998" i="1"/>
  <c r="D998" i="1"/>
  <c r="A591" i="1"/>
  <c r="B591" i="1"/>
  <c r="C591" i="1"/>
  <c r="D591" i="1"/>
  <c r="A94" i="1"/>
  <c r="B94" i="1"/>
  <c r="C94" i="1"/>
  <c r="D94" i="1"/>
  <c r="A1052" i="1"/>
  <c r="B1052" i="1"/>
  <c r="C1052" i="1"/>
  <c r="D1052" i="1"/>
  <c r="A214" i="1"/>
  <c r="B214" i="1"/>
  <c r="C214" i="1"/>
  <c r="D214" i="1"/>
  <c r="A635" i="1"/>
  <c r="B635" i="1"/>
  <c r="C635" i="1"/>
  <c r="D635" i="1"/>
  <c r="A916" i="1"/>
  <c r="B916" i="1"/>
  <c r="C916" i="1"/>
  <c r="D916" i="1"/>
  <c r="A1324" i="1"/>
  <c r="B1324" i="1"/>
  <c r="C1324" i="1"/>
  <c r="D1324" i="1"/>
  <c r="A1216" i="1"/>
  <c r="B1216" i="1"/>
  <c r="C1216" i="1"/>
  <c r="D1216" i="1"/>
  <c r="A1217" i="1"/>
  <c r="B1217" i="1"/>
  <c r="C1217" i="1"/>
  <c r="D1217" i="1"/>
  <c r="A1325" i="1"/>
  <c r="B1325" i="1"/>
  <c r="C1325" i="1"/>
  <c r="D1325" i="1"/>
  <c r="A1300" i="1"/>
  <c r="B1300" i="1"/>
  <c r="C1300" i="1"/>
  <c r="D1300" i="1"/>
  <c r="A1400" i="1"/>
  <c r="B1400" i="1"/>
  <c r="C1400" i="1"/>
  <c r="D1400" i="1"/>
  <c r="A413" i="1"/>
  <c r="B413" i="1"/>
  <c r="C413" i="1"/>
  <c r="D413" i="1"/>
  <c r="A740" i="1"/>
  <c r="B740" i="1"/>
  <c r="C740" i="1"/>
  <c r="D740" i="1"/>
  <c r="A146" i="1"/>
  <c r="B146" i="1"/>
  <c r="C146" i="1"/>
  <c r="D146" i="1"/>
  <c r="A1138" i="1"/>
  <c r="B1138" i="1"/>
  <c r="C1138" i="1"/>
  <c r="D1138" i="1"/>
  <c r="A114" i="1"/>
  <c r="B114" i="1"/>
  <c r="C114" i="1"/>
  <c r="D114" i="1"/>
  <c r="A115" i="1"/>
  <c r="B115" i="1"/>
  <c r="C115" i="1"/>
  <c r="D115" i="1"/>
  <c r="A95" i="1"/>
  <c r="B95" i="1"/>
  <c r="C95" i="1"/>
  <c r="D95" i="1"/>
  <c r="A1579" i="1"/>
  <c r="B1579" i="1"/>
  <c r="C1579" i="1"/>
  <c r="D1579" i="1"/>
  <c r="A1370" i="1"/>
  <c r="B1370" i="1"/>
  <c r="C1370" i="1"/>
  <c r="D1370" i="1"/>
  <c r="A1504" i="1"/>
  <c r="B1504" i="1"/>
  <c r="C1504" i="1"/>
  <c r="D1504" i="1"/>
  <c r="A18" i="1"/>
  <c r="B18" i="1"/>
  <c r="C18" i="1"/>
  <c r="D18" i="1"/>
  <c r="A592" i="1"/>
  <c r="B592" i="1"/>
  <c r="C592" i="1"/>
  <c r="D592" i="1"/>
  <c r="A1547" i="1"/>
  <c r="B1547" i="1"/>
  <c r="C1547" i="1"/>
  <c r="D1547" i="1"/>
  <c r="A1388" i="1"/>
  <c r="B1388" i="1"/>
  <c r="C1388" i="1"/>
  <c r="D1388" i="1"/>
  <c r="A1279" i="1"/>
  <c r="B1279" i="1"/>
  <c r="C1279" i="1"/>
  <c r="D1279" i="1"/>
  <c r="A451" i="1"/>
  <c r="B451" i="1"/>
  <c r="C451" i="1"/>
  <c r="D451" i="1"/>
  <c r="A19" i="1"/>
  <c r="B19" i="1"/>
  <c r="C19" i="1"/>
  <c r="D19" i="1"/>
  <c r="A751" i="1"/>
  <c r="B751" i="1"/>
  <c r="C751" i="1"/>
  <c r="D751" i="1"/>
  <c r="A957" i="1"/>
  <c r="B957" i="1"/>
  <c r="C957" i="1"/>
  <c r="D957" i="1"/>
  <c r="A1076" i="1"/>
  <c r="B1076" i="1"/>
  <c r="C1076" i="1"/>
  <c r="D1076" i="1"/>
  <c r="A506" i="1"/>
  <c r="B506" i="1"/>
  <c r="C506" i="1"/>
  <c r="D506" i="1"/>
  <c r="A452" i="1"/>
  <c r="B452" i="1"/>
  <c r="C452" i="1"/>
  <c r="D452" i="1"/>
  <c r="A453" i="1"/>
  <c r="B453" i="1"/>
  <c r="C453" i="1"/>
  <c r="D453" i="1"/>
  <c r="A1077" i="1"/>
  <c r="B1077" i="1"/>
  <c r="C1077" i="1"/>
  <c r="D1077" i="1"/>
  <c r="A454" i="1"/>
  <c r="B454" i="1"/>
  <c r="C454" i="1"/>
  <c r="D454" i="1"/>
  <c r="A1389" i="1"/>
  <c r="B1389" i="1"/>
  <c r="C1389" i="1"/>
  <c r="D1389" i="1"/>
  <c r="A752" i="1"/>
  <c r="B752" i="1"/>
  <c r="C752" i="1"/>
  <c r="D752" i="1"/>
  <c r="A756" i="1"/>
  <c r="B756" i="1"/>
  <c r="C756" i="1"/>
  <c r="D756" i="1"/>
  <c r="A741" i="1"/>
  <c r="B741" i="1"/>
  <c r="C741" i="1"/>
  <c r="D741" i="1"/>
  <c r="A947" i="1"/>
  <c r="B947" i="1"/>
  <c r="C947" i="1"/>
  <c r="D947" i="1"/>
  <c r="A664" i="1"/>
  <c r="B664" i="1"/>
  <c r="C664" i="1"/>
  <c r="D664" i="1"/>
  <c r="A1548" i="1"/>
  <c r="B1548" i="1"/>
  <c r="C1548" i="1"/>
  <c r="D1548" i="1"/>
  <c r="A1549" i="1"/>
  <c r="B1549" i="1"/>
  <c r="C1549" i="1"/>
  <c r="D1549" i="1"/>
  <c r="A20" i="1"/>
  <c r="B20" i="1"/>
  <c r="C20" i="1"/>
  <c r="D20" i="1"/>
  <c r="A1607" i="1"/>
  <c r="B1607" i="1"/>
  <c r="C1607" i="1"/>
  <c r="D1607" i="1"/>
  <c r="A1627" i="1"/>
  <c r="B1627" i="1"/>
  <c r="C1627" i="1"/>
  <c r="D1627" i="1"/>
  <c r="A1411" i="1"/>
  <c r="B1411" i="1"/>
  <c r="C1411" i="1"/>
  <c r="D1411" i="1"/>
  <c r="A1628" i="1"/>
  <c r="B1628" i="1"/>
  <c r="C1628" i="1"/>
  <c r="D1628" i="1"/>
  <c r="A1280" i="1"/>
  <c r="B1280" i="1"/>
  <c r="C1280" i="1"/>
  <c r="D1280" i="1"/>
  <c r="A1226" i="1"/>
  <c r="B1226" i="1"/>
  <c r="C1226" i="1"/>
  <c r="D1226" i="1"/>
  <c r="A316" i="1"/>
  <c r="B316" i="1"/>
  <c r="C316" i="1"/>
  <c r="D316" i="1"/>
  <c r="A917" i="1"/>
  <c r="B917" i="1"/>
  <c r="C917" i="1"/>
  <c r="D917" i="1"/>
  <c r="A1122" i="1"/>
  <c r="B1122" i="1"/>
  <c r="C1122" i="1"/>
  <c r="D1122" i="1"/>
  <c r="A580" i="1"/>
  <c r="B580" i="1"/>
  <c r="C580" i="1"/>
  <c r="D580" i="1"/>
  <c r="A1123" i="1"/>
  <c r="B1123" i="1"/>
  <c r="C1123" i="1"/>
  <c r="D1123" i="1"/>
  <c r="A177" i="1"/>
  <c r="B177" i="1"/>
  <c r="C177" i="1"/>
  <c r="D177" i="1"/>
  <c r="A1580" i="1"/>
  <c r="B1580" i="1"/>
  <c r="C1580" i="1"/>
  <c r="D1580" i="1"/>
  <c r="A1175" i="1"/>
  <c r="B1175" i="1"/>
  <c r="C1175" i="1"/>
  <c r="D1175" i="1"/>
  <c r="A1185" i="1"/>
  <c r="B1185" i="1"/>
  <c r="C1185" i="1"/>
  <c r="D1185" i="1"/>
  <c r="A1139" i="1"/>
  <c r="B1139" i="1"/>
  <c r="C1139" i="1"/>
  <c r="D1139" i="1"/>
  <c r="A1397" i="1"/>
  <c r="B1397" i="1"/>
  <c r="C1397" i="1"/>
  <c r="D1397" i="1"/>
  <c r="A1160" i="1"/>
  <c r="B1160" i="1"/>
  <c r="C1160" i="1"/>
  <c r="D1160" i="1"/>
  <c r="A147" i="1"/>
  <c r="B147" i="1"/>
  <c r="C147" i="1"/>
  <c r="D147" i="1"/>
  <c r="A178" i="1"/>
  <c r="B178" i="1"/>
  <c r="C178" i="1"/>
  <c r="D178" i="1"/>
  <c r="A264" i="1"/>
  <c r="B264" i="1"/>
  <c r="C264" i="1"/>
  <c r="D264" i="1"/>
  <c r="A248" i="1"/>
  <c r="B248" i="1"/>
  <c r="C248" i="1"/>
  <c r="D248" i="1"/>
  <c r="A50" i="1"/>
  <c r="B50" i="1"/>
  <c r="C50" i="1"/>
  <c r="D50" i="1"/>
  <c r="A937" i="1"/>
  <c r="B937" i="1"/>
  <c r="C937" i="1"/>
  <c r="D937" i="1"/>
  <c r="A646" i="1"/>
  <c r="B646" i="1"/>
  <c r="C646" i="1"/>
  <c r="D646" i="1"/>
  <c r="A665" i="1"/>
  <c r="B665" i="1"/>
  <c r="C665" i="1"/>
  <c r="D665" i="1"/>
  <c r="A825" i="1"/>
  <c r="B825" i="1"/>
  <c r="C825" i="1"/>
  <c r="D825" i="1"/>
  <c r="A611" i="1"/>
  <c r="B611" i="1"/>
  <c r="C611" i="1"/>
  <c r="D611" i="1"/>
  <c r="A1640" i="1"/>
  <c r="B1640" i="1"/>
  <c r="C1640" i="1"/>
  <c r="D1640" i="1"/>
  <c r="A397" i="1"/>
  <c r="B397" i="1"/>
  <c r="C397" i="1"/>
  <c r="D397" i="1"/>
  <c r="A1281" i="1"/>
  <c r="B1281" i="1"/>
  <c r="C1281" i="1"/>
  <c r="D1281" i="1"/>
  <c r="A1522" i="1"/>
  <c r="B1522" i="1"/>
  <c r="C1522" i="1"/>
  <c r="D1522" i="1"/>
  <c r="A1161" i="1"/>
  <c r="B1161" i="1"/>
  <c r="C1161" i="1"/>
  <c r="D1161" i="1"/>
  <c r="A853" i="1"/>
  <c r="B853" i="1"/>
  <c r="C853" i="1"/>
  <c r="D853" i="1"/>
  <c r="A1078" i="1"/>
  <c r="B1078" i="1"/>
  <c r="C1078" i="1"/>
  <c r="D1078" i="1"/>
  <c r="A1581" i="1"/>
  <c r="B1581" i="1"/>
  <c r="C1581" i="1"/>
  <c r="D1581" i="1"/>
  <c r="A854" i="1"/>
  <c r="B854" i="1"/>
  <c r="C854" i="1"/>
  <c r="D854" i="1"/>
  <c r="A1412" i="1"/>
  <c r="B1412" i="1"/>
  <c r="C1412" i="1"/>
  <c r="D1412" i="1"/>
  <c r="A455" i="1"/>
  <c r="B455" i="1"/>
  <c r="C455" i="1"/>
  <c r="D455" i="1"/>
  <c r="A776" i="1"/>
  <c r="B776" i="1"/>
  <c r="C776" i="1"/>
  <c r="D776" i="1"/>
  <c r="A85" i="1"/>
  <c r="B85" i="1"/>
  <c r="C85" i="1"/>
  <c r="D85" i="1"/>
  <c r="A507" i="1"/>
  <c r="B507" i="1"/>
  <c r="C507" i="1"/>
  <c r="D507" i="1"/>
  <c r="A116" i="1"/>
  <c r="B116" i="1"/>
  <c r="C116" i="1"/>
  <c r="D116" i="1"/>
  <c r="A804" i="1"/>
  <c r="B804" i="1"/>
  <c r="C804" i="1"/>
  <c r="D804" i="1"/>
  <c r="A508" i="1"/>
  <c r="B508" i="1"/>
  <c r="C508" i="1"/>
  <c r="D508" i="1"/>
  <c r="A456" i="1"/>
  <c r="B456" i="1"/>
  <c r="C456" i="1"/>
  <c r="D456" i="1"/>
  <c r="A1242" i="1"/>
  <c r="B1242" i="1"/>
  <c r="C1242" i="1"/>
  <c r="D1242" i="1"/>
  <c r="A991" i="1"/>
  <c r="B991" i="1"/>
  <c r="C991" i="1"/>
  <c r="D991" i="1"/>
  <c r="A362" i="1"/>
  <c r="B362" i="1"/>
  <c r="C362" i="1"/>
  <c r="D362" i="1"/>
  <c r="A509" i="1"/>
  <c r="B509" i="1"/>
  <c r="C509" i="1"/>
  <c r="D509" i="1"/>
  <c r="A1162" i="1"/>
  <c r="B1162" i="1"/>
  <c r="C1162" i="1"/>
  <c r="D1162" i="1"/>
  <c r="A1163" i="1"/>
  <c r="B1163" i="1"/>
  <c r="C1163" i="1"/>
  <c r="D1163" i="1"/>
  <c r="A999" i="1"/>
  <c r="B999" i="1"/>
  <c r="C999" i="1"/>
  <c r="D999" i="1"/>
  <c r="A148" i="1"/>
  <c r="B148" i="1"/>
  <c r="C148" i="1"/>
  <c r="D148" i="1"/>
  <c r="A1637" i="1"/>
  <c r="B1637" i="1"/>
  <c r="C1637" i="1"/>
  <c r="D1637" i="1"/>
  <c r="A51" i="1"/>
  <c r="B51" i="1"/>
  <c r="C51" i="1"/>
  <c r="D51" i="1"/>
  <c r="A540" i="1"/>
  <c r="B540" i="1"/>
  <c r="C540" i="1"/>
  <c r="D540" i="1"/>
  <c r="A1401" i="1"/>
  <c r="B1401" i="1"/>
  <c r="C1401" i="1"/>
  <c r="D1401" i="1"/>
  <c r="A593" i="1"/>
  <c r="B593" i="1"/>
  <c r="C593" i="1"/>
  <c r="D593" i="1"/>
  <c r="A249" i="1"/>
  <c r="B249" i="1"/>
  <c r="C249" i="1"/>
  <c r="D249" i="1"/>
  <c r="A717" i="1"/>
  <c r="B717" i="1"/>
  <c r="C717" i="1"/>
  <c r="D717" i="1"/>
  <c r="A1608" i="1"/>
  <c r="B1608" i="1"/>
  <c r="C1608" i="1"/>
  <c r="D1608" i="1"/>
  <c r="A1523" i="1"/>
  <c r="B1523" i="1"/>
  <c r="C1523" i="1"/>
  <c r="D1523" i="1"/>
  <c r="A1524" i="1"/>
  <c r="B1524" i="1"/>
  <c r="C1524" i="1"/>
  <c r="D1524" i="1"/>
  <c r="A1413" i="1"/>
  <c r="B1413" i="1"/>
  <c r="C1413" i="1"/>
  <c r="D1413" i="1"/>
  <c r="A1371" i="1"/>
  <c r="B1371" i="1"/>
  <c r="C1371" i="1"/>
  <c r="D1371" i="1"/>
  <c r="A888" i="1"/>
  <c r="B888" i="1"/>
  <c r="C888" i="1"/>
  <c r="D888" i="1"/>
  <c r="A1227" i="1"/>
  <c r="B1227" i="1"/>
  <c r="C1227" i="1"/>
  <c r="D1227" i="1"/>
  <c r="A1282" i="1"/>
  <c r="B1282" i="1"/>
  <c r="C1282" i="1"/>
  <c r="D1282" i="1"/>
  <c r="A636" i="1"/>
  <c r="B636" i="1"/>
  <c r="C636" i="1"/>
  <c r="D636" i="1"/>
  <c r="A1582" i="1"/>
  <c r="B1582" i="1"/>
  <c r="C1582" i="1"/>
  <c r="D1582" i="1"/>
  <c r="A1124" i="1"/>
  <c r="B1124" i="1"/>
  <c r="C1124" i="1"/>
  <c r="D1124" i="1"/>
  <c r="A201" i="1"/>
  <c r="B201" i="1"/>
  <c r="C201" i="1"/>
  <c r="D201" i="1"/>
  <c r="A294" i="1"/>
  <c r="B294" i="1"/>
  <c r="C294" i="1"/>
  <c r="D294" i="1"/>
  <c r="A1010" i="1"/>
  <c r="B1010" i="1"/>
  <c r="C1010" i="1"/>
  <c r="D1010" i="1"/>
  <c r="A528" i="1"/>
  <c r="B528" i="1"/>
  <c r="C528" i="1"/>
  <c r="D528" i="1"/>
  <c r="A1095" i="1"/>
  <c r="B1095" i="1"/>
  <c r="C1095" i="1"/>
  <c r="D1095" i="1"/>
  <c r="A918" i="1"/>
  <c r="B918" i="1"/>
  <c r="C918" i="1"/>
  <c r="D918" i="1"/>
  <c r="A1530" i="1"/>
  <c r="B1530" i="1"/>
  <c r="C1530" i="1"/>
  <c r="D1530" i="1"/>
  <c r="A1218" i="1"/>
  <c r="B1218" i="1"/>
  <c r="C1218" i="1"/>
  <c r="D1218" i="1"/>
  <c r="A1363" i="1"/>
  <c r="B1363" i="1"/>
  <c r="C1363" i="1"/>
  <c r="D1363" i="1"/>
  <c r="A647" i="1"/>
  <c r="B647" i="1"/>
  <c r="C647" i="1"/>
  <c r="D647" i="1"/>
  <c r="A1031" i="1"/>
  <c r="B1031" i="1"/>
  <c r="C1031" i="1"/>
  <c r="D1031" i="1"/>
  <c r="A1140" i="1"/>
  <c r="B1140" i="1"/>
  <c r="C1140" i="1"/>
  <c r="D1140" i="1"/>
  <c r="A1032" i="1"/>
  <c r="B1032" i="1"/>
  <c r="C1032" i="1"/>
  <c r="D1032" i="1"/>
  <c r="A1422" i="1"/>
  <c r="B1422" i="1"/>
  <c r="C1422" i="1"/>
  <c r="D1422" i="1"/>
  <c r="A938" i="1"/>
  <c r="B938" i="1"/>
  <c r="C938" i="1"/>
  <c r="D938" i="1"/>
  <c r="A1629" i="1"/>
  <c r="B1629" i="1"/>
  <c r="C1629" i="1"/>
  <c r="D1629" i="1"/>
  <c r="A387" i="1"/>
  <c r="B387" i="1"/>
  <c r="C387" i="1"/>
  <c r="D387" i="1"/>
  <c r="A237" i="1"/>
  <c r="B237" i="1"/>
  <c r="C237" i="1"/>
  <c r="D237" i="1"/>
  <c r="A149" i="1"/>
  <c r="B149" i="1"/>
  <c r="C149" i="1"/>
  <c r="D149" i="1"/>
  <c r="A162" i="1"/>
  <c r="B162" i="1"/>
  <c r="C162" i="1"/>
  <c r="D162" i="1"/>
  <c r="A709" i="1"/>
  <c r="B709" i="1"/>
  <c r="C709" i="1"/>
  <c r="D709" i="1"/>
  <c r="A163" i="1"/>
  <c r="B163" i="1"/>
  <c r="C163" i="1"/>
  <c r="D163" i="1"/>
  <c r="A86" i="1"/>
  <c r="B86" i="1"/>
  <c r="C86" i="1"/>
  <c r="D86" i="1"/>
  <c r="A96" i="1"/>
  <c r="B96" i="1"/>
  <c r="C96" i="1"/>
  <c r="D96" i="1"/>
  <c r="A939" i="1"/>
  <c r="B939" i="1"/>
  <c r="C939" i="1"/>
  <c r="D939" i="1"/>
  <c r="A250" i="1"/>
  <c r="B250" i="1"/>
  <c r="C250" i="1"/>
  <c r="D250" i="1"/>
  <c r="A1630" i="1"/>
  <c r="B1630" i="1"/>
  <c r="C1630" i="1"/>
  <c r="D1630" i="1"/>
  <c r="A1011" i="1"/>
  <c r="B1011" i="1"/>
  <c r="C1011" i="1"/>
  <c r="D1011" i="1"/>
  <c r="A1301" i="1"/>
  <c r="B1301" i="1"/>
  <c r="C1301" i="1"/>
  <c r="D1301" i="1"/>
  <c r="A594" i="1"/>
  <c r="B594" i="1"/>
  <c r="C594" i="1"/>
  <c r="D594" i="1"/>
  <c r="A21" i="1"/>
  <c r="B21" i="1"/>
  <c r="C21" i="1"/>
  <c r="D21" i="1"/>
  <c r="A87" i="1"/>
  <c r="B87" i="1"/>
  <c r="C87" i="1"/>
  <c r="D87" i="1"/>
  <c r="A1531" i="1"/>
  <c r="B1531" i="1"/>
  <c r="C1531" i="1"/>
  <c r="D1531" i="1"/>
  <c r="A805" i="1"/>
  <c r="B805" i="1"/>
  <c r="C805" i="1"/>
  <c r="D805" i="1"/>
  <c r="A1432" i="1"/>
  <c r="B1432" i="1"/>
  <c r="C1432" i="1"/>
  <c r="D1432" i="1"/>
  <c r="A510" i="1"/>
  <c r="B510" i="1"/>
  <c r="C510" i="1"/>
  <c r="D510" i="1"/>
  <c r="A347" i="1"/>
  <c r="B347" i="1"/>
  <c r="C347" i="1"/>
  <c r="D347" i="1"/>
  <c r="A1316" i="1"/>
  <c r="B1316" i="1"/>
  <c r="C1316" i="1"/>
  <c r="D1316" i="1"/>
  <c r="A511" i="1"/>
  <c r="B511" i="1"/>
  <c r="C511" i="1"/>
  <c r="D511" i="1"/>
  <c r="A1256" i="1"/>
  <c r="B1256" i="1"/>
  <c r="C1256" i="1"/>
  <c r="D1256" i="1"/>
  <c r="A1164" i="1"/>
  <c r="B1164" i="1"/>
  <c r="C1164" i="1"/>
  <c r="D1164" i="1"/>
  <c r="A1200" i="1"/>
  <c r="B1200" i="1"/>
  <c r="C1200" i="1"/>
  <c r="D1200" i="1"/>
  <c r="A757" i="1"/>
  <c r="B757" i="1"/>
  <c r="C757" i="1"/>
  <c r="D757" i="1"/>
  <c r="A948" i="1"/>
  <c r="B948" i="1"/>
  <c r="C948" i="1"/>
  <c r="D948" i="1"/>
  <c r="A595" i="1"/>
  <c r="B595" i="1"/>
  <c r="C595" i="1"/>
  <c r="D595" i="1"/>
  <c r="A875" i="1"/>
  <c r="B875" i="1"/>
  <c r="C875" i="1"/>
  <c r="D875" i="1"/>
  <c r="A1525" i="1"/>
  <c r="B1525" i="1"/>
  <c r="C1525" i="1"/>
  <c r="D1525" i="1"/>
  <c r="A1609" i="1"/>
  <c r="B1609" i="1"/>
  <c r="C1609" i="1"/>
  <c r="D1609" i="1"/>
  <c r="A1414" i="1"/>
  <c r="B1414" i="1"/>
  <c r="C1414" i="1"/>
  <c r="D1414" i="1"/>
  <c r="A308" i="1"/>
  <c r="B308" i="1"/>
  <c r="C308" i="1"/>
  <c r="D308" i="1"/>
  <c r="A687" i="1"/>
  <c r="B687" i="1"/>
  <c r="C687" i="1"/>
  <c r="D687" i="1"/>
  <c r="A1550" i="1"/>
  <c r="B1550" i="1"/>
  <c r="C1550" i="1"/>
  <c r="D1550" i="1"/>
  <c r="A958" i="1"/>
  <c r="B958" i="1"/>
  <c r="C958" i="1"/>
  <c r="D958" i="1"/>
  <c r="A1610" i="1"/>
  <c r="B1610" i="1"/>
  <c r="C1610" i="1"/>
  <c r="D1610" i="1"/>
  <c r="A1631" i="1"/>
  <c r="B1631" i="1"/>
  <c r="C1631" i="1"/>
  <c r="D1631" i="1"/>
  <c r="A1487" i="1"/>
  <c r="B1487" i="1"/>
  <c r="C1487" i="1"/>
  <c r="D1487" i="1"/>
  <c r="A1372" i="1"/>
  <c r="B1372" i="1"/>
  <c r="C1372" i="1"/>
  <c r="D1372" i="1"/>
  <c r="A1518" i="1"/>
  <c r="B1518" i="1"/>
  <c r="C1518" i="1"/>
  <c r="D1518" i="1"/>
  <c r="A1373" i="1"/>
  <c r="B1373" i="1"/>
  <c r="C1373" i="1"/>
  <c r="D1373" i="1"/>
  <c r="A1514" i="1"/>
  <c r="B1514" i="1"/>
  <c r="C1514" i="1"/>
  <c r="D1514" i="1"/>
  <c r="A1060" i="1"/>
  <c r="B1060" i="1"/>
  <c r="C1060" i="1"/>
  <c r="D1060" i="1"/>
  <c r="A1033" i="1"/>
  <c r="B1033" i="1"/>
  <c r="C1033" i="1"/>
  <c r="D1033" i="1"/>
  <c r="A557" i="1"/>
  <c r="B557" i="1"/>
  <c r="C557" i="1"/>
  <c r="D557" i="1"/>
  <c r="A558" i="1"/>
  <c r="B558" i="1"/>
  <c r="C558" i="1"/>
  <c r="D558" i="1"/>
  <c r="A1034" i="1"/>
  <c r="B1034" i="1"/>
  <c r="C1034" i="1"/>
  <c r="D1034" i="1"/>
  <c r="A559" i="1"/>
  <c r="B559" i="1"/>
  <c r="C559" i="1"/>
  <c r="D559" i="1"/>
  <c r="A777" i="1"/>
  <c r="B777" i="1"/>
  <c r="C777" i="1"/>
  <c r="D777" i="1"/>
  <c r="A295" i="1"/>
  <c r="B295" i="1"/>
  <c r="C295" i="1"/>
  <c r="D295" i="1"/>
  <c r="A1466" i="1"/>
  <c r="B1466" i="1"/>
  <c r="C1466" i="1"/>
  <c r="D1466" i="1"/>
  <c r="A265" i="1"/>
  <c r="B265" i="1"/>
  <c r="C265" i="1"/>
  <c r="D265" i="1"/>
  <c r="A179" i="1"/>
  <c r="B179" i="1"/>
  <c r="C179" i="1"/>
  <c r="D179" i="1"/>
  <c r="A164" i="1"/>
  <c r="B164" i="1"/>
  <c r="C164" i="1"/>
  <c r="D164" i="1"/>
  <c r="A150" i="1"/>
  <c r="B150" i="1"/>
  <c r="C150" i="1"/>
  <c r="D150" i="1"/>
  <c r="A1467" i="1"/>
  <c r="B1467" i="1"/>
  <c r="C1467" i="1"/>
  <c r="D1467" i="1"/>
  <c r="A180" i="1"/>
  <c r="B180" i="1"/>
  <c r="C180" i="1"/>
  <c r="D180" i="1"/>
  <c r="A266" i="1"/>
  <c r="B266" i="1"/>
  <c r="C266" i="1"/>
  <c r="D266" i="1"/>
  <c r="A648" i="1"/>
  <c r="B648" i="1"/>
  <c r="C648" i="1"/>
  <c r="D648" i="1"/>
  <c r="A1035" i="1"/>
  <c r="B1035" i="1"/>
  <c r="C1035" i="1"/>
  <c r="D1035" i="1"/>
  <c r="A876" i="1"/>
  <c r="B876" i="1"/>
  <c r="C876" i="1"/>
  <c r="D876" i="1"/>
  <c r="A742" i="1"/>
  <c r="B742" i="1"/>
  <c r="C742" i="1"/>
  <c r="D742" i="1"/>
  <c r="A1515" i="1"/>
  <c r="B1515" i="1"/>
  <c r="C1515" i="1"/>
  <c r="D1515" i="1"/>
  <c r="A778" i="1"/>
  <c r="B778" i="1"/>
  <c r="C778" i="1"/>
  <c r="D778" i="1"/>
  <c r="A457" i="1"/>
  <c r="B457" i="1"/>
  <c r="C457" i="1"/>
  <c r="D457" i="1"/>
  <c r="A52" i="1"/>
  <c r="B52" i="1"/>
  <c r="C52" i="1"/>
  <c r="D52" i="1"/>
  <c r="A1402" i="1"/>
  <c r="B1402" i="1"/>
  <c r="C1402" i="1"/>
  <c r="D1402" i="1"/>
  <c r="A1079" i="1"/>
  <c r="B1079" i="1"/>
  <c r="C1079" i="1"/>
  <c r="D1079" i="1"/>
  <c r="A458" i="1"/>
  <c r="B458" i="1"/>
  <c r="C458" i="1"/>
  <c r="D458" i="1"/>
  <c r="A806" i="1"/>
  <c r="B806" i="1"/>
  <c r="C806" i="1"/>
  <c r="D806" i="1"/>
  <c r="A753" i="1"/>
  <c r="B753" i="1"/>
  <c r="C753" i="1"/>
  <c r="D753" i="1"/>
  <c r="A1338" i="1"/>
  <c r="B1338" i="1"/>
  <c r="C1338" i="1"/>
  <c r="D1338" i="1"/>
  <c r="A1257" i="1"/>
  <c r="B1257" i="1"/>
  <c r="C1257" i="1"/>
  <c r="D1257" i="1"/>
  <c r="A363" i="1"/>
  <c r="B363" i="1"/>
  <c r="C363" i="1"/>
  <c r="D363" i="1"/>
  <c r="A855" i="1"/>
  <c r="B855" i="1"/>
  <c r="C855" i="1"/>
  <c r="D855" i="1"/>
  <c r="A1403" i="1"/>
  <c r="B1403" i="1"/>
  <c r="C1403" i="1"/>
  <c r="D1403" i="1"/>
  <c r="A53" i="1"/>
  <c r="B53" i="1"/>
  <c r="C53" i="1"/>
  <c r="D53" i="1"/>
  <c r="A666" i="1"/>
  <c r="B666" i="1"/>
  <c r="C666" i="1"/>
  <c r="D666" i="1"/>
  <c r="A1632" i="1"/>
  <c r="B1632" i="1"/>
  <c r="C1632" i="1"/>
  <c r="D1632" i="1"/>
  <c r="A1415" i="1"/>
  <c r="B1415" i="1"/>
  <c r="C1415" i="1"/>
  <c r="D1415" i="1"/>
  <c r="A688" i="1"/>
  <c r="B688" i="1"/>
  <c r="C688" i="1"/>
  <c r="D688" i="1"/>
  <c r="A959" i="1"/>
  <c r="B959" i="1"/>
  <c r="C959" i="1"/>
  <c r="D959" i="1"/>
  <c r="A22" i="1"/>
  <c r="B22" i="1"/>
  <c r="C22" i="1"/>
  <c r="D22" i="1"/>
  <c r="A1505" i="1"/>
  <c r="B1505" i="1"/>
  <c r="C1505" i="1"/>
  <c r="D1505" i="1"/>
  <c r="A1488" i="1"/>
  <c r="B1488" i="1"/>
  <c r="C1488" i="1"/>
  <c r="D1488" i="1"/>
  <c r="A1449" i="1"/>
  <c r="B1449" i="1"/>
  <c r="C1449" i="1"/>
  <c r="D1449" i="1"/>
  <c r="A398" i="1"/>
  <c r="B398" i="1"/>
  <c r="C398" i="1"/>
  <c r="D398" i="1"/>
  <c r="A78" i="1"/>
  <c r="B78" i="1"/>
  <c r="C78" i="1"/>
  <c r="D78" i="1"/>
  <c r="A649" i="1"/>
  <c r="B649" i="1"/>
  <c r="C649" i="1"/>
  <c r="D649" i="1"/>
  <c r="A317" i="1"/>
  <c r="B317" i="1"/>
  <c r="C317" i="1"/>
  <c r="D317" i="1"/>
  <c r="A318" i="1"/>
  <c r="B318" i="1"/>
  <c r="C318" i="1"/>
  <c r="D318" i="1"/>
  <c r="A1053" i="1"/>
  <c r="B1053" i="1"/>
  <c r="C1053" i="1"/>
  <c r="D1053" i="1"/>
  <c r="A97" i="1"/>
  <c r="B97" i="1"/>
  <c r="C97" i="1"/>
  <c r="D97" i="1"/>
  <c r="A1228" i="1"/>
  <c r="B1228" i="1"/>
  <c r="C1228" i="1"/>
  <c r="D1228" i="1"/>
  <c r="A1283" i="1"/>
  <c r="B1283" i="1"/>
  <c r="C1283" i="1"/>
  <c r="D1283" i="1"/>
  <c r="A1125" i="1"/>
  <c r="B1125" i="1"/>
  <c r="C1125" i="1"/>
  <c r="D1125" i="1"/>
  <c r="A1600" i="1"/>
  <c r="B1600" i="1"/>
  <c r="C1600" i="1"/>
  <c r="D1600" i="1"/>
  <c r="A1583" i="1"/>
  <c r="B1583" i="1"/>
  <c r="C1583" i="1"/>
  <c r="D1583" i="1"/>
  <c r="A560" i="1"/>
  <c r="B560" i="1"/>
  <c r="C560" i="1"/>
  <c r="D560" i="1"/>
  <c r="A1440" i="1"/>
  <c r="B1440" i="1"/>
  <c r="C1440" i="1"/>
  <c r="D1440" i="1"/>
  <c r="A623" i="1"/>
  <c r="B623" i="1"/>
  <c r="C623" i="1"/>
  <c r="D623" i="1"/>
  <c r="A296" i="1"/>
  <c r="B296" i="1"/>
  <c r="C296" i="1"/>
  <c r="D296" i="1"/>
  <c r="A1219" i="1"/>
  <c r="B1219" i="1"/>
  <c r="C1219" i="1"/>
  <c r="D1219" i="1"/>
  <c r="A54" i="1"/>
  <c r="B54" i="1"/>
  <c r="C54" i="1"/>
  <c r="D54" i="1"/>
  <c r="A940" i="1"/>
  <c r="B940" i="1"/>
  <c r="C940" i="1"/>
  <c r="D940" i="1"/>
  <c r="A877" i="1"/>
  <c r="B877" i="1"/>
  <c r="C877" i="1"/>
  <c r="D877" i="1"/>
  <c r="A1456" i="1"/>
  <c r="B1456" i="1"/>
  <c r="C1456" i="1"/>
  <c r="D1456" i="1"/>
  <c r="A1584" i="1"/>
  <c r="B1584" i="1"/>
  <c r="C1584" i="1"/>
  <c r="D1584" i="1"/>
  <c r="A1585" i="1"/>
  <c r="B1585" i="1"/>
  <c r="C1585" i="1"/>
  <c r="D1585" i="1"/>
  <c r="A1350" i="1"/>
  <c r="B1350" i="1"/>
  <c r="C1350" i="1"/>
  <c r="D1350" i="1"/>
  <c r="A960" i="1"/>
  <c r="B960" i="1"/>
  <c r="C960" i="1"/>
  <c r="D960" i="1"/>
  <c r="A336" i="1"/>
  <c r="B336" i="1"/>
  <c r="C336" i="1"/>
  <c r="D336" i="1"/>
  <c r="A1390" i="1"/>
  <c r="B1390" i="1"/>
  <c r="C1390" i="1"/>
  <c r="D1390" i="1"/>
  <c r="A1141" i="1"/>
  <c r="B1141" i="1"/>
  <c r="C1141" i="1"/>
  <c r="D1141" i="1"/>
  <c r="A1080" i="1"/>
  <c r="B1080" i="1"/>
  <c r="C1080" i="1"/>
  <c r="D1080" i="1"/>
  <c r="A807" i="1"/>
  <c r="B807" i="1"/>
  <c r="C807" i="1"/>
  <c r="D807" i="1"/>
  <c r="A1437" i="1"/>
  <c r="B1437" i="1"/>
  <c r="C1437" i="1"/>
  <c r="D1437" i="1"/>
  <c r="A1243" i="1"/>
  <c r="B1243" i="1"/>
  <c r="C1243" i="1"/>
  <c r="D1243" i="1"/>
  <c r="A364" i="1"/>
  <c r="B364" i="1"/>
  <c r="C364" i="1"/>
  <c r="D364" i="1"/>
  <c r="A1391" i="1"/>
  <c r="B1391" i="1"/>
  <c r="C1391" i="1"/>
  <c r="D1391" i="1"/>
  <c r="A459" i="1"/>
  <c r="B459" i="1"/>
  <c r="C459" i="1"/>
  <c r="D459" i="1"/>
  <c r="A903" i="1"/>
  <c r="B903" i="1"/>
  <c r="C903" i="1"/>
  <c r="D903" i="1"/>
  <c r="A414" i="1"/>
  <c r="B414" i="1"/>
  <c r="C414" i="1"/>
  <c r="D414" i="1"/>
  <c r="A1317" i="1"/>
  <c r="B1317" i="1"/>
  <c r="C1317" i="1"/>
  <c r="D1317" i="1"/>
  <c r="A1201" i="1"/>
  <c r="B1201" i="1"/>
  <c r="C1201" i="1"/>
  <c r="D1201" i="1"/>
  <c r="A571" i="1"/>
  <c r="B571" i="1"/>
  <c r="C571" i="1"/>
  <c r="D571" i="1"/>
  <c r="A512" i="1"/>
  <c r="B512" i="1"/>
  <c r="C512" i="1"/>
  <c r="D512" i="1"/>
  <c r="A55" i="1"/>
  <c r="B55" i="1"/>
  <c r="C55" i="1"/>
  <c r="D55" i="1"/>
  <c r="A541" i="1"/>
  <c r="B541" i="1"/>
  <c r="C541" i="1"/>
  <c r="D541" i="1"/>
  <c r="A379" i="1"/>
  <c r="B379" i="1"/>
  <c r="C379" i="1"/>
  <c r="D379" i="1"/>
  <c r="A612" i="1"/>
  <c r="B612" i="1"/>
  <c r="C612" i="1"/>
  <c r="D612" i="1"/>
  <c r="A758" i="1"/>
  <c r="B758" i="1"/>
  <c r="C758" i="1"/>
  <c r="D758" i="1"/>
  <c r="A1551" i="1"/>
  <c r="B1551" i="1"/>
  <c r="C1551" i="1"/>
  <c r="D1551" i="1"/>
  <c r="A689" i="1"/>
  <c r="B689" i="1"/>
  <c r="C689" i="1"/>
  <c r="D689" i="1"/>
  <c r="A23" i="1"/>
  <c r="B23" i="1"/>
  <c r="C23" i="1"/>
  <c r="D23" i="1"/>
  <c r="A1611" i="1"/>
  <c r="B1611" i="1"/>
  <c r="C1611" i="1"/>
  <c r="D1611" i="1"/>
  <c r="A718" i="1"/>
  <c r="B718" i="1"/>
  <c r="C718" i="1"/>
  <c r="D718" i="1"/>
  <c r="A1268" i="1"/>
  <c r="B1268" i="1"/>
  <c r="C1268" i="1"/>
  <c r="D1268" i="1"/>
  <c r="A1489" i="1"/>
  <c r="B1489" i="1"/>
  <c r="C1489" i="1"/>
  <c r="D1489" i="1"/>
  <c r="A1374" i="1"/>
  <c r="B1374" i="1"/>
  <c r="C1374" i="1"/>
  <c r="D1374" i="1"/>
  <c r="A1229" i="1"/>
  <c r="B1229" i="1"/>
  <c r="C1229" i="1"/>
  <c r="D1229" i="1"/>
  <c r="A1126" i="1"/>
  <c r="B1126" i="1"/>
  <c r="C1126" i="1"/>
  <c r="D1126" i="1"/>
  <c r="A1351" i="1"/>
  <c r="B1351" i="1"/>
  <c r="C1351" i="1"/>
  <c r="D1351" i="1"/>
  <c r="A1127" i="1"/>
  <c r="B1127" i="1"/>
  <c r="C1127" i="1"/>
  <c r="D1127" i="1"/>
  <c r="A202" i="1"/>
  <c r="B202" i="1"/>
  <c r="C202" i="1"/>
  <c r="D202" i="1"/>
  <c r="A181" i="1"/>
  <c r="B181" i="1"/>
  <c r="C181" i="1"/>
  <c r="D181" i="1"/>
  <c r="A650" i="1"/>
  <c r="B650" i="1"/>
  <c r="C650" i="1"/>
  <c r="D650" i="1"/>
  <c r="A889" i="1"/>
  <c r="B889" i="1"/>
  <c r="C889" i="1"/>
  <c r="D889" i="1"/>
  <c r="A388" i="1"/>
  <c r="B388" i="1"/>
  <c r="C388" i="1"/>
  <c r="D388" i="1"/>
  <c r="A238" i="1"/>
  <c r="B238" i="1"/>
  <c r="C238" i="1"/>
  <c r="D238" i="1"/>
  <c r="A365" i="1"/>
  <c r="B365" i="1"/>
  <c r="C365" i="1"/>
  <c r="D365" i="1"/>
  <c r="A1165" i="1"/>
  <c r="B1165" i="1"/>
  <c r="C1165" i="1"/>
  <c r="D1165" i="1"/>
  <c r="A1612" i="1"/>
  <c r="B1612" i="1"/>
  <c r="C1612" i="1"/>
  <c r="D1612" i="1"/>
  <c r="A1036" i="1"/>
  <c r="B1036" i="1"/>
  <c r="C1036" i="1"/>
  <c r="D1036" i="1"/>
  <c r="A651" i="1"/>
  <c r="B651" i="1"/>
  <c r="C651" i="1"/>
  <c r="D651" i="1"/>
  <c r="A513" i="1"/>
  <c r="B513" i="1"/>
  <c r="C513" i="1"/>
  <c r="D513" i="1"/>
  <c r="A808" i="1"/>
  <c r="B808" i="1"/>
  <c r="C808" i="1"/>
  <c r="D808" i="1"/>
  <c r="A348" i="1"/>
  <c r="B348" i="1"/>
  <c r="C348" i="1"/>
  <c r="D348" i="1"/>
  <c r="A1202" i="1"/>
  <c r="B1202" i="1"/>
  <c r="C1202" i="1"/>
  <c r="D1202" i="1"/>
  <c r="A251" i="1"/>
  <c r="B251" i="1"/>
  <c r="C251" i="1"/>
  <c r="D251" i="1"/>
  <c r="A1416" i="1"/>
  <c r="B1416" i="1"/>
  <c r="C1416" i="1"/>
  <c r="D1416" i="1"/>
  <c r="A1258" i="1"/>
  <c r="B1258" i="1"/>
  <c r="C1258" i="1"/>
  <c r="D1258" i="1"/>
  <c r="A596" i="1"/>
  <c r="B596" i="1"/>
  <c r="C596" i="1"/>
  <c r="D596" i="1"/>
  <c r="A117" i="1"/>
  <c r="B117" i="1"/>
  <c r="C117" i="1"/>
  <c r="D117" i="1"/>
  <c r="A809" i="1"/>
  <c r="B809" i="1"/>
  <c r="C809" i="1"/>
  <c r="D809" i="1"/>
  <c r="A514" i="1"/>
  <c r="B514" i="1"/>
  <c r="C514" i="1"/>
  <c r="D514" i="1"/>
  <c r="A460" i="1"/>
  <c r="B460" i="1"/>
  <c r="C460" i="1"/>
  <c r="D460" i="1"/>
  <c r="A461" i="1"/>
  <c r="B461" i="1"/>
  <c r="C461" i="1"/>
  <c r="D461" i="1"/>
  <c r="A1457" i="1"/>
  <c r="B1457" i="1"/>
  <c r="C1457" i="1"/>
  <c r="D1457" i="1"/>
  <c r="A1166" i="1"/>
  <c r="B1166" i="1"/>
  <c r="C1166" i="1"/>
  <c r="D1166" i="1"/>
  <c r="A1458" i="1"/>
  <c r="B1458" i="1"/>
  <c r="C1458" i="1"/>
  <c r="D1458" i="1"/>
  <c r="A1167" i="1"/>
  <c r="B1167" i="1"/>
  <c r="C1167" i="1"/>
  <c r="D1167" i="1"/>
  <c r="A597" i="1"/>
  <c r="B597" i="1"/>
  <c r="C597" i="1"/>
  <c r="D597" i="1"/>
  <c r="A1552" i="1"/>
  <c r="B1552" i="1"/>
  <c r="C1552" i="1"/>
  <c r="D1552" i="1"/>
  <c r="A690" i="1"/>
  <c r="B690" i="1"/>
  <c r="C690" i="1"/>
  <c r="D690" i="1"/>
  <c r="A24" i="1"/>
  <c r="B24" i="1"/>
  <c r="C24" i="1"/>
  <c r="D24" i="1"/>
  <c r="A961" i="1"/>
  <c r="B961" i="1"/>
  <c r="C961" i="1"/>
  <c r="D961" i="1"/>
  <c r="A1633" i="1"/>
  <c r="B1633" i="1"/>
  <c r="C1633" i="1"/>
  <c r="D1633" i="1"/>
  <c r="A1506" i="1"/>
  <c r="B1506" i="1"/>
  <c r="C1506" i="1"/>
  <c r="D1506" i="1"/>
  <c r="A1507" i="1"/>
  <c r="B1507" i="1"/>
  <c r="C1507" i="1"/>
  <c r="D1507" i="1"/>
  <c r="A1526" i="1"/>
  <c r="B1526" i="1"/>
  <c r="C1526" i="1"/>
  <c r="D1526" i="1"/>
  <c r="A1375" i="1"/>
  <c r="B1375" i="1"/>
  <c r="C1375" i="1"/>
  <c r="D1375" i="1"/>
  <c r="A1450" i="1"/>
  <c r="B1450" i="1"/>
  <c r="C1450" i="1"/>
  <c r="D1450" i="1"/>
  <c r="A1490" i="1"/>
  <c r="B1490" i="1"/>
  <c r="C1490" i="1"/>
  <c r="D1490" i="1"/>
  <c r="A215" i="1"/>
  <c r="B215" i="1"/>
  <c r="C215" i="1"/>
  <c r="D215" i="1"/>
  <c r="A1269" i="1"/>
  <c r="B1269" i="1"/>
  <c r="C1269" i="1"/>
  <c r="D1269" i="1"/>
  <c r="A267" i="1"/>
  <c r="B267" i="1"/>
  <c r="C267" i="1"/>
  <c r="D267" i="1"/>
  <c r="A98" i="1"/>
  <c r="B98" i="1"/>
  <c r="C98" i="1"/>
  <c r="D98" i="1"/>
  <c r="A319" i="1"/>
  <c r="B319" i="1"/>
  <c r="C319" i="1"/>
  <c r="D319" i="1"/>
  <c r="A890" i="1"/>
  <c r="B890" i="1"/>
  <c r="C890" i="1"/>
  <c r="D890" i="1"/>
  <c r="A320" i="1"/>
  <c r="B320" i="1"/>
  <c r="C320" i="1"/>
  <c r="D320" i="1"/>
  <c r="A399" i="1"/>
  <c r="B399" i="1"/>
  <c r="C399" i="1"/>
  <c r="D399" i="1"/>
  <c r="A1284" i="1"/>
  <c r="B1284" i="1"/>
  <c r="C1284" i="1"/>
  <c r="D1284" i="1"/>
  <c r="A1128" i="1"/>
  <c r="B1128" i="1"/>
  <c r="C1128" i="1"/>
  <c r="D1128" i="1"/>
  <c r="A203" i="1"/>
  <c r="B203" i="1"/>
  <c r="C203" i="1"/>
  <c r="D203" i="1"/>
  <c r="A1586" i="1"/>
  <c r="B1586" i="1"/>
  <c r="C1586" i="1"/>
  <c r="D1586" i="1"/>
  <c r="A1186" i="1"/>
  <c r="B1186" i="1"/>
  <c r="C1186" i="1"/>
  <c r="D1186" i="1"/>
  <c r="A779" i="1"/>
  <c r="B779" i="1"/>
  <c r="C779" i="1"/>
  <c r="D779" i="1"/>
  <c r="A1420" i="1"/>
  <c r="B1420" i="1"/>
  <c r="C1420" i="1"/>
  <c r="D1420" i="1"/>
  <c r="A69" i="1"/>
  <c r="B69" i="1"/>
  <c r="C69" i="1"/>
  <c r="D69" i="1"/>
  <c r="A352" i="1"/>
  <c r="B352" i="1"/>
  <c r="C352" i="1"/>
  <c r="D352" i="1"/>
  <c r="A710" i="1"/>
  <c r="B710" i="1"/>
  <c r="C710" i="1"/>
  <c r="D710" i="1"/>
  <c r="A165" i="1"/>
  <c r="B165" i="1"/>
  <c r="C165" i="1"/>
  <c r="D165" i="1"/>
  <c r="A719" i="1"/>
  <c r="B719" i="1"/>
  <c r="C719" i="1"/>
  <c r="D719" i="1"/>
  <c r="A1491" i="1"/>
  <c r="B1491" i="1"/>
  <c r="C1491" i="1"/>
  <c r="D1491" i="1"/>
  <c r="A239" i="1"/>
  <c r="B239" i="1"/>
  <c r="C239" i="1"/>
  <c r="D239" i="1"/>
  <c r="A1176" i="1"/>
  <c r="B1176" i="1"/>
  <c r="C1176" i="1"/>
  <c r="D1176" i="1"/>
  <c r="A1302" i="1"/>
  <c r="B1302" i="1"/>
  <c r="C1302" i="1"/>
  <c r="D1302" i="1"/>
  <c r="A637" i="1"/>
  <c r="B637" i="1"/>
  <c r="C637" i="1"/>
  <c r="D637" i="1"/>
  <c r="A1081" i="1"/>
  <c r="B1081" i="1"/>
  <c r="C1081" i="1"/>
  <c r="D1081" i="1"/>
  <c r="A1587" i="1"/>
  <c r="B1587" i="1"/>
  <c r="C1587" i="1"/>
  <c r="D1587" i="1"/>
  <c r="A389" i="1"/>
  <c r="B389" i="1"/>
  <c r="C389" i="1"/>
  <c r="D389" i="1"/>
  <c r="A766" i="1"/>
  <c r="B766" i="1"/>
  <c r="C766" i="1"/>
  <c r="D766" i="1"/>
  <c r="A962" i="1"/>
  <c r="B962" i="1"/>
  <c r="C962" i="1"/>
  <c r="D962" i="1"/>
  <c r="A1082" i="1"/>
  <c r="B1082" i="1"/>
  <c r="C1082" i="1"/>
  <c r="D1082" i="1"/>
  <c r="A515" i="1"/>
  <c r="B515" i="1"/>
  <c r="C515" i="1"/>
  <c r="D515" i="1"/>
  <c r="A462" i="1"/>
  <c r="B462" i="1"/>
  <c r="C462" i="1"/>
  <c r="D462" i="1"/>
  <c r="A1426" i="1"/>
  <c r="B1426" i="1"/>
  <c r="C1426" i="1"/>
  <c r="D1426" i="1"/>
  <c r="A463" i="1"/>
  <c r="B463" i="1"/>
  <c r="C463" i="1"/>
  <c r="D463" i="1"/>
  <c r="A810" i="1"/>
  <c r="B810" i="1"/>
  <c r="C810" i="1"/>
  <c r="D810" i="1"/>
  <c r="A464" i="1"/>
  <c r="B464" i="1"/>
  <c r="C464" i="1"/>
  <c r="D464" i="1"/>
  <c r="A1318" i="1"/>
  <c r="B1318" i="1"/>
  <c r="C1318" i="1"/>
  <c r="D1318" i="1"/>
  <c r="A572" i="1"/>
  <c r="B572" i="1"/>
  <c r="C572" i="1"/>
  <c r="D572" i="1"/>
  <c r="A1000" i="1"/>
  <c r="B1000" i="1"/>
  <c r="C1000" i="1"/>
  <c r="D1000" i="1"/>
  <c r="A366" i="1"/>
  <c r="B366" i="1"/>
  <c r="C366" i="1"/>
  <c r="D366" i="1"/>
  <c r="A856" i="1"/>
  <c r="B856" i="1"/>
  <c r="C856" i="1"/>
  <c r="D856" i="1"/>
  <c r="A367" i="1"/>
  <c r="B367" i="1"/>
  <c r="C367" i="1"/>
  <c r="D367" i="1"/>
  <c r="A1203" i="1"/>
  <c r="B1203" i="1"/>
  <c r="C1203" i="1"/>
  <c r="D1203" i="1"/>
  <c r="A720" i="1"/>
  <c r="B720" i="1"/>
  <c r="C720" i="1"/>
  <c r="D720" i="1"/>
  <c r="A216" i="1"/>
  <c r="B216" i="1"/>
  <c r="C216" i="1"/>
  <c r="D216" i="1"/>
  <c r="A1061" i="1"/>
  <c r="B1061" i="1"/>
  <c r="C1061" i="1"/>
  <c r="D1061" i="1"/>
  <c r="A1270" i="1"/>
  <c r="B1270" i="1"/>
  <c r="C1270" i="1"/>
  <c r="D1270" i="1"/>
  <c r="A1285" i="1"/>
  <c r="B1285" i="1"/>
  <c r="C1285" i="1"/>
  <c r="D1285" i="1"/>
  <c r="A835" i="1"/>
  <c r="B835" i="1"/>
  <c r="C835" i="1"/>
  <c r="D835" i="1"/>
  <c r="A217" i="1"/>
  <c r="B217" i="1"/>
  <c r="C217" i="1"/>
  <c r="D217" i="1"/>
  <c r="A891" i="1"/>
  <c r="B891" i="1"/>
  <c r="C891" i="1"/>
  <c r="D891" i="1"/>
  <c r="A218" i="1"/>
  <c r="B218" i="1"/>
  <c r="C218" i="1"/>
  <c r="D218" i="1"/>
  <c r="A919" i="1"/>
  <c r="B919" i="1"/>
  <c r="C919" i="1"/>
  <c r="D919" i="1"/>
  <c r="A1012" i="1"/>
  <c r="B1012" i="1"/>
  <c r="C1012" i="1"/>
  <c r="D1012" i="1"/>
  <c r="A297" i="1"/>
  <c r="B297" i="1"/>
  <c r="C297" i="1"/>
  <c r="D297" i="1"/>
  <c r="A1326" i="1"/>
  <c r="B1326" i="1"/>
  <c r="C1326" i="1"/>
  <c r="D1326" i="1"/>
  <c r="A624" i="1"/>
  <c r="B624" i="1"/>
  <c r="C624" i="1"/>
  <c r="D624" i="1"/>
  <c r="A1468" i="1"/>
  <c r="B1468" i="1"/>
  <c r="C1468" i="1"/>
  <c r="D1468" i="1"/>
  <c r="A99" i="1"/>
  <c r="B99" i="1"/>
  <c r="C99" i="1"/>
  <c r="D99" i="1"/>
  <c r="A268" i="1"/>
  <c r="B268" i="1"/>
  <c r="C268" i="1"/>
  <c r="D268" i="1"/>
  <c r="A516" i="1"/>
  <c r="B516" i="1"/>
  <c r="C516" i="1"/>
  <c r="D516" i="1"/>
  <c r="A613" i="1"/>
  <c r="B613" i="1"/>
  <c r="C613" i="1"/>
  <c r="D613" i="1"/>
  <c r="A667" i="1"/>
  <c r="B667" i="1"/>
  <c r="C667" i="1"/>
  <c r="D667" i="1"/>
  <c r="A25" i="1"/>
  <c r="B25" i="1"/>
  <c r="C25" i="1"/>
  <c r="D25" i="1"/>
  <c r="A1037" i="1"/>
  <c r="B1037" i="1"/>
  <c r="C1037" i="1"/>
  <c r="D1037" i="1"/>
  <c r="A904" i="1"/>
  <c r="B904" i="1"/>
  <c r="C904" i="1"/>
  <c r="D904" i="1"/>
  <c r="A1508" i="1"/>
  <c r="B1508" i="1"/>
  <c r="C1508" i="1"/>
  <c r="D1508" i="1"/>
  <c r="A1588" i="1"/>
  <c r="B1588" i="1"/>
  <c r="C1588" i="1"/>
  <c r="D1588" i="1"/>
  <c r="A26" i="1"/>
  <c r="B26" i="1"/>
  <c r="C26" i="1"/>
  <c r="D26" i="1"/>
  <c r="A465" i="1"/>
  <c r="B465" i="1"/>
  <c r="C465" i="1"/>
  <c r="D465" i="1"/>
  <c r="A1096" i="1"/>
  <c r="B1096" i="1"/>
  <c r="C1096" i="1"/>
  <c r="D1096" i="1"/>
  <c r="A1634" i="1"/>
  <c r="B1634" i="1"/>
  <c r="C1634" i="1"/>
  <c r="D1634" i="1"/>
  <c r="A466" i="1"/>
  <c r="B466" i="1"/>
  <c r="C466" i="1"/>
  <c r="D466" i="1"/>
  <c r="A963" i="1"/>
  <c r="B963" i="1"/>
  <c r="C963" i="1"/>
  <c r="D963" i="1"/>
  <c r="A467" i="1"/>
  <c r="B467" i="1"/>
  <c r="C467" i="1"/>
  <c r="D467" i="1"/>
  <c r="A468" i="1"/>
  <c r="B468" i="1"/>
  <c r="C468" i="1"/>
  <c r="D468" i="1"/>
  <c r="A118" i="1"/>
  <c r="B118" i="1"/>
  <c r="C118" i="1"/>
  <c r="D118" i="1"/>
  <c r="A1244" i="1"/>
  <c r="B1244" i="1"/>
  <c r="C1244" i="1"/>
  <c r="D1244" i="1"/>
  <c r="A1204" i="1"/>
  <c r="B1204" i="1"/>
  <c r="C1204" i="1"/>
  <c r="D1204" i="1"/>
  <c r="A542" i="1"/>
  <c r="B542" i="1"/>
  <c r="C542" i="1"/>
  <c r="D542" i="1"/>
  <c r="A1553" i="1"/>
  <c r="B1553" i="1"/>
  <c r="C1553" i="1"/>
  <c r="D1553" i="1"/>
  <c r="A691" i="1"/>
  <c r="B691" i="1"/>
  <c r="C691" i="1"/>
  <c r="D691" i="1"/>
  <c r="A337" i="1"/>
  <c r="B337" i="1"/>
  <c r="C337" i="1"/>
  <c r="D337" i="1"/>
  <c r="A79" i="1"/>
  <c r="B79" i="1"/>
  <c r="C79" i="1"/>
  <c r="D79" i="1"/>
  <c r="A400" i="1"/>
  <c r="B400" i="1"/>
  <c r="C400" i="1"/>
  <c r="D400" i="1"/>
  <c r="A321" i="1"/>
  <c r="B321" i="1"/>
  <c r="C321" i="1"/>
  <c r="D321" i="1"/>
  <c r="A892" i="1"/>
  <c r="B892" i="1"/>
  <c r="C892" i="1"/>
  <c r="D892" i="1"/>
  <c r="A836" i="1"/>
  <c r="B836" i="1"/>
  <c r="C836" i="1"/>
  <c r="D836" i="1"/>
  <c r="A1054" i="1"/>
  <c r="B1054" i="1"/>
  <c r="C1054" i="1"/>
  <c r="D1054" i="1"/>
  <c r="A353" i="1"/>
  <c r="B353" i="1"/>
  <c r="C353" i="1"/>
  <c r="D353" i="1"/>
  <c r="A1129" i="1"/>
  <c r="B1129" i="1"/>
  <c r="C1129" i="1"/>
  <c r="D1129" i="1"/>
  <c r="A920" i="1"/>
  <c r="B920" i="1"/>
  <c r="C920" i="1"/>
  <c r="D920" i="1"/>
  <c r="A1177" i="1"/>
  <c r="B1177" i="1"/>
  <c r="C1177" i="1"/>
  <c r="D1177" i="1"/>
  <c r="A390" i="1"/>
  <c r="B390" i="1"/>
  <c r="C390" i="1"/>
  <c r="D390" i="1"/>
  <c r="A1327" i="1"/>
  <c r="B1327" i="1"/>
  <c r="C1327" i="1"/>
  <c r="D1327" i="1"/>
  <c r="A1187" i="1"/>
  <c r="B1187" i="1"/>
  <c r="C1187" i="1"/>
  <c r="D1187" i="1"/>
  <c r="A298" i="1"/>
  <c r="B298" i="1"/>
  <c r="C298" i="1"/>
  <c r="D298" i="1"/>
  <c r="A1013" i="1"/>
  <c r="B1013" i="1"/>
  <c r="C1013" i="1"/>
  <c r="D1013" i="1"/>
  <c r="A299" i="1"/>
  <c r="B299" i="1"/>
  <c r="C299" i="1"/>
  <c r="D299" i="1"/>
  <c r="A711" i="1"/>
  <c r="B711" i="1"/>
  <c r="C711" i="1"/>
  <c r="D711" i="1"/>
  <c r="A1142" i="1"/>
  <c r="B1142" i="1"/>
  <c r="C1142" i="1"/>
  <c r="D1142" i="1"/>
  <c r="A941" i="1"/>
  <c r="B941" i="1"/>
  <c r="C941" i="1"/>
  <c r="D941" i="1"/>
  <c r="A88" i="1"/>
  <c r="B88" i="1"/>
  <c r="C88" i="1"/>
  <c r="D88" i="1"/>
  <c r="A1038" i="1"/>
  <c r="B1038" i="1"/>
  <c r="C1038" i="1"/>
  <c r="D1038" i="1"/>
  <c r="A252" i="1"/>
  <c r="B252" i="1"/>
  <c r="C252" i="1"/>
  <c r="D252" i="1"/>
  <c r="A942" i="1"/>
  <c r="B942" i="1"/>
  <c r="C942" i="1"/>
  <c r="D942" i="1"/>
  <c r="A1438" i="1"/>
  <c r="B1438" i="1"/>
  <c r="C1438" i="1"/>
  <c r="D1438" i="1"/>
  <c r="A614" i="1"/>
  <c r="B614" i="1"/>
  <c r="C614" i="1"/>
  <c r="D614" i="1"/>
  <c r="A668" i="1"/>
  <c r="B668" i="1"/>
  <c r="C668" i="1"/>
  <c r="D668" i="1"/>
  <c r="A905" i="1"/>
  <c r="B905" i="1"/>
  <c r="C905" i="1"/>
  <c r="D905" i="1"/>
  <c r="A1635" i="1"/>
  <c r="B1635" i="1"/>
  <c r="C1635" i="1"/>
  <c r="D1635" i="1"/>
  <c r="A1303" i="1"/>
  <c r="B1303" i="1"/>
  <c r="C1303" i="1"/>
  <c r="D1303" i="1"/>
  <c r="A811" i="1"/>
  <c r="B811" i="1"/>
  <c r="C811" i="1"/>
  <c r="D811" i="1"/>
  <c r="A469" i="1"/>
  <c r="B469" i="1"/>
  <c r="C469" i="1"/>
  <c r="D469" i="1"/>
  <c r="A615" i="1"/>
  <c r="B615" i="1"/>
  <c r="C615" i="1"/>
  <c r="D615" i="1"/>
  <c r="A1045" i="1"/>
  <c r="B1045" i="1"/>
  <c r="C1045" i="1"/>
  <c r="D1045" i="1"/>
  <c r="A1339" i="1"/>
  <c r="B1339" i="1"/>
  <c r="C1339" i="1"/>
  <c r="D1339" i="1"/>
  <c r="A56" i="1"/>
  <c r="B56" i="1"/>
  <c r="C56" i="1"/>
  <c r="D56" i="1"/>
  <c r="A27" i="1"/>
  <c r="B27" i="1"/>
  <c r="C27" i="1"/>
  <c r="D27" i="1"/>
  <c r="A470" i="1"/>
  <c r="B470" i="1"/>
  <c r="C470" i="1"/>
  <c r="D470" i="1"/>
  <c r="A1472" i="1"/>
  <c r="B1472" i="1"/>
  <c r="C1472" i="1"/>
  <c r="D1472" i="1"/>
  <c r="A471" i="1"/>
  <c r="B471" i="1"/>
  <c r="C471" i="1"/>
  <c r="D471" i="1"/>
  <c r="A1083" i="1"/>
  <c r="B1083" i="1"/>
  <c r="C1083" i="1"/>
  <c r="D1083" i="1"/>
  <c r="A1259" i="1"/>
  <c r="B1259" i="1"/>
  <c r="C1259" i="1"/>
  <c r="D1259" i="1"/>
  <c r="A472" i="1"/>
  <c r="B472" i="1"/>
  <c r="C472" i="1"/>
  <c r="D472" i="1"/>
  <c r="A473" i="1"/>
  <c r="B473" i="1"/>
  <c r="C473" i="1"/>
  <c r="D473" i="1"/>
  <c r="A119" i="1"/>
  <c r="B119" i="1"/>
  <c r="C119" i="1"/>
  <c r="D119" i="1"/>
  <c r="A474" i="1"/>
  <c r="B474" i="1"/>
  <c r="C474" i="1"/>
  <c r="D474" i="1"/>
  <c r="A120" i="1"/>
  <c r="B120" i="1"/>
  <c r="C120" i="1"/>
  <c r="D120" i="1"/>
  <c r="A415" i="1"/>
  <c r="B415" i="1"/>
  <c r="C415" i="1"/>
  <c r="D415" i="1"/>
  <c r="A743" i="1"/>
  <c r="B743" i="1"/>
  <c r="C743" i="1"/>
  <c r="D743" i="1"/>
  <c r="A1205" i="1"/>
  <c r="B1205" i="1"/>
  <c r="C1205" i="1"/>
  <c r="D1205" i="1"/>
  <c r="A89" i="1"/>
  <c r="B89" i="1"/>
  <c r="C89" i="1"/>
  <c r="D89" i="1"/>
  <c r="A943" i="1"/>
  <c r="B943" i="1"/>
  <c r="C943" i="1"/>
  <c r="D943" i="1"/>
  <c r="A151" i="1"/>
  <c r="B151" i="1"/>
  <c r="C151" i="1"/>
  <c r="D151" i="1"/>
  <c r="A57" i="1"/>
  <c r="B57" i="1"/>
  <c r="C57" i="1"/>
  <c r="D57" i="1"/>
  <c r="A949" i="1"/>
  <c r="B949" i="1"/>
  <c r="C949" i="1"/>
  <c r="D949" i="1"/>
  <c r="A1554" i="1"/>
  <c r="B1554" i="1"/>
  <c r="C1554" i="1"/>
  <c r="D1554" i="1"/>
  <c r="A338" i="1"/>
  <c r="B338" i="1"/>
  <c r="C338" i="1"/>
  <c r="D338" i="1"/>
  <c r="A1555" i="1"/>
  <c r="B1555" i="1"/>
  <c r="C1555" i="1"/>
  <c r="D1555" i="1"/>
  <c r="A28" i="1"/>
  <c r="B28" i="1"/>
  <c r="C28" i="1"/>
  <c r="D28" i="1"/>
  <c r="A29" i="1"/>
  <c r="B29" i="1"/>
  <c r="C29" i="1"/>
  <c r="D29" i="1"/>
  <c r="A837" i="1"/>
  <c r="B837" i="1"/>
  <c r="C837" i="1"/>
  <c r="D837" i="1"/>
  <c r="A893" i="1"/>
  <c r="B893" i="1"/>
  <c r="C893" i="1"/>
  <c r="D893" i="1"/>
  <c r="A838" i="1"/>
  <c r="B838" i="1"/>
  <c r="C838" i="1"/>
  <c r="D838" i="1"/>
  <c r="A529" i="1"/>
  <c r="B529" i="1"/>
  <c r="C529" i="1"/>
  <c r="D529" i="1"/>
  <c r="A1014" i="1"/>
  <c r="B1014" i="1"/>
  <c r="C1014" i="1"/>
  <c r="D1014" i="1"/>
  <c r="A561" i="1"/>
  <c r="B561" i="1"/>
  <c r="C561" i="1"/>
  <c r="D561" i="1"/>
  <c r="A204" i="1"/>
  <c r="B204" i="1"/>
  <c r="C204" i="1"/>
  <c r="D204" i="1"/>
  <c r="A70" i="1"/>
  <c r="B70" i="1"/>
  <c r="C70" i="1"/>
  <c r="D70" i="1"/>
  <c r="A1015" i="1"/>
  <c r="B1015" i="1"/>
  <c r="C1015" i="1"/>
  <c r="D1015" i="1"/>
  <c r="A300" i="1"/>
  <c r="B300" i="1"/>
  <c r="C300" i="1"/>
  <c r="D300" i="1"/>
  <c r="A152" i="1"/>
  <c r="B152" i="1"/>
  <c r="C152" i="1"/>
  <c r="D152" i="1"/>
  <c r="A1602" i="1"/>
  <c r="B1602" i="1"/>
  <c r="C1602" i="1"/>
  <c r="D1602" i="1"/>
  <c r="A153" i="1"/>
  <c r="B153" i="1"/>
  <c r="C153" i="1"/>
  <c r="D153" i="1"/>
  <c r="A1039" i="1"/>
  <c r="B1039" i="1"/>
  <c r="C1039" i="1"/>
  <c r="D1039" i="1"/>
  <c r="A652" i="1"/>
  <c r="B652" i="1"/>
  <c r="C652" i="1"/>
  <c r="D652" i="1"/>
  <c r="A90" i="1"/>
  <c r="B90" i="1"/>
  <c r="C90" i="1"/>
  <c r="D90" i="1"/>
  <c r="A517" i="1"/>
  <c r="B517" i="1"/>
  <c r="C517" i="1"/>
  <c r="D517" i="1"/>
  <c r="A1613" i="1"/>
  <c r="B1613" i="1"/>
  <c r="C1613" i="1"/>
  <c r="D1613" i="1"/>
  <c r="A721" i="1"/>
  <c r="B721" i="1"/>
  <c r="C721" i="1"/>
  <c r="D721" i="1"/>
  <c r="A1055" i="1"/>
  <c r="B1055" i="1"/>
  <c r="C1055" i="1"/>
  <c r="D1055" i="1"/>
  <c r="A322" i="1"/>
  <c r="B322" i="1"/>
  <c r="C322" i="1"/>
  <c r="D322" i="1"/>
  <c r="A857" i="1"/>
  <c r="B857" i="1"/>
  <c r="C857" i="1"/>
  <c r="D857" i="1"/>
  <c r="A1451" i="1"/>
  <c r="B1451" i="1"/>
  <c r="C1451" i="1"/>
  <c r="D1451" i="1"/>
  <c r="A812" i="1"/>
  <c r="B812" i="1"/>
  <c r="C812" i="1"/>
  <c r="D812" i="1"/>
  <c r="A368" i="1"/>
  <c r="B368" i="1"/>
  <c r="C368" i="1"/>
  <c r="D368" i="1"/>
  <c r="A1178" i="1"/>
  <c r="B1178" i="1"/>
  <c r="C1178" i="1"/>
  <c r="D1178" i="1"/>
  <c r="A1469" i="1"/>
  <c r="B1469" i="1"/>
  <c r="C1469" i="1"/>
  <c r="D1469" i="1"/>
  <c r="A1589" i="1"/>
  <c r="B1589" i="1"/>
  <c r="C1589" i="1"/>
  <c r="D1589" i="1"/>
  <c r="A1452" i="1"/>
  <c r="B1452" i="1"/>
  <c r="C1452" i="1"/>
  <c r="D1452" i="1"/>
  <c r="A1304" i="1"/>
  <c r="B1304" i="1"/>
  <c r="C1304" i="1"/>
  <c r="D1304" i="1"/>
  <c r="A1590" i="1"/>
  <c r="B1590" i="1"/>
  <c r="C1590" i="1"/>
  <c r="D1590" i="1"/>
  <c r="A71" i="1"/>
  <c r="B71" i="1"/>
  <c r="C71" i="1"/>
  <c r="D71" i="1"/>
  <c r="A30" i="1"/>
  <c r="B30" i="1"/>
  <c r="C30" i="1"/>
  <c r="D30" i="1"/>
  <c r="A121" i="1"/>
  <c r="B121" i="1"/>
  <c r="C121" i="1"/>
  <c r="D121" i="1"/>
  <c r="A122" i="1"/>
  <c r="B122" i="1"/>
  <c r="C122" i="1"/>
  <c r="D122" i="1"/>
  <c r="A598" i="1"/>
  <c r="B598" i="1"/>
  <c r="C598" i="1"/>
  <c r="D598" i="1"/>
  <c r="A219" i="1"/>
  <c r="B219" i="1"/>
  <c r="C219" i="1"/>
  <c r="D219" i="1"/>
  <c r="A269" i="1"/>
  <c r="B269" i="1"/>
  <c r="C269" i="1"/>
  <c r="D269" i="1"/>
  <c r="A283" i="1"/>
  <c r="B283" i="1"/>
  <c r="C283" i="1"/>
  <c r="D283" i="1"/>
  <c r="A475" i="1"/>
  <c r="B475" i="1"/>
  <c r="C475" i="1"/>
  <c r="D475" i="1"/>
  <c r="A476" i="1"/>
  <c r="B476" i="1"/>
  <c r="C476" i="1"/>
  <c r="D476" i="1"/>
  <c r="A123" i="1"/>
  <c r="B123" i="1"/>
  <c r="C123" i="1"/>
  <c r="D123" i="1"/>
  <c r="A1260" i="1"/>
  <c r="B1260" i="1"/>
  <c r="C1260" i="1"/>
  <c r="D1260" i="1"/>
  <c r="A284" i="1"/>
  <c r="B284" i="1"/>
  <c r="C284" i="1"/>
  <c r="D284" i="1"/>
  <c r="A1319" i="1"/>
  <c r="B1319" i="1"/>
  <c r="C1319" i="1"/>
  <c r="D1319" i="1"/>
  <c r="A1206" i="1"/>
  <c r="B1206" i="1"/>
  <c r="C1206" i="1"/>
  <c r="D1206" i="1"/>
  <c r="A1207" i="1"/>
  <c r="B1207" i="1"/>
  <c r="C1207" i="1"/>
  <c r="D1207" i="1"/>
  <c r="A1168" i="1"/>
  <c r="B1168" i="1"/>
  <c r="C1168" i="1"/>
  <c r="D1168" i="1"/>
  <c r="A1001" i="1"/>
  <c r="B1001" i="1"/>
  <c r="C1001" i="1"/>
  <c r="D1001" i="1"/>
  <c r="A1169" i="1"/>
  <c r="B1169" i="1"/>
  <c r="C1169" i="1"/>
  <c r="D1169" i="1"/>
  <c r="A630" i="1"/>
  <c r="B630" i="1"/>
  <c r="C630" i="1"/>
  <c r="D630" i="1"/>
  <c r="A58" i="1"/>
  <c r="B58" i="1"/>
  <c r="C58" i="1"/>
  <c r="D58" i="1"/>
  <c r="A759" i="1"/>
  <c r="B759" i="1"/>
  <c r="C759" i="1"/>
  <c r="D759" i="1"/>
  <c r="A616" i="1"/>
  <c r="B616" i="1"/>
  <c r="C616" i="1"/>
  <c r="D616" i="1"/>
  <c r="A906" i="1"/>
  <c r="B906" i="1"/>
  <c r="C906" i="1"/>
  <c r="D906" i="1"/>
  <c r="A1245" i="1"/>
  <c r="B1245" i="1"/>
  <c r="C1245" i="1"/>
  <c r="D1245" i="1"/>
  <c r="A617" i="1"/>
  <c r="B617" i="1"/>
  <c r="C617" i="1"/>
  <c r="D617" i="1"/>
  <c r="A826" i="1"/>
  <c r="B826" i="1"/>
  <c r="C826" i="1"/>
  <c r="D826" i="1"/>
  <c r="A380" i="1"/>
  <c r="B380" i="1"/>
  <c r="C380" i="1"/>
  <c r="D380" i="1"/>
  <c r="A253" i="1"/>
  <c r="B253" i="1"/>
  <c r="C253" i="1"/>
  <c r="D253" i="1"/>
  <c r="A31" i="1"/>
  <c r="B31" i="1"/>
  <c r="C31" i="1"/>
  <c r="D31" i="1"/>
  <c r="A1376" i="1"/>
  <c r="B1376" i="1"/>
  <c r="C1376" i="1"/>
  <c r="D1376" i="1"/>
  <c r="A339" i="1"/>
  <c r="B339" i="1"/>
  <c r="C339" i="1"/>
  <c r="D339" i="1"/>
  <c r="A1419" i="1"/>
  <c r="B1419" i="1"/>
  <c r="C1419" i="1"/>
  <c r="D1419" i="1"/>
  <c r="A401" i="1"/>
  <c r="B401" i="1"/>
  <c r="C401" i="1"/>
  <c r="D401" i="1"/>
  <c r="A839" i="1"/>
  <c r="B839" i="1"/>
  <c r="C839" i="1"/>
  <c r="D839" i="1"/>
  <c r="A1056" i="1"/>
  <c r="B1056" i="1"/>
  <c r="C1056" i="1"/>
  <c r="D1056" i="1"/>
  <c r="A705" i="1"/>
  <c r="B705" i="1"/>
  <c r="C705" i="1"/>
  <c r="D705" i="1"/>
  <c r="A1016" i="1"/>
  <c r="B1016" i="1"/>
  <c r="C1016" i="1"/>
  <c r="D1016" i="1"/>
  <c r="A581" i="1"/>
  <c r="B581" i="1"/>
  <c r="C581" i="1"/>
  <c r="D581" i="1"/>
  <c r="A391" i="1"/>
  <c r="B391" i="1"/>
  <c r="C391" i="1"/>
  <c r="D391" i="1"/>
  <c r="A1395" i="1"/>
  <c r="B1395" i="1"/>
  <c r="C1395" i="1"/>
  <c r="D1395" i="1"/>
  <c r="A780" i="1"/>
  <c r="B780" i="1"/>
  <c r="C780" i="1"/>
  <c r="D780" i="1"/>
  <c r="A1364" i="1"/>
  <c r="B1364" i="1"/>
  <c r="C1364" i="1"/>
  <c r="D1364" i="1"/>
  <c r="A301" i="1"/>
  <c r="B301" i="1"/>
  <c r="C301" i="1"/>
  <c r="D301" i="1"/>
  <c r="A625" i="1"/>
  <c r="B625" i="1"/>
  <c r="C625" i="1"/>
  <c r="D625" i="1"/>
  <c r="A270" i="1"/>
  <c r="B270" i="1"/>
  <c r="C270" i="1"/>
  <c r="D270" i="1"/>
  <c r="A100" i="1"/>
  <c r="B100" i="1"/>
  <c r="C100" i="1"/>
  <c r="D100" i="1"/>
  <c r="A323" i="1"/>
  <c r="B323" i="1"/>
  <c r="C323" i="1"/>
  <c r="D323" i="1"/>
  <c r="A254" i="1"/>
  <c r="B254" i="1"/>
  <c r="C254" i="1"/>
  <c r="D254" i="1"/>
  <c r="A1305" i="1"/>
  <c r="B1305" i="1"/>
  <c r="C1305" i="1"/>
  <c r="D1305" i="1"/>
  <c r="A518" i="1"/>
  <c r="B518" i="1"/>
  <c r="C518" i="1"/>
  <c r="D518" i="1"/>
  <c r="A519" i="1"/>
  <c r="B519" i="1"/>
  <c r="C519" i="1"/>
  <c r="D519" i="1"/>
  <c r="A1271" i="1"/>
  <c r="B1271" i="1"/>
  <c r="C1271" i="1"/>
  <c r="D1271" i="1"/>
  <c r="A894" i="1"/>
  <c r="B894" i="1"/>
  <c r="C894" i="1"/>
  <c r="D894" i="1"/>
  <c r="A240" i="1"/>
  <c r="B240" i="1"/>
  <c r="C240" i="1"/>
  <c r="D240" i="1"/>
  <c r="A1475" i="1"/>
  <c r="B1475" i="1"/>
  <c r="C1475" i="1"/>
  <c r="D1475" i="1"/>
  <c r="A32" i="1"/>
  <c r="B32" i="1"/>
  <c r="C32" i="1"/>
  <c r="D32" i="1"/>
  <c r="A722" i="1"/>
  <c r="B722" i="1"/>
  <c r="C722" i="1"/>
  <c r="D722" i="1"/>
  <c r="A1591" i="1"/>
  <c r="B1591" i="1"/>
  <c r="C1591" i="1"/>
  <c r="D1591" i="1"/>
  <c r="A1592" i="1"/>
  <c r="B1592" i="1"/>
  <c r="C1592" i="1"/>
  <c r="D1592" i="1"/>
  <c r="A1097" i="1"/>
  <c r="B1097" i="1"/>
  <c r="C1097" i="1"/>
  <c r="D1097" i="1"/>
  <c r="A1306" i="1"/>
  <c r="B1306" i="1"/>
  <c r="C1306" i="1"/>
  <c r="D1306" i="1"/>
  <c r="A1527" i="1"/>
  <c r="B1527" i="1"/>
  <c r="C1527" i="1"/>
  <c r="D1527" i="1"/>
  <c r="A1261" i="1"/>
  <c r="B1261" i="1"/>
  <c r="C1261" i="1"/>
  <c r="D1261" i="1"/>
  <c r="A520" i="1"/>
  <c r="B520" i="1"/>
  <c r="C520" i="1"/>
  <c r="D520" i="1"/>
  <c r="A813" i="1"/>
  <c r="B813" i="1"/>
  <c r="C813" i="1"/>
  <c r="D813" i="1"/>
  <c r="A80" i="1"/>
  <c r="B80" i="1"/>
  <c r="C80" i="1"/>
  <c r="D80" i="1"/>
  <c r="A964" i="1"/>
  <c r="B964" i="1"/>
  <c r="C964" i="1"/>
  <c r="D964" i="1"/>
  <c r="A1084" i="1"/>
  <c r="B1084" i="1"/>
  <c r="C1084" i="1"/>
  <c r="D1084" i="1"/>
  <c r="A477" i="1"/>
  <c r="B477" i="1"/>
  <c r="C477" i="1"/>
  <c r="D477" i="1"/>
  <c r="A1114" i="1"/>
  <c r="B1114" i="1"/>
  <c r="C1114" i="1"/>
  <c r="D1114" i="1"/>
  <c r="A767" i="1"/>
  <c r="B767" i="1"/>
  <c r="C767" i="1"/>
  <c r="D767" i="1"/>
  <c r="A971" i="1"/>
  <c r="B971" i="1"/>
  <c r="C971" i="1"/>
  <c r="D971" i="1"/>
  <c r="A972" i="1"/>
  <c r="B972" i="1"/>
  <c r="C972" i="1"/>
  <c r="D972" i="1"/>
  <c r="A369" i="1"/>
  <c r="B369" i="1"/>
  <c r="C369" i="1"/>
  <c r="D369" i="1"/>
  <c r="A370" i="1"/>
  <c r="B370" i="1"/>
  <c r="C370" i="1"/>
  <c r="D370" i="1"/>
  <c r="A154" i="1"/>
  <c r="B154" i="1"/>
  <c r="C154" i="1"/>
  <c r="D154" i="1"/>
  <c r="A1638" i="1"/>
  <c r="B1638" i="1"/>
  <c r="C1638" i="1"/>
  <c r="D1638" i="1"/>
  <c r="A944" i="1"/>
  <c r="B944" i="1"/>
  <c r="C944" i="1"/>
  <c r="D944" i="1"/>
  <c r="A155" i="1"/>
  <c r="B155" i="1"/>
  <c r="C155" i="1"/>
  <c r="D155" i="1"/>
  <c r="A59" i="1"/>
  <c r="B59" i="1"/>
  <c r="C59" i="1"/>
  <c r="D59" i="1"/>
  <c r="A827" i="1"/>
  <c r="B827" i="1"/>
  <c r="C827" i="1"/>
  <c r="D827" i="1"/>
  <c r="A992" i="1"/>
  <c r="B992" i="1"/>
  <c r="C992" i="1"/>
  <c r="D992" i="1"/>
  <c r="A744" i="1"/>
  <c r="B744" i="1"/>
  <c r="C744" i="1"/>
  <c r="D744" i="1"/>
  <c r="A728" i="1"/>
  <c r="B728" i="1"/>
  <c r="C728" i="1"/>
  <c r="D728" i="1"/>
  <c r="A1377" i="1"/>
  <c r="B1377" i="1"/>
  <c r="C1377" i="1"/>
  <c r="D1377" i="1"/>
  <c r="A309" i="1"/>
  <c r="B309" i="1"/>
  <c r="C309" i="1"/>
  <c r="D309" i="1"/>
  <c r="A1641" i="1"/>
  <c r="B1641" i="1"/>
  <c r="C1641" i="1"/>
  <c r="D1641" i="1"/>
  <c r="A33" i="1"/>
  <c r="B33" i="1"/>
  <c r="C33" i="1"/>
  <c r="D33" i="1"/>
  <c r="A1516" i="1"/>
  <c r="B1516" i="1"/>
  <c r="C1516" i="1"/>
  <c r="D1516" i="1"/>
  <c r="A340" i="1"/>
  <c r="B340" i="1"/>
  <c r="C340" i="1"/>
  <c r="D340" i="1"/>
  <c r="A402" i="1"/>
  <c r="B402" i="1"/>
  <c r="C402" i="1"/>
  <c r="D402" i="1"/>
  <c r="A1062" i="1"/>
  <c r="B1062" i="1"/>
  <c r="C1062" i="1"/>
  <c r="D1062" i="1"/>
  <c r="A220" i="1"/>
  <c r="B220" i="1"/>
  <c r="C220" i="1"/>
  <c r="D220" i="1"/>
  <c r="A1272" i="1"/>
  <c r="B1272" i="1"/>
  <c r="C1272" i="1"/>
  <c r="D1272" i="1"/>
  <c r="A1063" i="1"/>
  <c r="B1063" i="1"/>
  <c r="C1063" i="1"/>
  <c r="D1063" i="1"/>
  <c r="A205" i="1"/>
  <c r="B205" i="1"/>
  <c r="C205" i="1"/>
  <c r="D205" i="1"/>
  <c r="A392" i="1"/>
  <c r="B392" i="1"/>
  <c r="C392" i="1"/>
  <c r="D392" i="1"/>
  <c r="A156" i="1"/>
  <c r="B156" i="1"/>
  <c r="C156" i="1"/>
  <c r="D156" i="1"/>
  <c r="A241" i="1"/>
  <c r="B241" i="1"/>
  <c r="C241" i="1"/>
  <c r="D241" i="1"/>
  <c r="A1307" i="1"/>
  <c r="B1307" i="1"/>
  <c r="C1307" i="1"/>
  <c r="D1307" i="1"/>
  <c r="A1492" i="1"/>
  <c r="B1492" i="1"/>
  <c r="C1492" i="1"/>
  <c r="D1492" i="1"/>
  <c r="A1453" i="1"/>
  <c r="B1453" i="1"/>
  <c r="C1453" i="1"/>
  <c r="D1453" i="1"/>
  <c r="A302" i="1"/>
  <c r="B302" i="1"/>
  <c r="C302" i="1"/>
  <c r="D302" i="1"/>
  <c r="A530" i="1"/>
  <c r="B530" i="1"/>
  <c r="C530" i="1"/>
  <c r="D530" i="1"/>
  <c r="A599" i="1"/>
  <c r="B599" i="1"/>
  <c r="C599" i="1"/>
  <c r="D599" i="1"/>
  <c r="A878" i="1"/>
  <c r="B878" i="1"/>
  <c r="C878" i="1"/>
  <c r="D878" i="1"/>
  <c r="A1614" i="1"/>
  <c r="B1614" i="1"/>
  <c r="C1614" i="1"/>
  <c r="D1614" i="1"/>
  <c r="A1603" i="1"/>
  <c r="B1603" i="1"/>
  <c r="C1603" i="1"/>
  <c r="D1603" i="1"/>
  <c r="A221" i="1"/>
  <c r="B221" i="1"/>
  <c r="C221" i="1"/>
  <c r="D221" i="1"/>
  <c r="A1262" i="1"/>
  <c r="B1262" i="1"/>
  <c r="C1262" i="1"/>
  <c r="D1262" i="1"/>
  <c r="A1593" i="1"/>
  <c r="B1593" i="1"/>
  <c r="C1593" i="1"/>
  <c r="D1593" i="1"/>
  <c r="A729" i="1"/>
  <c r="B729" i="1"/>
  <c r="C729" i="1"/>
  <c r="D729" i="1"/>
  <c r="A1340" i="1"/>
  <c r="B1340" i="1"/>
  <c r="C1340" i="1"/>
  <c r="D1340" i="1"/>
  <c r="A768" i="1"/>
  <c r="B768" i="1"/>
  <c r="C768" i="1"/>
  <c r="D768" i="1"/>
  <c r="A34" i="1"/>
  <c r="B34" i="1"/>
  <c r="C34" i="1"/>
  <c r="D34" i="1"/>
  <c r="A692" i="1"/>
  <c r="B692" i="1"/>
  <c r="C692" i="1"/>
  <c r="D692" i="1"/>
  <c r="A1454" i="1"/>
  <c r="B1454" i="1"/>
  <c r="C1454" i="1"/>
  <c r="D1454" i="1"/>
  <c r="A478" i="1"/>
  <c r="B478" i="1"/>
  <c r="C478" i="1"/>
  <c r="D478" i="1"/>
  <c r="A600" i="1"/>
  <c r="B600" i="1"/>
  <c r="C600" i="1"/>
  <c r="D600" i="1"/>
  <c r="A285" i="1"/>
  <c r="B285" i="1"/>
  <c r="C285" i="1"/>
  <c r="D285" i="1"/>
  <c r="A242" i="1"/>
  <c r="B242" i="1"/>
  <c r="C242" i="1"/>
  <c r="D242" i="1"/>
  <c r="A921" i="1"/>
  <c r="B921" i="1"/>
  <c r="C921" i="1"/>
  <c r="D921" i="1"/>
  <c r="A479" i="1"/>
  <c r="B479" i="1"/>
  <c r="C479" i="1"/>
  <c r="D479" i="1"/>
  <c r="A814" i="1"/>
  <c r="B814" i="1"/>
  <c r="C814" i="1"/>
  <c r="D814" i="1"/>
  <c r="A815" i="1"/>
  <c r="B815" i="1"/>
  <c r="C815" i="1"/>
  <c r="D815" i="1"/>
  <c r="A521" i="1"/>
  <c r="B521" i="1"/>
  <c r="C521" i="1"/>
  <c r="D521" i="1"/>
  <c r="A1085" i="1"/>
  <c r="B1085" i="1"/>
  <c r="C1085" i="1"/>
  <c r="D1085" i="1"/>
  <c r="A1427" i="1"/>
  <c r="B1427" i="1"/>
  <c r="C1427" i="1"/>
  <c r="D1427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124" i="1"/>
  <c r="B124" i="1"/>
  <c r="C124" i="1"/>
  <c r="D124" i="1"/>
  <c r="A1433" i="1"/>
  <c r="B1433" i="1"/>
  <c r="C1433" i="1"/>
  <c r="D1433" i="1"/>
  <c r="A125" i="1"/>
  <c r="B125" i="1"/>
  <c r="C125" i="1"/>
  <c r="D125" i="1"/>
  <c r="A483" i="1"/>
  <c r="B483" i="1"/>
  <c r="C483" i="1"/>
  <c r="D483" i="1"/>
  <c r="A669" i="1"/>
  <c r="B669" i="1"/>
  <c r="C669" i="1"/>
  <c r="D669" i="1"/>
  <c r="A286" i="1"/>
  <c r="B286" i="1"/>
  <c r="C286" i="1"/>
  <c r="D286" i="1"/>
  <c r="A1246" i="1"/>
  <c r="B1246" i="1"/>
  <c r="C1246" i="1"/>
  <c r="D1246" i="1"/>
  <c r="A349" i="1"/>
  <c r="B349" i="1"/>
  <c r="C349" i="1"/>
  <c r="D349" i="1"/>
  <c r="A1104" i="1"/>
  <c r="B1104" i="1"/>
  <c r="C1104" i="1"/>
  <c r="D1104" i="1"/>
  <c r="A858" i="1"/>
  <c r="B858" i="1"/>
  <c r="C858" i="1"/>
  <c r="D858" i="1"/>
  <c r="A1208" i="1"/>
  <c r="B1208" i="1"/>
  <c r="C1208" i="1"/>
  <c r="D1208" i="1"/>
  <c r="A601" i="1"/>
  <c r="B601" i="1"/>
  <c r="C601" i="1"/>
  <c r="D601" i="1"/>
  <c r="A670" i="1"/>
  <c r="B670" i="1"/>
  <c r="C670" i="1"/>
  <c r="D670" i="1"/>
  <c r="A950" i="1"/>
  <c r="B950" i="1"/>
  <c r="C950" i="1"/>
  <c r="D950" i="1"/>
  <c r="A730" i="1"/>
  <c r="B730" i="1"/>
  <c r="C730" i="1"/>
  <c r="D730" i="1"/>
  <c r="A951" i="1"/>
  <c r="B951" i="1"/>
  <c r="C951" i="1"/>
  <c r="D951" i="1"/>
  <c r="A693" i="1"/>
  <c r="B693" i="1"/>
  <c r="C693" i="1"/>
  <c r="D693" i="1"/>
  <c r="A671" i="1"/>
  <c r="B671" i="1"/>
  <c r="C671" i="1"/>
  <c r="D671" i="1"/>
  <c r="A694" i="1"/>
  <c r="B694" i="1"/>
  <c r="C694" i="1"/>
  <c r="D694" i="1"/>
  <c r="A1509" i="1"/>
  <c r="B1509" i="1"/>
  <c r="C1509" i="1"/>
  <c r="D1509" i="1"/>
  <c r="A1286" i="1"/>
  <c r="B1286" i="1"/>
  <c r="C1286" i="1"/>
  <c r="D1286" i="1"/>
  <c r="A403" i="1"/>
  <c r="B403" i="1"/>
  <c r="C403" i="1"/>
  <c r="D403" i="1"/>
  <c r="A1064" i="1"/>
  <c r="B1064" i="1"/>
  <c r="C1064" i="1"/>
  <c r="D1064" i="1"/>
  <c r="A1057" i="1"/>
  <c r="B1057" i="1"/>
  <c r="C1057" i="1"/>
  <c r="D1057" i="1"/>
  <c r="A324" i="1"/>
  <c r="B324" i="1"/>
  <c r="C324" i="1"/>
  <c r="D324" i="1"/>
  <c r="A840" i="1"/>
  <c r="B840" i="1"/>
  <c r="C840" i="1"/>
  <c r="D840" i="1"/>
  <c r="A1098" i="1"/>
  <c r="B1098" i="1"/>
  <c r="C1098" i="1"/>
  <c r="D1098" i="1"/>
  <c r="A191" i="1"/>
  <c r="B191" i="1"/>
  <c r="C191" i="1"/>
  <c r="D191" i="1"/>
  <c r="A531" i="1"/>
  <c r="B531" i="1"/>
  <c r="C531" i="1"/>
  <c r="D531" i="1"/>
  <c r="A303" i="1"/>
  <c r="B303" i="1"/>
  <c r="C303" i="1"/>
  <c r="D303" i="1"/>
  <c r="A1017" i="1"/>
  <c r="B1017" i="1"/>
  <c r="C1017" i="1"/>
  <c r="D1017" i="1"/>
  <c r="A582" i="1"/>
  <c r="B582" i="1"/>
  <c r="C582" i="1"/>
  <c r="D582" i="1"/>
  <c r="A192" i="1"/>
  <c r="B192" i="1"/>
  <c r="C192" i="1"/>
  <c r="D192" i="1"/>
  <c r="A922" i="1"/>
  <c r="B922" i="1"/>
  <c r="C922" i="1"/>
  <c r="D922" i="1"/>
  <c r="A532" i="1"/>
  <c r="B532" i="1"/>
  <c r="C532" i="1"/>
  <c r="D532" i="1"/>
  <c r="A1188" i="1"/>
  <c r="B1188" i="1"/>
  <c r="C1188" i="1"/>
  <c r="D1188" i="1"/>
  <c r="A781" i="1"/>
  <c r="B781" i="1"/>
  <c r="C781" i="1"/>
  <c r="D781" i="1"/>
  <c r="A393" i="1"/>
  <c r="B393" i="1"/>
  <c r="C393" i="1"/>
  <c r="D393" i="1"/>
  <c r="A1328" i="1"/>
  <c r="B1328" i="1"/>
  <c r="C1328" i="1"/>
  <c r="D1328" i="1"/>
  <c r="A1396" i="1"/>
  <c r="B1396" i="1"/>
  <c r="C1396" i="1"/>
  <c r="D1396" i="1"/>
  <c r="A1189" i="1"/>
  <c r="B1189" i="1"/>
  <c r="C1189" i="1"/>
  <c r="D1189" i="1"/>
  <c r="A1190" i="1"/>
  <c r="B1190" i="1"/>
  <c r="C1190" i="1"/>
  <c r="D1190" i="1"/>
  <c r="A993" i="1"/>
  <c r="B993" i="1"/>
  <c r="C993" i="1"/>
  <c r="D993" i="1"/>
  <c r="A1247" i="1"/>
  <c r="B1247" i="1"/>
  <c r="C1247" i="1"/>
  <c r="D1247" i="1"/>
  <c r="A879" i="1"/>
  <c r="B879" i="1"/>
  <c r="C879" i="1"/>
  <c r="D879" i="1"/>
  <c r="A35" i="1"/>
  <c r="B35" i="1"/>
  <c r="C35" i="1"/>
  <c r="D35" i="1"/>
  <c r="A1191" i="1"/>
  <c r="B1191" i="1"/>
  <c r="C1191" i="1"/>
  <c r="D1191" i="1"/>
  <c r="A371" i="1"/>
  <c r="B371" i="1"/>
  <c r="C371" i="1"/>
  <c r="D371" i="1"/>
  <c r="A1404" i="1"/>
  <c r="B1404" i="1"/>
  <c r="C1404" i="1"/>
  <c r="D1404" i="1"/>
  <c r="A880" i="1"/>
  <c r="B880" i="1"/>
  <c r="C880" i="1"/>
  <c r="D880" i="1"/>
  <c r="A907" i="1"/>
  <c r="B907" i="1"/>
  <c r="C907" i="1"/>
  <c r="D907" i="1"/>
  <c r="A1263" i="1"/>
  <c r="B1263" i="1"/>
  <c r="C1263" i="1"/>
  <c r="D1263" i="1"/>
  <c r="A1329" i="1"/>
  <c r="B1329" i="1"/>
  <c r="C1329" i="1"/>
  <c r="D1329" i="1"/>
  <c r="A638" i="1"/>
  <c r="B638" i="1"/>
  <c r="C638" i="1"/>
  <c r="D638" i="1"/>
  <c r="A1018" i="1"/>
  <c r="B1018" i="1"/>
  <c r="C1018" i="1"/>
  <c r="D1018" i="1"/>
  <c r="A769" i="1"/>
  <c r="B769" i="1"/>
  <c r="C769" i="1"/>
  <c r="D769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484" i="1"/>
  <c r="B484" i="1"/>
  <c r="C484" i="1"/>
  <c r="D484" i="1"/>
  <c r="A485" i="1"/>
  <c r="B485" i="1"/>
  <c r="C485" i="1"/>
  <c r="D485" i="1"/>
  <c r="A126" i="1"/>
  <c r="B126" i="1"/>
  <c r="C126" i="1"/>
  <c r="D126" i="1"/>
  <c r="A127" i="1"/>
  <c r="B127" i="1"/>
  <c r="C127" i="1"/>
  <c r="D127" i="1"/>
  <c r="A1115" i="1"/>
  <c r="B1115" i="1"/>
  <c r="C1115" i="1"/>
  <c r="D1115" i="1"/>
  <c r="A1341" i="1"/>
  <c r="B1341" i="1"/>
  <c r="C1341" i="1"/>
  <c r="D1341" i="1"/>
  <c r="A372" i="1"/>
  <c r="B372" i="1"/>
  <c r="C372" i="1"/>
  <c r="D372" i="1"/>
  <c r="A1105" i="1"/>
  <c r="B1105" i="1"/>
  <c r="C1105" i="1"/>
  <c r="D1105" i="1"/>
  <c r="A859" i="1"/>
  <c r="B859" i="1"/>
  <c r="C859" i="1"/>
  <c r="D859" i="1"/>
  <c r="A860" i="1"/>
  <c r="B860" i="1"/>
  <c r="C860" i="1"/>
  <c r="D860" i="1"/>
  <c r="A60" i="1"/>
  <c r="B60" i="1"/>
  <c r="C60" i="1"/>
  <c r="D60" i="1"/>
  <c r="A631" i="1"/>
  <c r="B631" i="1"/>
  <c r="C631" i="1"/>
  <c r="D631" i="1"/>
  <c r="A994" i="1"/>
  <c r="B994" i="1"/>
  <c r="C994" i="1"/>
  <c r="D994" i="1"/>
  <c r="A61" i="1"/>
  <c r="B61" i="1"/>
  <c r="C61" i="1"/>
  <c r="D61" i="1"/>
  <c r="A1636" i="1"/>
  <c r="B1636" i="1"/>
  <c r="C1636" i="1"/>
  <c r="D1636" i="1"/>
  <c r="A1417" i="1"/>
  <c r="B1417" i="1"/>
  <c r="C1417" i="1"/>
  <c r="D1417" i="1"/>
  <c r="A1510" i="1"/>
  <c r="B1510" i="1"/>
  <c r="C1510" i="1"/>
  <c r="D1510" i="1"/>
  <c r="A404" i="1"/>
  <c r="B404" i="1"/>
  <c r="C404" i="1"/>
  <c r="D404" i="1"/>
  <c r="A1517" i="1"/>
  <c r="B1517" i="1"/>
  <c r="C1517" i="1"/>
  <c r="D1517" i="1"/>
  <c r="A1065" i="1"/>
  <c r="B1065" i="1"/>
  <c r="C1065" i="1"/>
  <c r="D1065" i="1"/>
  <c r="A1434" i="1"/>
  <c r="B1434" i="1"/>
  <c r="C1434" i="1"/>
  <c r="D1434" i="1"/>
  <c r="A723" i="1"/>
  <c r="B723" i="1"/>
  <c r="C723" i="1"/>
  <c r="D723" i="1"/>
  <c r="A1230" i="1"/>
  <c r="B1230" i="1"/>
  <c r="C1230" i="1"/>
  <c r="D1230" i="1"/>
  <c r="A1287" i="1"/>
  <c r="B1287" i="1"/>
  <c r="C1287" i="1"/>
  <c r="D1287" i="1"/>
  <c r="A1231" i="1"/>
  <c r="B1231" i="1"/>
  <c r="C1231" i="1"/>
  <c r="D1231" i="1"/>
  <c r="A1273" i="1"/>
  <c r="B1273" i="1"/>
  <c r="C1273" i="1"/>
  <c r="D1273" i="1"/>
  <c r="A354" i="1"/>
  <c r="B354" i="1"/>
  <c r="C354" i="1"/>
  <c r="D354" i="1"/>
  <c r="A355" i="1"/>
  <c r="B355" i="1"/>
  <c r="C355" i="1"/>
  <c r="D355" i="1"/>
  <c r="A923" i="1"/>
  <c r="B923" i="1"/>
  <c r="C923" i="1"/>
  <c r="D923" i="1"/>
  <c r="A583" i="1"/>
  <c r="B583" i="1"/>
  <c r="C583" i="1"/>
  <c r="D583" i="1"/>
  <c r="A193" i="1"/>
  <c r="B193" i="1"/>
  <c r="C193" i="1"/>
  <c r="D193" i="1"/>
  <c r="A543" i="1"/>
  <c r="B543" i="1"/>
  <c r="C543" i="1"/>
  <c r="D543" i="1"/>
  <c r="A62" i="1"/>
  <c r="B62" i="1"/>
  <c r="C62" i="1"/>
  <c r="D62" i="1"/>
  <c r="A255" i="1"/>
  <c r="B255" i="1"/>
  <c r="C255" i="1"/>
  <c r="D255" i="1"/>
  <c r="A243" i="1"/>
  <c r="B243" i="1"/>
  <c r="C243" i="1"/>
  <c r="D243" i="1"/>
  <c r="A1308" i="1"/>
  <c r="B1308" i="1"/>
  <c r="C1308" i="1"/>
  <c r="D1308" i="1"/>
  <c r="A973" i="1"/>
  <c r="B973" i="1"/>
  <c r="C973" i="1"/>
  <c r="D973" i="1"/>
  <c r="A1116" i="1"/>
  <c r="B1116" i="1"/>
  <c r="C1116" i="1"/>
  <c r="D1116" i="1"/>
  <c r="A373" i="1"/>
  <c r="B373" i="1"/>
  <c r="C373" i="1"/>
  <c r="D373" i="1"/>
  <c r="A1106" i="1"/>
  <c r="B1106" i="1"/>
  <c r="C1106" i="1"/>
  <c r="D1106" i="1"/>
  <c r="A222" i="1"/>
  <c r="B222" i="1"/>
  <c r="C222" i="1"/>
  <c r="D222" i="1"/>
  <c r="A841" i="1"/>
  <c r="B841" i="1"/>
  <c r="C841" i="1"/>
  <c r="D841" i="1"/>
  <c r="A712" i="1"/>
  <c r="B712" i="1"/>
  <c r="C712" i="1"/>
  <c r="D712" i="1"/>
  <c r="A1556" i="1"/>
  <c r="B1556" i="1"/>
  <c r="C1556" i="1"/>
  <c r="D1556" i="1"/>
  <c r="A924" i="1"/>
  <c r="B924" i="1"/>
  <c r="C924" i="1"/>
  <c r="D924" i="1"/>
  <c r="A618" i="1"/>
  <c r="B618" i="1"/>
  <c r="C618" i="1"/>
  <c r="D618" i="1"/>
  <c r="A350" i="1"/>
  <c r="B350" i="1"/>
  <c r="C350" i="1"/>
  <c r="D350" i="1"/>
  <c r="A1274" i="1"/>
  <c r="B1274" i="1"/>
  <c r="C1274" i="1"/>
  <c r="D1274" i="1"/>
  <c r="A206" i="1"/>
  <c r="B206" i="1"/>
  <c r="C206" i="1"/>
  <c r="D206" i="1"/>
  <c r="A310" i="1"/>
  <c r="B310" i="1"/>
  <c r="C310" i="1"/>
  <c r="D310" i="1"/>
  <c r="A974" i="1"/>
  <c r="B974" i="1"/>
  <c r="C974" i="1"/>
  <c r="D974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1089" i="1"/>
  <c r="B1089" i="1"/>
  <c r="C1089" i="1"/>
  <c r="D1089" i="1"/>
  <c r="A1248" i="1"/>
  <c r="B1248" i="1"/>
  <c r="C1248" i="1"/>
  <c r="D1248" i="1"/>
  <c r="A1264" i="1"/>
  <c r="B1264" i="1"/>
  <c r="C1264" i="1"/>
  <c r="D1264" i="1"/>
  <c r="A1209" i="1"/>
  <c r="B1209" i="1"/>
  <c r="C1209" i="1"/>
  <c r="D1209" i="1"/>
  <c r="A573" i="1"/>
  <c r="B573" i="1"/>
  <c r="C573" i="1"/>
  <c r="D573" i="1"/>
  <c r="A63" i="1"/>
  <c r="B63" i="1"/>
  <c r="C63" i="1"/>
  <c r="D63" i="1"/>
  <c r="A995" i="1"/>
  <c r="B995" i="1"/>
  <c r="C995" i="1"/>
  <c r="D995" i="1"/>
  <c r="A632" i="1"/>
  <c r="B632" i="1"/>
  <c r="C632" i="1"/>
  <c r="D632" i="1"/>
  <c r="A544" i="1"/>
  <c r="B544" i="1"/>
  <c r="C544" i="1"/>
  <c r="D544" i="1"/>
  <c r="A828" i="1"/>
  <c r="B828" i="1"/>
  <c r="C828" i="1"/>
  <c r="D828" i="1"/>
  <c r="A64" i="1"/>
  <c r="B64" i="1"/>
  <c r="C64" i="1"/>
  <c r="D64" i="1"/>
  <c r="A1511" i="1"/>
  <c r="B1511" i="1"/>
  <c r="C1511" i="1"/>
  <c r="D1511" i="1"/>
  <c r="A341" i="1"/>
  <c r="B341" i="1"/>
  <c r="C341" i="1"/>
  <c r="D341" i="1"/>
  <c r="A1275" i="1"/>
  <c r="B1275" i="1"/>
  <c r="C1275" i="1"/>
  <c r="D1275" i="1"/>
  <c r="A533" i="1"/>
  <c r="B533" i="1"/>
  <c r="C533" i="1"/>
  <c r="D533" i="1"/>
  <c r="A925" i="1"/>
  <c r="B925" i="1"/>
  <c r="C925" i="1"/>
  <c r="D925" i="1"/>
  <c r="A1330" i="1"/>
  <c r="B1330" i="1"/>
  <c r="C1330" i="1"/>
  <c r="D1330" i="1"/>
  <c r="A182" i="1"/>
  <c r="B182" i="1"/>
  <c r="C182" i="1"/>
  <c r="D182" i="1"/>
  <c r="A1352" i="1"/>
  <c r="B1352" i="1"/>
  <c r="C1352" i="1"/>
  <c r="D1352" i="1"/>
  <c r="A1512" i="1"/>
  <c r="B1512" i="1"/>
  <c r="C1512" i="1"/>
  <c r="D1512" i="1"/>
  <c r="A1353" i="1"/>
  <c r="B1353" i="1"/>
  <c r="C1353" i="1"/>
  <c r="D1353" i="1"/>
  <c r="A183" i="1"/>
  <c r="B183" i="1"/>
  <c r="C183" i="1"/>
  <c r="D183" i="1"/>
  <c r="A653" i="1"/>
  <c r="B653" i="1"/>
  <c r="C653" i="1"/>
  <c r="D653" i="1"/>
  <c r="A325" i="1"/>
  <c r="B325" i="1"/>
  <c r="C325" i="1"/>
  <c r="D325" i="1"/>
  <c r="A271" i="1"/>
  <c r="B271" i="1"/>
  <c r="C271" i="1"/>
  <c r="D271" i="1"/>
  <c r="A654" i="1"/>
  <c r="B654" i="1"/>
  <c r="C654" i="1"/>
  <c r="D654" i="1"/>
  <c r="A895" i="1"/>
  <c r="B895" i="1"/>
  <c r="C895" i="1"/>
  <c r="D895" i="1"/>
  <c r="A223" i="1"/>
  <c r="B223" i="1"/>
  <c r="C223" i="1"/>
  <c r="D223" i="1"/>
  <c r="A1232" i="1"/>
  <c r="B1232" i="1"/>
  <c r="C1232" i="1"/>
  <c r="D1232" i="1"/>
  <c r="A584" i="1"/>
  <c r="B584" i="1"/>
  <c r="C584" i="1"/>
  <c r="D584" i="1"/>
  <c r="A1107" i="1"/>
  <c r="B1107" i="1"/>
  <c r="C1107" i="1"/>
  <c r="D1107" i="1"/>
  <c r="A1557" i="1"/>
  <c r="B1557" i="1"/>
  <c r="C1557" i="1"/>
  <c r="D1557" i="1"/>
  <c r="A36" i="1"/>
  <c r="B36" i="1"/>
  <c r="C36" i="1"/>
  <c r="D36" i="1"/>
  <c r="A72" i="1"/>
  <c r="B72" i="1"/>
  <c r="C72" i="1"/>
  <c r="D72" i="1"/>
  <c r="A1342" i="1"/>
  <c r="B1342" i="1"/>
  <c r="C1342" i="1"/>
  <c r="D1342" i="1"/>
  <c r="A1343" i="1"/>
  <c r="B1343" i="1"/>
  <c r="C1343" i="1"/>
  <c r="D1343" i="1"/>
  <c r="A157" i="1"/>
  <c r="B157" i="1"/>
  <c r="C157" i="1"/>
  <c r="D157" i="1"/>
  <c r="A128" i="1"/>
  <c r="B128" i="1"/>
  <c r="C128" i="1"/>
  <c r="D128" i="1"/>
  <c r="A489" i="1"/>
  <c r="B489" i="1"/>
  <c r="C489" i="1"/>
  <c r="D489" i="1"/>
  <c r="A1265" i="1"/>
  <c r="B1265" i="1"/>
  <c r="C1265" i="1"/>
  <c r="D1265" i="1"/>
  <c r="A522" i="1"/>
  <c r="B522" i="1"/>
  <c r="C522" i="1"/>
  <c r="D522" i="1"/>
  <c r="A1249" i="1"/>
  <c r="B1249" i="1"/>
  <c r="C1249" i="1"/>
  <c r="D1249" i="1"/>
  <c r="A1439" i="1"/>
  <c r="B1439" i="1"/>
  <c r="C1439" i="1"/>
  <c r="D1439" i="1"/>
  <c r="A1344" i="1"/>
  <c r="B1344" i="1"/>
  <c r="C1344" i="1"/>
  <c r="D1344" i="1"/>
  <c r="A574" i="1"/>
  <c r="B574" i="1"/>
  <c r="C574" i="1"/>
  <c r="D574" i="1"/>
  <c r="A575" i="1"/>
  <c r="B575" i="1"/>
  <c r="C575" i="1"/>
  <c r="D575" i="1"/>
  <c r="A983" i="1"/>
  <c r="B983" i="1"/>
  <c r="C983" i="1"/>
  <c r="D983" i="1"/>
  <c r="A81" i="1"/>
  <c r="B81" i="1"/>
  <c r="C81" i="1"/>
  <c r="D81" i="1"/>
  <c r="A965" i="1"/>
  <c r="B965" i="1"/>
  <c r="C965" i="1"/>
  <c r="D965" i="1"/>
  <c r="A1558" i="1"/>
  <c r="B1558" i="1"/>
  <c r="C1558" i="1"/>
  <c r="D1558" i="1"/>
  <c r="A639" i="1"/>
  <c r="B639" i="1"/>
  <c r="C639" i="1"/>
  <c r="D639" i="1"/>
  <c r="A224" i="1"/>
  <c r="B224" i="1"/>
  <c r="C224" i="1"/>
  <c r="D224" i="1"/>
  <c r="A1288" i="1"/>
  <c r="B1288" i="1"/>
  <c r="C1288" i="1"/>
  <c r="D1288" i="1"/>
  <c r="A225" i="1"/>
  <c r="B225" i="1"/>
  <c r="C225" i="1"/>
  <c r="D225" i="1"/>
  <c r="A1423" i="1"/>
  <c r="B1423" i="1"/>
  <c r="C1423" i="1"/>
  <c r="D1423" i="1"/>
  <c r="A640" i="1"/>
  <c r="B640" i="1"/>
  <c r="C640" i="1"/>
  <c r="D640" i="1"/>
  <c r="A1233" i="1"/>
  <c r="B1233" i="1"/>
  <c r="C1233" i="1"/>
  <c r="D1233" i="1"/>
  <c r="A1234" i="1"/>
  <c r="B1234" i="1"/>
  <c r="C1234" i="1"/>
  <c r="D1234" i="1"/>
  <c r="A724" i="1"/>
  <c r="B724" i="1"/>
  <c r="C724" i="1"/>
  <c r="D724" i="1"/>
  <c r="A1594" i="1"/>
  <c r="B1594" i="1"/>
  <c r="C1594" i="1"/>
  <c r="D1594" i="1"/>
  <c r="A1130" i="1"/>
  <c r="B1130" i="1"/>
  <c r="C1130" i="1"/>
  <c r="D1130" i="1"/>
  <c r="A207" i="1"/>
  <c r="B207" i="1"/>
  <c r="C207" i="1"/>
  <c r="D207" i="1"/>
  <c r="A1143" i="1"/>
  <c r="B1143" i="1"/>
  <c r="C1143" i="1"/>
  <c r="D1143" i="1"/>
  <c r="A585" i="1"/>
  <c r="B585" i="1"/>
  <c r="C585" i="1"/>
  <c r="D585" i="1"/>
  <c r="A1331" i="1"/>
  <c r="B1331" i="1"/>
  <c r="C1331" i="1"/>
  <c r="D1331" i="1"/>
  <c r="A1179" i="1"/>
  <c r="B1179" i="1"/>
  <c r="C1179" i="1"/>
  <c r="D1179" i="1"/>
  <c r="A1354" i="1"/>
  <c r="B1354" i="1"/>
  <c r="C1354" i="1"/>
  <c r="D1354" i="1"/>
  <c r="A1365" i="1"/>
  <c r="B1365" i="1"/>
  <c r="C1365" i="1"/>
  <c r="D1365" i="1"/>
  <c r="A304" i="1"/>
  <c r="B304" i="1"/>
  <c r="C304" i="1"/>
  <c r="D304" i="1"/>
  <c r="A1144" i="1"/>
  <c r="B1144" i="1"/>
  <c r="C1144" i="1"/>
  <c r="D1144" i="1"/>
  <c r="A166" i="1"/>
  <c r="B166" i="1"/>
  <c r="C166" i="1"/>
  <c r="D166" i="1"/>
  <c r="A208" i="1"/>
  <c r="B208" i="1"/>
  <c r="C208" i="1"/>
  <c r="D208" i="1"/>
  <c r="A73" i="1"/>
  <c r="B73" i="1"/>
  <c r="C73" i="1"/>
  <c r="D73" i="1"/>
  <c r="A158" i="1"/>
  <c r="B158" i="1"/>
  <c r="C158" i="1"/>
  <c r="D158" i="1"/>
  <c r="A626" i="1"/>
  <c r="B626" i="1"/>
  <c r="C626" i="1"/>
  <c r="D626" i="1"/>
  <c r="A159" i="1"/>
  <c r="B159" i="1"/>
  <c r="C159" i="1"/>
  <c r="D159" i="1"/>
  <c r="A1145" i="1"/>
  <c r="B1145" i="1"/>
  <c r="C1145" i="1"/>
  <c r="D1145" i="1"/>
  <c r="A184" i="1"/>
  <c r="B184" i="1"/>
  <c r="C184" i="1"/>
  <c r="D184" i="1"/>
  <c r="A1309" i="1"/>
  <c r="B1309" i="1"/>
  <c r="C1309" i="1"/>
  <c r="D1309" i="1"/>
  <c r="A1180" i="1"/>
  <c r="B1180" i="1"/>
  <c r="C1180" i="1"/>
  <c r="D1180" i="1"/>
  <c r="A1310" i="1"/>
  <c r="B1310" i="1"/>
  <c r="C1310" i="1"/>
  <c r="D1310" i="1"/>
  <c r="A896" i="1"/>
  <c r="B896" i="1"/>
  <c r="C896" i="1"/>
  <c r="D896" i="1"/>
  <c r="A185" i="1"/>
  <c r="B185" i="1"/>
  <c r="C185" i="1"/>
  <c r="D185" i="1"/>
  <c r="A37" i="1"/>
  <c r="B37" i="1"/>
  <c r="C37" i="1"/>
  <c r="D37" i="1"/>
  <c r="A1595" i="1"/>
  <c r="B1595" i="1"/>
  <c r="C1595" i="1"/>
  <c r="D1595" i="1"/>
  <c r="A1596" i="1"/>
  <c r="B1596" i="1"/>
  <c r="C1596" i="1"/>
  <c r="D1596" i="1"/>
  <c r="A1470" i="1"/>
  <c r="B1470" i="1"/>
  <c r="C1470" i="1"/>
  <c r="D1470" i="1"/>
  <c r="A1378" i="1"/>
  <c r="B1378" i="1"/>
  <c r="C1378" i="1"/>
  <c r="D1378" i="1"/>
  <c r="A129" i="1"/>
  <c r="B129" i="1"/>
  <c r="C129" i="1"/>
  <c r="D129" i="1"/>
  <c r="A908" i="1"/>
  <c r="B908" i="1"/>
  <c r="C908" i="1"/>
  <c r="D908" i="1"/>
  <c r="A881" i="1"/>
  <c r="B881" i="1"/>
  <c r="C881" i="1"/>
  <c r="D881" i="1"/>
  <c r="A816" i="1"/>
  <c r="B816" i="1"/>
  <c r="C816" i="1"/>
  <c r="D816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130" i="1"/>
  <c r="B130" i="1"/>
  <c r="C130" i="1"/>
  <c r="D130" i="1"/>
  <c r="A1392" i="1"/>
  <c r="B1392" i="1"/>
  <c r="C1392" i="1"/>
  <c r="D1392" i="1"/>
  <c r="A493" i="1"/>
  <c r="B493" i="1"/>
  <c r="C493" i="1"/>
  <c r="D493" i="1"/>
  <c r="A494" i="1"/>
  <c r="B494" i="1"/>
  <c r="C494" i="1"/>
  <c r="D494" i="1"/>
  <c r="A287" i="1"/>
  <c r="B287" i="1"/>
  <c r="C287" i="1"/>
  <c r="D287" i="1"/>
  <c r="A745" i="1"/>
  <c r="B745" i="1"/>
  <c r="C745" i="1"/>
  <c r="D745" i="1"/>
  <c r="A416" i="1"/>
  <c r="B416" i="1"/>
  <c r="C416" i="1"/>
  <c r="D416" i="1"/>
  <c r="A770" i="1"/>
  <c r="B770" i="1"/>
  <c r="C770" i="1"/>
  <c r="D770" i="1"/>
  <c r="A288" i="1"/>
  <c r="B288" i="1"/>
  <c r="C288" i="1"/>
  <c r="D288" i="1"/>
  <c r="A1250" i="1"/>
  <c r="B1250" i="1"/>
  <c r="C1250" i="1"/>
  <c r="D1250" i="1"/>
  <c r="A861" i="1"/>
  <c r="B861" i="1"/>
  <c r="C861" i="1"/>
  <c r="D861" i="1"/>
  <c r="A1108" i="1"/>
  <c r="B1108" i="1"/>
  <c r="C1108" i="1"/>
  <c r="D1108" i="1"/>
  <c r="A65" i="1"/>
  <c r="B65" i="1"/>
  <c r="C65" i="1"/>
  <c r="D65" i="1"/>
  <c r="A1251" i="1"/>
  <c r="B1251" i="1"/>
  <c r="C1251" i="1"/>
  <c r="D1251" i="1"/>
  <c r="A996" i="1"/>
  <c r="B996" i="1"/>
  <c r="C996" i="1"/>
  <c r="D996" i="1"/>
  <c r="A862" i="1"/>
  <c r="B862" i="1"/>
  <c r="C862" i="1"/>
  <c r="D862" i="1"/>
  <c r="A342" i="1"/>
  <c r="B342" i="1"/>
  <c r="C342" i="1"/>
  <c r="D342" i="1"/>
  <c r="A1559" i="1"/>
  <c r="B1559" i="1"/>
  <c r="C1559" i="1"/>
  <c r="D1559" i="1"/>
  <c r="A1528" i="1"/>
  <c r="B1528" i="1"/>
  <c r="C1528" i="1"/>
  <c r="D1528" i="1"/>
  <c r="A1418" i="1"/>
  <c r="B1418" i="1"/>
  <c r="C1418" i="1"/>
  <c r="D1418" i="1"/>
  <c r="A405" i="1"/>
  <c r="B405" i="1"/>
  <c r="C405" i="1"/>
  <c r="D405" i="1"/>
  <c r="A1131" i="1"/>
  <c r="B1131" i="1"/>
  <c r="C1131" i="1"/>
  <c r="D1131" i="1"/>
  <c r="A562" i="1"/>
  <c r="B562" i="1"/>
  <c r="C562" i="1"/>
  <c r="D562" i="1"/>
  <c r="A1220" i="1"/>
  <c r="B1220" i="1"/>
  <c r="C1220" i="1"/>
  <c r="D1220" i="1"/>
  <c r="A1221" i="1"/>
  <c r="B1221" i="1"/>
  <c r="C1221" i="1"/>
  <c r="D1221" i="1"/>
  <c r="A627" i="1"/>
  <c r="B627" i="1"/>
  <c r="C627" i="1"/>
  <c r="D627" i="1"/>
  <c r="A1332" i="1"/>
  <c r="B1332" i="1"/>
  <c r="C1332" i="1"/>
  <c r="D1332" i="1"/>
  <c r="A305" i="1"/>
  <c r="B305" i="1"/>
  <c r="C305" i="1"/>
  <c r="D305" i="1"/>
  <c r="A534" i="1"/>
  <c r="B534" i="1"/>
  <c r="C534" i="1"/>
  <c r="D534" i="1"/>
  <c r="A1040" i="1"/>
  <c r="B1040" i="1"/>
  <c r="C1040" i="1"/>
  <c r="D1040" i="1"/>
  <c r="A655" i="1"/>
  <c r="B655" i="1"/>
  <c r="C655" i="1"/>
  <c r="D655" i="1"/>
  <c r="A656" i="1"/>
  <c r="B656" i="1"/>
  <c r="C656" i="1"/>
  <c r="D656" i="1"/>
  <c r="A186" i="1"/>
  <c r="B186" i="1"/>
  <c r="C186" i="1"/>
  <c r="D186" i="1"/>
  <c r="A91" i="1"/>
  <c r="B91" i="1"/>
  <c r="C91" i="1"/>
  <c r="D91" i="1"/>
  <c r="A633" i="1"/>
  <c r="B633" i="1"/>
  <c r="C633" i="1"/>
  <c r="D633" i="1"/>
  <c r="A66" i="1"/>
  <c r="B66" i="1"/>
  <c r="C66" i="1"/>
  <c r="D66" i="1"/>
  <c r="A909" i="1"/>
  <c r="B909" i="1"/>
  <c r="C909" i="1"/>
  <c r="D909" i="1"/>
  <c r="A1181" i="1"/>
  <c r="B1181" i="1"/>
  <c r="C1181" i="1"/>
  <c r="D1181" i="1"/>
  <c r="A244" i="1"/>
  <c r="B244" i="1"/>
  <c r="C244" i="1"/>
  <c r="D244" i="1"/>
  <c r="A1002" i="1"/>
  <c r="B1002" i="1"/>
  <c r="C1002" i="1"/>
  <c r="D1002" i="1"/>
  <c r="A863" i="1"/>
  <c r="B863" i="1"/>
  <c r="C863" i="1"/>
  <c r="D863" i="1"/>
  <c r="A1597" i="1"/>
  <c r="B1597" i="1"/>
  <c r="C1597" i="1"/>
  <c r="D1597" i="1"/>
  <c r="A864" i="1"/>
  <c r="B864" i="1"/>
  <c r="C864" i="1"/>
  <c r="D864" i="1"/>
  <c r="A1345" i="1"/>
  <c r="B1345" i="1"/>
  <c r="C1345" i="1"/>
  <c r="D1345" i="1"/>
  <c r="A975" i="1"/>
  <c r="B975" i="1"/>
  <c r="C975" i="1"/>
  <c r="D975" i="1"/>
  <c r="A1642" i="1"/>
  <c r="B1642" i="1"/>
  <c r="C1642" i="1"/>
  <c r="D1642" i="1"/>
  <c r="A634" i="1"/>
  <c r="B634" i="1"/>
  <c r="C634" i="1"/>
  <c r="D6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6" style="1" bestFit="1" customWidth="1"/>
    <col min="2" max="2" width="7" style="1" bestFit="1" customWidth="1"/>
    <col min="3" max="3" width="30" style="1" bestFit="1" customWidth="1"/>
    <col min="4" max="4" width="19" style="1" bestFit="1" customWidth="1"/>
  </cols>
  <sheetData>
    <row r="1" spans="1:4" x14ac:dyDescent="0.2">
      <c r="A1" s="1" t="str">
        <f>"zip"</f>
        <v>zip</v>
      </c>
      <c r="B1" s="1" t="str">
        <f>"county"</f>
        <v>county</v>
      </c>
      <c r="C1" s="1" t="str">
        <f>"usps_zip_pref_city"</f>
        <v>usps_zip_pref_city</v>
      </c>
      <c r="D1" s="1" t="str">
        <f>"usps_zip_pref_state"</f>
        <v>usps_zip_pref_state</v>
      </c>
    </row>
    <row r="2" spans="1:4" x14ac:dyDescent="0.2">
      <c r="A2" s="1" t="str">
        <f>"23427"</f>
        <v>23427</v>
      </c>
      <c r="B2" s="1" t="str">
        <f>"51001"</f>
        <v>51001</v>
      </c>
      <c r="C2" s="1" t="str">
        <f>"SAXIS"</f>
        <v>SAXIS</v>
      </c>
      <c r="D2" s="1" t="str">
        <f>"VA"</f>
        <v>VA</v>
      </c>
    </row>
    <row r="3" spans="1:4" x14ac:dyDescent="0.2">
      <c r="A3" s="1" t="str">
        <f>"23358"</f>
        <v>23358</v>
      </c>
      <c r="B3" s="1" t="str">
        <f>"51001"</f>
        <v>51001</v>
      </c>
      <c r="C3" s="1" t="str">
        <f>"HACKSNECK"</f>
        <v>HACKSNECK</v>
      </c>
      <c r="D3" s="1" t="str">
        <f>"VA"</f>
        <v>VA</v>
      </c>
    </row>
    <row r="4" spans="1:4" x14ac:dyDescent="0.2">
      <c r="A4" s="1" t="str">
        <f>"23308"</f>
        <v>23308</v>
      </c>
      <c r="B4" s="1" t="str">
        <f>"51001"</f>
        <v>51001</v>
      </c>
      <c r="C4" s="1" t="str">
        <f>"BLOXOM"</f>
        <v>BLOXOM</v>
      </c>
      <c r="D4" s="1" t="str">
        <f>"VA"</f>
        <v>VA</v>
      </c>
    </row>
    <row r="5" spans="1:4" x14ac:dyDescent="0.2">
      <c r="A5" s="1" t="str">
        <f>"23359"</f>
        <v>23359</v>
      </c>
      <c r="B5" s="1" t="str">
        <f>"51001"</f>
        <v>51001</v>
      </c>
      <c r="C5" s="1" t="str">
        <f>"HALLWOOD"</f>
        <v>HALLWOOD</v>
      </c>
      <c r="D5" s="1" t="str">
        <f>"VA"</f>
        <v>VA</v>
      </c>
    </row>
    <row r="6" spans="1:4" x14ac:dyDescent="0.2">
      <c r="A6" s="1" t="str">
        <f>"23341"</f>
        <v>23341</v>
      </c>
      <c r="B6" s="1" t="str">
        <f>"51001"</f>
        <v>51001</v>
      </c>
      <c r="C6" s="1" t="str">
        <f>"CRADDOCKVILLE"</f>
        <v>CRADDOCKVILLE</v>
      </c>
      <c r="D6" s="1" t="str">
        <f>"VA"</f>
        <v>VA</v>
      </c>
    </row>
    <row r="7" spans="1:4" x14ac:dyDescent="0.2">
      <c r="A7" s="1" t="str">
        <f>"23301"</f>
        <v>23301</v>
      </c>
      <c r="B7" s="1" t="str">
        <f>"51001"</f>
        <v>51001</v>
      </c>
      <c r="C7" s="1" t="str">
        <f>"ACCOMAC"</f>
        <v>ACCOMAC</v>
      </c>
      <c r="D7" s="1" t="str">
        <f>"VA"</f>
        <v>VA</v>
      </c>
    </row>
    <row r="8" spans="1:4" x14ac:dyDescent="0.2">
      <c r="A8" s="1" t="str">
        <f>"23415"</f>
        <v>23415</v>
      </c>
      <c r="B8" s="1" t="str">
        <f>"51001"</f>
        <v>51001</v>
      </c>
      <c r="C8" s="1" t="str">
        <f>"NEW CHURCH"</f>
        <v>NEW CHURCH</v>
      </c>
      <c r="D8" s="1" t="str">
        <f>"VA"</f>
        <v>VA</v>
      </c>
    </row>
    <row r="9" spans="1:4" x14ac:dyDescent="0.2">
      <c r="A9" s="1" t="str">
        <f>"23420"</f>
        <v>23420</v>
      </c>
      <c r="B9" s="1" t="str">
        <f>"51001"</f>
        <v>51001</v>
      </c>
      <c r="C9" s="1" t="str">
        <f>"PAINTER"</f>
        <v>PAINTER</v>
      </c>
      <c r="D9" s="1" t="str">
        <f>"VA"</f>
        <v>VA</v>
      </c>
    </row>
    <row r="10" spans="1:4" x14ac:dyDescent="0.2">
      <c r="A10" s="1" t="str">
        <f>"23306"</f>
        <v>23306</v>
      </c>
      <c r="B10" s="1" t="str">
        <f>"51001"</f>
        <v>51001</v>
      </c>
      <c r="C10" s="1" t="str">
        <f>"BELLE HAVEN"</f>
        <v>BELLE HAVEN</v>
      </c>
      <c r="D10" s="1" t="str">
        <f>"VA"</f>
        <v>VA</v>
      </c>
    </row>
    <row r="11" spans="1:4" x14ac:dyDescent="0.2">
      <c r="A11" s="1" t="str">
        <f>"23407"</f>
        <v>23407</v>
      </c>
      <c r="B11" s="1" t="str">
        <f>"51001"</f>
        <v>51001</v>
      </c>
      <c r="C11" s="1" t="str">
        <f>"MAPPSVILLE"</f>
        <v>MAPPSVILLE</v>
      </c>
      <c r="D11" s="1" t="str">
        <f>"VA"</f>
        <v>VA</v>
      </c>
    </row>
    <row r="12" spans="1:4" x14ac:dyDescent="0.2">
      <c r="A12" s="1" t="str">
        <f>"23480"</f>
        <v>23480</v>
      </c>
      <c r="B12" s="1" t="str">
        <f>"51001"</f>
        <v>51001</v>
      </c>
      <c r="C12" s="1" t="str">
        <f>"WACHAPREAGUE"</f>
        <v>WACHAPREAGUE</v>
      </c>
      <c r="D12" s="1" t="str">
        <f>"VA"</f>
        <v>VA</v>
      </c>
    </row>
    <row r="13" spans="1:4" x14ac:dyDescent="0.2">
      <c r="A13" s="1" t="str">
        <f>"23356"</f>
        <v>23356</v>
      </c>
      <c r="B13" s="1" t="str">
        <f>"51001"</f>
        <v>51001</v>
      </c>
      <c r="C13" s="1" t="str">
        <f>"GREENBACKVILLE"</f>
        <v>GREENBACKVILLE</v>
      </c>
      <c r="D13" s="1" t="str">
        <f>"VA"</f>
        <v>VA</v>
      </c>
    </row>
    <row r="14" spans="1:4" x14ac:dyDescent="0.2">
      <c r="A14" s="1" t="str">
        <f>"23404"</f>
        <v>23404</v>
      </c>
      <c r="B14" s="1" t="str">
        <f>"51001"</f>
        <v>51001</v>
      </c>
      <c r="C14" s="1" t="str">
        <f>"LOCUSTVILLE"</f>
        <v>LOCUSTVILLE</v>
      </c>
      <c r="D14" s="1" t="str">
        <f>"VA"</f>
        <v>VA</v>
      </c>
    </row>
    <row r="15" spans="1:4" x14ac:dyDescent="0.2">
      <c r="A15" s="1" t="str">
        <f>"23426"</f>
        <v>23426</v>
      </c>
      <c r="B15" s="1" t="str">
        <f>"51001"</f>
        <v>51001</v>
      </c>
      <c r="C15" s="1" t="str">
        <f>"SANFORD"</f>
        <v>SANFORD</v>
      </c>
      <c r="D15" s="1" t="str">
        <f>"VA"</f>
        <v>VA</v>
      </c>
    </row>
    <row r="16" spans="1:4" x14ac:dyDescent="0.2">
      <c r="A16" s="1" t="str">
        <f>"23416"</f>
        <v>23416</v>
      </c>
      <c r="B16" s="1" t="str">
        <f>"51001"</f>
        <v>51001</v>
      </c>
      <c r="C16" s="1" t="str">
        <f>"OAK HALL"</f>
        <v>OAK HALL</v>
      </c>
      <c r="D16" s="1" t="str">
        <f>"VA"</f>
        <v>VA</v>
      </c>
    </row>
    <row r="17" spans="1:4" x14ac:dyDescent="0.2">
      <c r="A17" s="1" t="str">
        <f>"23417"</f>
        <v>23417</v>
      </c>
      <c r="B17" s="1" t="str">
        <f>"51001"</f>
        <v>51001</v>
      </c>
      <c r="C17" s="1" t="str">
        <f>"ONANCOCK"</f>
        <v>ONANCOCK</v>
      </c>
      <c r="D17" s="1" t="str">
        <f>"VA"</f>
        <v>VA</v>
      </c>
    </row>
    <row r="18" spans="1:4" x14ac:dyDescent="0.2">
      <c r="A18" s="1" t="str">
        <f>"23302"</f>
        <v>23302</v>
      </c>
      <c r="B18" s="1" t="str">
        <f>"51001"</f>
        <v>51001</v>
      </c>
      <c r="C18" s="1" t="str">
        <f>"ASSAWOMAN"</f>
        <v>ASSAWOMAN</v>
      </c>
      <c r="D18" s="1" t="str">
        <f>"VA"</f>
        <v>VA</v>
      </c>
    </row>
    <row r="19" spans="1:4" x14ac:dyDescent="0.2">
      <c r="A19" s="1" t="str">
        <f>"23423"</f>
        <v>23423</v>
      </c>
      <c r="B19" s="1" t="str">
        <f>"51001"</f>
        <v>51001</v>
      </c>
      <c r="C19" s="1" t="str">
        <f>"QUINBY"</f>
        <v>QUINBY</v>
      </c>
      <c r="D19" s="1" t="str">
        <f>"VA"</f>
        <v>VA</v>
      </c>
    </row>
    <row r="20" spans="1:4" x14ac:dyDescent="0.2">
      <c r="A20" s="1" t="str">
        <f>"23410"</f>
        <v>23410</v>
      </c>
      <c r="B20" s="1" t="str">
        <f>"51001"</f>
        <v>51001</v>
      </c>
      <c r="C20" s="1" t="str">
        <f>"MELFA"</f>
        <v>MELFA</v>
      </c>
      <c r="D20" s="1" t="str">
        <f>"VA"</f>
        <v>VA</v>
      </c>
    </row>
    <row r="21" spans="1:4" x14ac:dyDescent="0.2">
      <c r="A21" s="1" t="str">
        <f>"23440"</f>
        <v>23440</v>
      </c>
      <c r="B21" s="1" t="str">
        <f>"51001"</f>
        <v>51001</v>
      </c>
      <c r="C21" s="1" t="str">
        <f>"TANGIER"</f>
        <v>TANGIER</v>
      </c>
      <c r="D21" s="1" t="str">
        <f>"VA"</f>
        <v>VA</v>
      </c>
    </row>
    <row r="22" spans="1:4" x14ac:dyDescent="0.2">
      <c r="A22" s="1" t="str">
        <f>"23336"</f>
        <v>23336</v>
      </c>
      <c r="B22" s="1" t="str">
        <f>"51001"</f>
        <v>51001</v>
      </c>
      <c r="C22" s="1" t="str">
        <f>"CHINCOTEAGUE ISLAND"</f>
        <v>CHINCOTEAGUE ISLAND</v>
      </c>
      <c r="D22" s="1" t="str">
        <f>"VA"</f>
        <v>VA</v>
      </c>
    </row>
    <row r="23" spans="1:4" x14ac:dyDescent="0.2">
      <c r="A23" s="1" t="str">
        <f>"23303"</f>
        <v>23303</v>
      </c>
      <c r="B23" s="1" t="str">
        <f>"51001"</f>
        <v>51001</v>
      </c>
      <c r="C23" s="1" t="str">
        <f>"ATLANTIC"</f>
        <v>ATLANTIC</v>
      </c>
      <c r="D23" s="1" t="str">
        <f>"VA"</f>
        <v>VA</v>
      </c>
    </row>
    <row r="24" spans="1:4" x14ac:dyDescent="0.2">
      <c r="A24" s="1" t="str">
        <f>"23350"</f>
        <v>23350</v>
      </c>
      <c r="B24" s="1" t="str">
        <f>"51001"</f>
        <v>51001</v>
      </c>
      <c r="C24" s="1" t="str">
        <f>"EXMORE"</f>
        <v>EXMORE</v>
      </c>
      <c r="D24" s="1" t="str">
        <f>"VA"</f>
        <v>VA</v>
      </c>
    </row>
    <row r="25" spans="1:4" x14ac:dyDescent="0.2">
      <c r="A25" s="1" t="str">
        <f>"23442"</f>
        <v>23442</v>
      </c>
      <c r="B25" s="1" t="str">
        <f>"51001"</f>
        <v>51001</v>
      </c>
      <c r="C25" s="1" t="str">
        <f>"TEMPERANCEVILLE"</f>
        <v>TEMPERANCEVILLE</v>
      </c>
      <c r="D25" s="1" t="str">
        <f>"VA"</f>
        <v>VA</v>
      </c>
    </row>
    <row r="26" spans="1:4" x14ac:dyDescent="0.2">
      <c r="A26" s="1" t="str">
        <f>"23414"</f>
        <v>23414</v>
      </c>
      <c r="B26" s="1" t="str">
        <f>"51001"</f>
        <v>51001</v>
      </c>
      <c r="C26" s="1" t="str">
        <f>"NELSONIA"</f>
        <v>NELSONIA</v>
      </c>
      <c r="D26" s="1" t="str">
        <f>"VA"</f>
        <v>VA</v>
      </c>
    </row>
    <row r="27" spans="1:4" x14ac:dyDescent="0.2">
      <c r="A27" s="1" t="str">
        <f>"23422"</f>
        <v>23422</v>
      </c>
      <c r="B27" s="1" t="str">
        <f>"51001"</f>
        <v>51001</v>
      </c>
      <c r="C27" s="1" t="str">
        <f>"PUNGOTEAGUE"</f>
        <v>PUNGOTEAGUE</v>
      </c>
      <c r="D27" s="1" t="str">
        <f>"VA"</f>
        <v>VA</v>
      </c>
    </row>
    <row r="28" spans="1:4" x14ac:dyDescent="0.2">
      <c r="A28" s="1" t="str">
        <f>"23418"</f>
        <v>23418</v>
      </c>
      <c r="B28" s="1" t="str">
        <f>"51001"</f>
        <v>51001</v>
      </c>
      <c r="C28" s="1" t="str">
        <f>"ONLEY"</f>
        <v>ONLEY</v>
      </c>
      <c r="D28" s="1" t="str">
        <f>"VA"</f>
        <v>VA</v>
      </c>
    </row>
    <row r="29" spans="1:4" x14ac:dyDescent="0.2">
      <c r="A29" s="1" t="str">
        <f>"23488"</f>
        <v>23488</v>
      </c>
      <c r="B29" s="1" t="str">
        <f>"51001"</f>
        <v>51001</v>
      </c>
      <c r="C29" s="1" t="str">
        <f>"WITHAMS"</f>
        <v>WITHAMS</v>
      </c>
      <c r="D29" s="1" t="str">
        <f>"VA"</f>
        <v>VA</v>
      </c>
    </row>
    <row r="30" spans="1:4" x14ac:dyDescent="0.2">
      <c r="A30" s="1" t="str">
        <f>"23401"</f>
        <v>23401</v>
      </c>
      <c r="B30" s="1" t="str">
        <f>"51001"</f>
        <v>51001</v>
      </c>
      <c r="C30" s="1" t="str">
        <f>"KELLER"</f>
        <v>KELLER</v>
      </c>
      <c r="D30" s="1" t="str">
        <f>"VA"</f>
        <v>VA</v>
      </c>
    </row>
    <row r="31" spans="1:4" x14ac:dyDescent="0.2">
      <c r="A31" s="1" t="str">
        <f>"23337"</f>
        <v>23337</v>
      </c>
      <c r="B31" s="1" t="str">
        <f>"51001"</f>
        <v>51001</v>
      </c>
      <c r="C31" s="1" t="str">
        <f>"WALLOPS ISLAND"</f>
        <v>WALLOPS ISLAND</v>
      </c>
      <c r="D31" s="1" t="str">
        <f>"VA"</f>
        <v>VA</v>
      </c>
    </row>
    <row r="32" spans="1:4" x14ac:dyDescent="0.2">
      <c r="A32" s="1" t="str">
        <f>"23409"</f>
        <v>23409</v>
      </c>
      <c r="B32" s="1" t="str">
        <f>"51001"</f>
        <v>51001</v>
      </c>
      <c r="C32" s="1" t="str">
        <f>"MEARS"</f>
        <v>MEARS</v>
      </c>
      <c r="D32" s="1" t="str">
        <f>"VA"</f>
        <v>VA</v>
      </c>
    </row>
    <row r="33" spans="1:4" x14ac:dyDescent="0.2">
      <c r="A33" s="1" t="str">
        <f>"23421"</f>
        <v>23421</v>
      </c>
      <c r="B33" s="1" t="str">
        <f>"51001"</f>
        <v>51001</v>
      </c>
      <c r="C33" s="1" t="str">
        <f>"PARKSLEY"</f>
        <v>PARKSLEY</v>
      </c>
      <c r="D33" s="1" t="str">
        <f>"VA"</f>
        <v>VA</v>
      </c>
    </row>
    <row r="34" spans="1:4" x14ac:dyDescent="0.2">
      <c r="A34" s="1" t="str">
        <f>"23441"</f>
        <v>23441</v>
      </c>
      <c r="B34" s="1" t="str">
        <f>"51001"</f>
        <v>51001</v>
      </c>
      <c r="C34" s="1" t="str">
        <f>"TASLEY"</f>
        <v>TASLEY</v>
      </c>
      <c r="D34" s="1" t="str">
        <f>"VA"</f>
        <v>VA</v>
      </c>
    </row>
    <row r="35" spans="1:4" x14ac:dyDescent="0.2">
      <c r="A35" s="1" t="str">
        <f>"23357"</f>
        <v>23357</v>
      </c>
      <c r="B35" s="1" t="str">
        <f>"51001"</f>
        <v>51001</v>
      </c>
      <c r="C35" s="1" t="str">
        <f>"GREENBUSH"</f>
        <v>GREENBUSH</v>
      </c>
      <c r="D35" s="1" t="str">
        <f>"VA"</f>
        <v>VA</v>
      </c>
    </row>
    <row r="36" spans="1:4" x14ac:dyDescent="0.2">
      <c r="A36" s="1" t="str">
        <f>"23389"</f>
        <v>23389</v>
      </c>
      <c r="B36" s="1" t="str">
        <f>"51001"</f>
        <v>51001</v>
      </c>
      <c r="C36" s="1" t="str">
        <f>"HARBORTON"</f>
        <v>HARBORTON</v>
      </c>
      <c r="D36" s="1" t="str">
        <f>"VA"</f>
        <v>VA</v>
      </c>
    </row>
    <row r="37" spans="1:4" x14ac:dyDescent="0.2">
      <c r="A37" s="1" t="str">
        <f>"23395"</f>
        <v>23395</v>
      </c>
      <c r="B37" s="1" t="str">
        <f>"51001"</f>
        <v>51001</v>
      </c>
      <c r="C37" s="1" t="str">
        <f>"HORNTOWN"</f>
        <v>HORNTOWN</v>
      </c>
      <c r="D37" s="1" t="str">
        <f>"VA"</f>
        <v>VA</v>
      </c>
    </row>
    <row r="38" spans="1:4" x14ac:dyDescent="0.2">
      <c r="A38" s="1" t="str">
        <f>"22974"</f>
        <v>22974</v>
      </c>
      <c r="B38" s="1" t="str">
        <f>"51003"</f>
        <v>51003</v>
      </c>
      <c r="C38" s="1" t="str">
        <f>"TROY"</f>
        <v>TROY</v>
      </c>
      <c r="D38" s="1" t="str">
        <f>"VA"</f>
        <v>VA</v>
      </c>
    </row>
    <row r="39" spans="1:4" x14ac:dyDescent="0.2">
      <c r="A39" s="1" t="str">
        <f>"22959"</f>
        <v>22959</v>
      </c>
      <c r="B39" s="1" t="str">
        <f>"51003"</f>
        <v>51003</v>
      </c>
      <c r="C39" s="1" t="str">
        <f>"NORTH GARDEN"</f>
        <v>NORTH GARDEN</v>
      </c>
      <c r="D39" s="1" t="str">
        <f>"VA"</f>
        <v>VA</v>
      </c>
    </row>
    <row r="40" spans="1:4" x14ac:dyDescent="0.2">
      <c r="A40" s="1" t="str">
        <f>"22920"</f>
        <v>22920</v>
      </c>
      <c r="B40" s="1" t="str">
        <f>"51003"</f>
        <v>51003</v>
      </c>
      <c r="C40" s="1" t="str">
        <f>"AFTON"</f>
        <v>AFTON</v>
      </c>
      <c r="D40" s="1" t="str">
        <f>"VA"</f>
        <v>VA</v>
      </c>
    </row>
    <row r="41" spans="1:4" x14ac:dyDescent="0.2">
      <c r="A41" s="1" t="str">
        <f>"22909"</f>
        <v>22909</v>
      </c>
      <c r="B41" s="1" t="str">
        <f>"51003"</f>
        <v>51003</v>
      </c>
      <c r="C41" s="1" t="str">
        <f>"CHARLOTTESVILLE"</f>
        <v>CHARLOTTESVILLE</v>
      </c>
      <c r="D41" s="1" t="str">
        <f>"VA"</f>
        <v>VA</v>
      </c>
    </row>
    <row r="42" spans="1:4" x14ac:dyDescent="0.2">
      <c r="A42" s="1" t="str">
        <f>"22935"</f>
        <v>22935</v>
      </c>
      <c r="B42" s="1" t="str">
        <f>"51003"</f>
        <v>51003</v>
      </c>
      <c r="C42" s="1" t="str">
        <f>"DYKE"</f>
        <v>DYKE</v>
      </c>
      <c r="D42" s="1" t="str">
        <f>"VA"</f>
        <v>VA</v>
      </c>
    </row>
    <row r="43" spans="1:4" x14ac:dyDescent="0.2">
      <c r="A43" s="1" t="str">
        <f>"22924"</f>
        <v>22924</v>
      </c>
      <c r="B43" s="1" t="str">
        <f>"51003"</f>
        <v>51003</v>
      </c>
      <c r="C43" s="1" t="str">
        <f>"BATESVILLE"</f>
        <v>BATESVILLE</v>
      </c>
      <c r="D43" s="1" t="str">
        <f>"VA"</f>
        <v>VA</v>
      </c>
    </row>
    <row r="44" spans="1:4" x14ac:dyDescent="0.2">
      <c r="A44" s="1" t="str">
        <f>"22904"</f>
        <v>22904</v>
      </c>
      <c r="B44" s="1" t="str">
        <f>"51003"</f>
        <v>51003</v>
      </c>
      <c r="C44" s="1" t="str">
        <f>"CHARLOTTESVILLE"</f>
        <v>CHARLOTTESVILLE</v>
      </c>
      <c r="D44" s="1" t="str">
        <f>"VA"</f>
        <v>VA</v>
      </c>
    </row>
    <row r="45" spans="1:4" x14ac:dyDescent="0.2">
      <c r="A45" s="1" t="str">
        <f>"22969"</f>
        <v>22969</v>
      </c>
      <c r="B45" s="1" t="str">
        <f>"51003"</f>
        <v>51003</v>
      </c>
      <c r="C45" s="1" t="str">
        <f>"SCHUYLER"</f>
        <v>SCHUYLER</v>
      </c>
      <c r="D45" s="1" t="str">
        <f>"VA"</f>
        <v>VA</v>
      </c>
    </row>
    <row r="46" spans="1:4" x14ac:dyDescent="0.2">
      <c r="A46" s="1" t="str">
        <f>"22943"</f>
        <v>22943</v>
      </c>
      <c r="B46" s="1" t="str">
        <f>"51003"</f>
        <v>51003</v>
      </c>
      <c r="C46" s="1" t="str">
        <f>"GREENWOOD"</f>
        <v>GREENWOOD</v>
      </c>
      <c r="D46" s="1" t="str">
        <f>"VA"</f>
        <v>VA</v>
      </c>
    </row>
    <row r="47" spans="1:4" x14ac:dyDescent="0.2">
      <c r="A47" s="1" t="str">
        <f>"22903"</f>
        <v>22903</v>
      </c>
      <c r="B47" s="1" t="str">
        <f>"51003"</f>
        <v>51003</v>
      </c>
      <c r="C47" s="1" t="str">
        <f>"CHARLOTTESVILLE"</f>
        <v>CHARLOTTESVILLE</v>
      </c>
      <c r="D47" s="1" t="str">
        <f>"VA"</f>
        <v>VA</v>
      </c>
    </row>
    <row r="48" spans="1:4" x14ac:dyDescent="0.2">
      <c r="A48" s="1" t="str">
        <f>"22987"</f>
        <v>22987</v>
      </c>
      <c r="B48" s="1" t="str">
        <f>"51003"</f>
        <v>51003</v>
      </c>
      <c r="C48" s="1" t="str">
        <f>"WHITE HALL"</f>
        <v>WHITE HALL</v>
      </c>
      <c r="D48" s="1" t="str">
        <f>"VA"</f>
        <v>VA</v>
      </c>
    </row>
    <row r="49" spans="1:4" x14ac:dyDescent="0.2">
      <c r="A49" s="1" t="str">
        <f>"22938"</f>
        <v>22938</v>
      </c>
      <c r="B49" s="1" t="str">
        <f>"51003"</f>
        <v>51003</v>
      </c>
      <c r="C49" s="1" t="str">
        <f>"FABER"</f>
        <v>FABER</v>
      </c>
      <c r="D49" s="1" t="str">
        <f>"VA"</f>
        <v>VA</v>
      </c>
    </row>
    <row r="50" spans="1:4" x14ac:dyDescent="0.2">
      <c r="A50" s="1" t="str">
        <f>"24562"</f>
        <v>24562</v>
      </c>
      <c r="B50" s="1" t="str">
        <f>"51003"</f>
        <v>51003</v>
      </c>
      <c r="C50" s="1" t="str">
        <f>"HOWARDSVILLE"</f>
        <v>HOWARDSVILLE</v>
      </c>
      <c r="D50" s="1" t="str">
        <f>"VA"</f>
        <v>VA</v>
      </c>
    </row>
    <row r="51" spans="1:4" x14ac:dyDescent="0.2">
      <c r="A51" s="1" t="str">
        <f>"22902"</f>
        <v>22902</v>
      </c>
      <c r="B51" s="1" t="str">
        <f>"51003"</f>
        <v>51003</v>
      </c>
      <c r="C51" s="1" t="str">
        <f>"CHARLOTTESVILLE"</f>
        <v>CHARLOTTESVILLE</v>
      </c>
      <c r="D51" s="1" t="str">
        <f>"VA"</f>
        <v>VA</v>
      </c>
    </row>
    <row r="52" spans="1:4" x14ac:dyDescent="0.2">
      <c r="A52" s="1" t="str">
        <f>"22908"</f>
        <v>22908</v>
      </c>
      <c r="B52" s="1" t="str">
        <f>"51003"</f>
        <v>51003</v>
      </c>
      <c r="C52" s="1" t="str">
        <f>"CHARLOTTESVILLE"</f>
        <v>CHARLOTTESVILLE</v>
      </c>
      <c r="D52" s="1" t="str">
        <f>"VA"</f>
        <v>VA</v>
      </c>
    </row>
    <row r="53" spans="1:4" x14ac:dyDescent="0.2">
      <c r="A53" s="1" t="str">
        <f>"22901"</f>
        <v>22901</v>
      </c>
      <c r="B53" s="1" t="str">
        <f>"51003"</f>
        <v>51003</v>
      </c>
      <c r="C53" s="1" t="str">
        <f>"CHARLOTTESVILLE"</f>
        <v>CHARLOTTESVILLE</v>
      </c>
      <c r="D53" s="1" t="str">
        <f>"VA"</f>
        <v>VA</v>
      </c>
    </row>
    <row r="54" spans="1:4" x14ac:dyDescent="0.2">
      <c r="A54" s="1" t="str">
        <f>"22937"</f>
        <v>22937</v>
      </c>
      <c r="B54" s="1" t="str">
        <f>"51003"</f>
        <v>51003</v>
      </c>
      <c r="C54" s="1" t="str">
        <f>"ESMONT"</f>
        <v>ESMONT</v>
      </c>
      <c r="D54" s="1" t="str">
        <f>"VA"</f>
        <v>VA</v>
      </c>
    </row>
    <row r="55" spans="1:4" x14ac:dyDescent="0.2">
      <c r="A55" s="1" t="str">
        <f>"22911"</f>
        <v>22911</v>
      </c>
      <c r="B55" s="1" t="str">
        <f>"51003"</f>
        <v>51003</v>
      </c>
      <c r="C55" s="1" t="str">
        <f>"CHARLOTTESVILLE"</f>
        <v>CHARLOTTESVILLE</v>
      </c>
      <c r="D55" s="1" t="str">
        <f>"VA"</f>
        <v>VA</v>
      </c>
    </row>
    <row r="56" spans="1:4" x14ac:dyDescent="0.2">
      <c r="A56" s="1" t="str">
        <f>"22945"</f>
        <v>22945</v>
      </c>
      <c r="B56" s="1" t="str">
        <f>"51003"</f>
        <v>51003</v>
      </c>
      <c r="C56" s="1" t="str">
        <f>"IVY"</f>
        <v>IVY</v>
      </c>
      <c r="D56" s="1" t="str">
        <f>"VA"</f>
        <v>VA</v>
      </c>
    </row>
    <row r="57" spans="1:4" x14ac:dyDescent="0.2">
      <c r="A57" s="1" t="str">
        <f>"22931"</f>
        <v>22931</v>
      </c>
      <c r="B57" s="1" t="str">
        <f>"51003"</f>
        <v>51003</v>
      </c>
      <c r="C57" s="1" t="str">
        <f>"COVESVILLE"</f>
        <v>COVESVILLE</v>
      </c>
      <c r="D57" s="1" t="str">
        <f>"VA"</f>
        <v>VA</v>
      </c>
    </row>
    <row r="58" spans="1:4" x14ac:dyDescent="0.2">
      <c r="A58" s="1" t="str">
        <f>"22936"</f>
        <v>22936</v>
      </c>
      <c r="B58" s="1" t="str">
        <f>"51003"</f>
        <v>51003</v>
      </c>
      <c r="C58" s="1" t="str">
        <f>"EARLYSVILLE"</f>
        <v>EARLYSVILLE</v>
      </c>
      <c r="D58" s="1" t="str">
        <f>"VA"</f>
        <v>VA</v>
      </c>
    </row>
    <row r="59" spans="1:4" x14ac:dyDescent="0.2">
      <c r="A59" s="1" t="str">
        <f>"22942"</f>
        <v>22942</v>
      </c>
      <c r="B59" s="1" t="str">
        <f>"51003"</f>
        <v>51003</v>
      </c>
      <c r="C59" s="1" t="str">
        <f>"GORDONSVILLE"</f>
        <v>GORDONSVILLE</v>
      </c>
      <c r="D59" s="1" t="str">
        <f>"VA"</f>
        <v>VA</v>
      </c>
    </row>
    <row r="60" spans="1:4" x14ac:dyDescent="0.2">
      <c r="A60" s="1" t="str">
        <f>"22923"</f>
        <v>22923</v>
      </c>
      <c r="B60" s="1" t="str">
        <f>"51003"</f>
        <v>51003</v>
      </c>
      <c r="C60" s="1" t="str">
        <f>"BARBOURSVILLE"</f>
        <v>BARBOURSVILLE</v>
      </c>
      <c r="D60" s="1" t="str">
        <f>"VA"</f>
        <v>VA</v>
      </c>
    </row>
    <row r="61" spans="1:4" x14ac:dyDescent="0.2">
      <c r="A61" s="1" t="str">
        <f>"22932"</f>
        <v>22932</v>
      </c>
      <c r="B61" s="1" t="str">
        <f>"51003"</f>
        <v>51003</v>
      </c>
      <c r="C61" s="1" t="str">
        <f>"CROZET"</f>
        <v>CROZET</v>
      </c>
      <c r="D61" s="1" t="str">
        <f>"VA"</f>
        <v>VA</v>
      </c>
    </row>
    <row r="62" spans="1:4" x14ac:dyDescent="0.2">
      <c r="A62" s="1" t="str">
        <f>"24590"</f>
        <v>24590</v>
      </c>
      <c r="B62" s="1" t="str">
        <f>"51003"</f>
        <v>51003</v>
      </c>
      <c r="C62" s="1" t="str">
        <f>"SCOTTSVILLE"</f>
        <v>SCOTTSVILLE</v>
      </c>
      <c r="D62" s="1" t="str">
        <f>"VA"</f>
        <v>VA</v>
      </c>
    </row>
    <row r="63" spans="1:4" x14ac:dyDescent="0.2">
      <c r="A63" s="1" t="str">
        <f>"22968"</f>
        <v>22968</v>
      </c>
      <c r="B63" s="1" t="str">
        <f>"51003"</f>
        <v>51003</v>
      </c>
      <c r="C63" s="1" t="str">
        <f>"RUCKERSVILLE"</f>
        <v>RUCKERSVILLE</v>
      </c>
      <c r="D63" s="1" t="str">
        <f>"VA"</f>
        <v>VA</v>
      </c>
    </row>
    <row r="64" spans="1:4" x14ac:dyDescent="0.2">
      <c r="A64" s="1" t="str">
        <f>"22947"</f>
        <v>22947</v>
      </c>
      <c r="B64" s="1" t="str">
        <f>"51003"</f>
        <v>51003</v>
      </c>
      <c r="C64" s="1" t="str">
        <f>"KESWICK"</f>
        <v>KESWICK</v>
      </c>
      <c r="D64" s="1" t="str">
        <f>"VA"</f>
        <v>VA</v>
      </c>
    </row>
    <row r="65" spans="1:4" x14ac:dyDescent="0.2">
      <c r="A65" s="1" t="str">
        <f>"22946"</f>
        <v>22946</v>
      </c>
      <c r="B65" s="1" t="str">
        <f>"51003"</f>
        <v>51003</v>
      </c>
      <c r="C65" s="1" t="str">
        <f>"KEENE"</f>
        <v>KEENE</v>
      </c>
      <c r="D65" s="1" t="str">
        <f>"VA"</f>
        <v>VA</v>
      </c>
    </row>
    <row r="66" spans="1:4" x14ac:dyDescent="0.2">
      <c r="A66" s="1" t="str">
        <f>"22940"</f>
        <v>22940</v>
      </c>
      <c r="B66" s="1" t="str">
        <f>"51003"</f>
        <v>51003</v>
      </c>
      <c r="C66" s="1" t="str">
        <f>"FREE UNION"</f>
        <v>FREE UNION</v>
      </c>
      <c r="D66" s="1" t="str">
        <f>"VA"</f>
        <v>VA</v>
      </c>
    </row>
    <row r="67" spans="1:4" x14ac:dyDescent="0.2">
      <c r="A67" s="1" t="str">
        <f>"24474"</f>
        <v>24474</v>
      </c>
      <c r="B67" s="1" t="str">
        <f>"51005"</f>
        <v>51005</v>
      </c>
      <c r="C67" s="1" t="str">
        <f>"SELMA"</f>
        <v>SELMA</v>
      </c>
      <c r="D67" s="1" t="str">
        <f>"VA"</f>
        <v>VA</v>
      </c>
    </row>
    <row r="68" spans="1:4" x14ac:dyDescent="0.2">
      <c r="A68" s="1" t="str">
        <f>"24445"</f>
        <v>24445</v>
      </c>
      <c r="B68" s="1" t="str">
        <f>"51005"</f>
        <v>51005</v>
      </c>
      <c r="C68" s="1" t="str">
        <f>"HOT SPRINGS"</f>
        <v>HOT SPRINGS</v>
      </c>
      <c r="D68" s="1" t="str">
        <f>"VA"</f>
        <v>VA</v>
      </c>
    </row>
    <row r="69" spans="1:4" x14ac:dyDescent="0.2">
      <c r="A69" s="1" t="str">
        <f>"24426"</f>
        <v>24426</v>
      </c>
      <c r="B69" s="1" t="str">
        <f>"51005"</f>
        <v>51005</v>
      </c>
      <c r="C69" s="1" t="str">
        <f>"COVINGTON"</f>
        <v>COVINGTON</v>
      </c>
      <c r="D69" s="1" t="str">
        <f>"VA"</f>
        <v>VA</v>
      </c>
    </row>
    <row r="70" spans="1:4" x14ac:dyDescent="0.2">
      <c r="A70" s="1" t="str">
        <f>"24085"</f>
        <v>24085</v>
      </c>
      <c r="B70" s="1" t="str">
        <f>"51005"</f>
        <v>51005</v>
      </c>
      <c r="C70" s="1" t="str">
        <f>"EAGLE ROCK"</f>
        <v>EAGLE ROCK</v>
      </c>
      <c r="D70" s="1" t="str">
        <f>"VA"</f>
        <v>VA</v>
      </c>
    </row>
    <row r="71" spans="1:4" x14ac:dyDescent="0.2">
      <c r="A71" s="1" t="str">
        <f>"24448"</f>
        <v>24448</v>
      </c>
      <c r="B71" s="1" t="str">
        <f>"51005"</f>
        <v>51005</v>
      </c>
      <c r="C71" s="1" t="str">
        <f>"IRON GATE"</f>
        <v>IRON GATE</v>
      </c>
      <c r="D71" s="1" t="str">
        <f>"VA"</f>
        <v>VA</v>
      </c>
    </row>
    <row r="72" spans="1:4" x14ac:dyDescent="0.2">
      <c r="A72" s="1" t="str">
        <f>"24457"</f>
        <v>24457</v>
      </c>
      <c r="B72" s="1" t="str">
        <f>"51005"</f>
        <v>51005</v>
      </c>
      <c r="C72" s="1" t="str">
        <f>"LOW MOOR"</f>
        <v>LOW MOOR</v>
      </c>
      <c r="D72" s="1" t="str">
        <f>"VA"</f>
        <v>VA</v>
      </c>
    </row>
    <row r="73" spans="1:4" x14ac:dyDescent="0.2">
      <c r="A73" s="1" t="str">
        <f>"24422"</f>
        <v>24422</v>
      </c>
      <c r="B73" s="1" t="str">
        <f>"51005"</f>
        <v>51005</v>
      </c>
      <c r="C73" s="1" t="str">
        <f>"CLIFTON FORGE"</f>
        <v>CLIFTON FORGE</v>
      </c>
      <c r="D73" s="1" t="str">
        <f>"VA"</f>
        <v>VA</v>
      </c>
    </row>
    <row r="74" spans="1:4" x14ac:dyDescent="0.2">
      <c r="A74" s="1" t="str">
        <f>"23824"</f>
        <v>23824</v>
      </c>
      <c r="B74" s="1" t="str">
        <f>"51007"</f>
        <v>51007</v>
      </c>
      <c r="C74" s="1" t="str">
        <f>"BLACKSTONE"</f>
        <v>BLACKSTONE</v>
      </c>
      <c r="D74" s="1" t="str">
        <f>"VA"</f>
        <v>VA</v>
      </c>
    </row>
    <row r="75" spans="1:4" x14ac:dyDescent="0.2">
      <c r="A75" s="1" t="str">
        <f>"23083"</f>
        <v>23083</v>
      </c>
      <c r="B75" s="1" t="str">
        <f>"51007"</f>
        <v>51007</v>
      </c>
      <c r="C75" s="1" t="str">
        <f>"JETERSVILLE"</f>
        <v>JETERSVILLE</v>
      </c>
      <c r="D75" s="1" t="str">
        <f>"VA"</f>
        <v>VA</v>
      </c>
    </row>
    <row r="76" spans="1:4" x14ac:dyDescent="0.2">
      <c r="A76" s="1" t="str">
        <f>"23966"</f>
        <v>23966</v>
      </c>
      <c r="B76" s="1" t="str">
        <f>"51007"</f>
        <v>51007</v>
      </c>
      <c r="C76" s="1" t="str">
        <f>"RICE"</f>
        <v>RICE</v>
      </c>
      <c r="D76" s="1" t="str">
        <f>"VA"</f>
        <v>VA</v>
      </c>
    </row>
    <row r="77" spans="1:4" x14ac:dyDescent="0.2">
      <c r="A77" s="1" t="str">
        <f>"23922"</f>
        <v>23922</v>
      </c>
      <c r="B77" s="1" t="str">
        <f>"51007"</f>
        <v>51007</v>
      </c>
      <c r="C77" s="1" t="str">
        <f>"BURKEVILLE"</f>
        <v>BURKEVILLE</v>
      </c>
      <c r="D77" s="1" t="str">
        <f>"VA"</f>
        <v>VA</v>
      </c>
    </row>
    <row r="78" spans="1:4" x14ac:dyDescent="0.2">
      <c r="A78" s="1" t="str">
        <f>"23833"</f>
        <v>23833</v>
      </c>
      <c r="B78" s="1" t="str">
        <f>"51007"</f>
        <v>51007</v>
      </c>
      <c r="C78" s="1" t="str">
        <f>"CHURCH ROAD"</f>
        <v>CHURCH ROAD</v>
      </c>
      <c r="D78" s="1" t="str">
        <f>"VA"</f>
        <v>VA</v>
      </c>
    </row>
    <row r="79" spans="1:4" x14ac:dyDescent="0.2">
      <c r="A79" s="1" t="str">
        <f>"23850"</f>
        <v>23850</v>
      </c>
      <c r="B79" s="1" t="str">
        <f>"51007"</f>
        <v>51007</v>
      </c>
      <c r="C79" s="1" t="str">
        <f>"FORD"</f>
        <v>FORD</v>
      </c>
      <c r="D79" s="1" t="str">
        <f>"VA"</f>
        <v>VA</v>
      </c>
    </row>
    <row r="80" spans="1:4" x14ac:dyDescent="0.2">
      <c r="A80" s="1" t="str">
        <f>"23105"</f>
        <v>23105</v>
      </c>
      <c r="B80" s="1" t="str">
        <f>"51007"</f>
        <v>51007</v>
      </c>
      <c r="C80" s="1" t="str">
        <f>"MANNBORO"</f>
        <v>MANNBORO</v>
      </c>
      <c r="D80" s="1" t="str">
        <f>"VA"</f>
        <v>VA</v>
      </c>
    </row>
    <row r="81" spans="1:4" x14ac:dyDescent="0.2">
      <c r="A81" s="1" t="str">
        <f>"23002"</f>
        <v>23002</v>
      </c>
      <c r="B81" s="1" t="str">
        <f>"51007"</f>
        <v>51007</v>
      </c>
      <c r="C81" s="1" t="str">
        <f>"AMELIA COURT HOUSE"</f>
        <v>AMELIA COURT HOUSE</v>
      </c>
      <c r="D81" s="1" t="str">
        <f>"VA"</f>
        <v>VA</v>
      </c>
    </row>
    <row r="82" spans="1:4" x14ac:dyDescent="0.2">
      <c r="A82" s="1" t="str">
        <f>"22922"</f>
        <v>22922</v>
      </c>
      <c r="B82" s="1" t="str">
        <f>"51009"</f>
        <v>51009</v>
      </c>
      <c r="C82" s="1" t="str">
        <f>"ARRINGTON"</f>
        <v>ARRINGTON</v>
      </c>
      <c r="D82" s="1" t="str">
        <f>"VA"</f>
        <v>VA</v>
      </c>
    </row>
    <row r="83" spans="1:4" x14ac:dyDescent="0.2">
      <c r="A83" s="1" t="str">
        <f>"24521"</f>
        <v>24521</v>
      </c>
      <c r="B83" s="1" t="str">
        <f>"51009"</f>
        <v>51009</v>
      </c>
      <c r="C83" s="1" t="str">
        <f>"AMHERST"</f>
        <v>AMHERST</v>
      </c>
      <c r="D83" s="1" t="str">
        <f>"VA"</f>
        <v>VA</v>
      </c>
    </row>
    <row r="84" spans="1:4" x14ac:dyDescent="0.2">
      <c r="A84" s="1" t="str">
        <f>"24572"</f>
        <v>24572</v>
      </c>
      <c r="B84" s="1" t="str">
        <f>"51009"</f>
        <v>51009</v>
      </c>
      <c r="C84" s="1" t="str">
        <f>"MADISON HEIGHTS"</f>
        <v>MADISON HEIGHTS</v>
      </c>
      <c r="D84" s="1" t="str">
        <f>"VA"</f>
        <v>VA</v>
      </c>
    </row>
    <row r="85" spans="1:4" x14ac:dyDescent="0.2">
      <c r="A85" s="1" t="str">
        <f>"24595"</f>
        <v>24595</v>
      </c>
      <c r="B85" s="1" t="str">
        <f>"51009"</f>
        <v>51009</v>
      </c>
      <c r="C85" s="1" t="str">
        <f>"SWEET BRIAR"</f>
        <v>SWEET BRIAR</v>
      </c>
      <c r="D85" s="1" t="str">
        <f>"VA"</f>
        <v>VA</v>
      </c>
    </row>
    <row r="86" spans="1:4" x14ac:dyDescent="0.2">
      <c r="A86" s="1" t="str">
        <f>"24553"</f>
        <v>24553</v>
      </c>
      <c r="B86" s="1" t="str">
        <f>"51009"</f>
        <v>51009</v>
      </c>
      <c r="C86" s="1" t="str">
        <f>"GLADSTONE"</f>
        <v>GLADSTONE</v>
      </c>
      <c r="D86" s="1" t="str">
        <f>"VA"</f>
        <v>VA</v>
      </c>
    </row>
    <row r="87" spans="1:4" x14ac:dyDescent="0.2">
      <c r="A87" s="1" t="str">
        <f>"24533"</f>
        <v>24533</v>
      </c>
      <c r="B87" s="1" t="str">
        <f>"51009"</f>
        <v>51009</v>
      </c>
      <c r="C87" s="1" t="str">
        <f>"CLIFFORD"</f>
        <v>CLIFFORD</v>
      </c>
      <c r="D87" s="1" t="str">
        <f>"VA"</f>
        <v>VA</v>
      </c>
    </row>
    <row r="88" spans="1:4" x14ac:dyDescent="0.2">
      <c r="A88" s="1" t="str">
        <f>"24483"</f>
        <v>24483</v>
      </c>
      <c r="B88" s="1" t="str">
        <f>"51009"</f>
        <v>51009</v>
      </c>
      <c r="C88" s="1" t="str">
        <f>"VESUVIUS"</f>
        <v>VESUVIUS</v>
      </c>
      <c r="D88" s="1" t="str">
        <f>"VA"</f>
        <v>VA</v>
      </c>
    </row>
    <row r="89" spans="1:4" x14ac:dyDescent="0.2">
      <c r="A89" s="1" t="str">
        <f>"22967"</f>
        <v>22967</v>
      </c>
      <c r="B89" s="1" t="str">
        <f>"51009"</f>
        <v>51009</v>
      </c>
      <c r="C89" s="1" t="str">
        <f>"ROSELAND"</f>
        <v>ROSELAND</v>
      </c>
      <c r="D89" s="1" t="str">
        <f>"VA"</f>
        <v>VA</v>
      </c>
    </row>
    <row r="90" spans="1:4" x14ac:dyDescent="0.2">
      <c r="A90" s="1" t="str">
        <f>"24574"</f>
        <v>24574</v>
      </c>
      <c r="B90" s="1" t="str">
        <f>"51009"</f>
        <v>51009</v>
      </c>
      <c r="C90" s="1" t="str">
        <f>"MONROE"</f>
        <v>MONROE</v>
      </c>
      <c r="D90" s="1" t="str">
        <f>"VA"</f>
        <v>VA</v>
      </c>
    </row>
    <row r="91" spans="1:4" x14ac:dyDescent="0.2">
      <c r="A91" s="1" t="str">
        <f>"24526"</f>
        <v>24526</v>
      </c>
      <c r="B91" s="1" t="str">
        <f>"51009"</f>
        <v>51009</v>
      </c>
      <c r="C91" s="1" t="str">
        <f>"BIG ISLAND"</f>
        <v>BIG ISLAND</v>
      </c>
      <c r="D91" s="1" t="str">
        <f>"VA"</f>
        <v>VA</v>
      </c>
    </row>
    <row r="92" spans="1:4" x14ac:dyDescent="0.2">
      <c r="A92" s="1" t="str">
        <f>"24538"</f>
        <v>24538</v>
      </c>
      <c r="B92" s="1" t="str">
        <f>"51011"</f>
        <v>51011</v>
      </c>
      <c r="C92" s="1" t="str">
        <f>"CONCORD"</f>
        <v>CONCORD</v>
      </c>
      <c r="D92" s="1" t="str">
        <f>"VA"</f>
        <v>VA</v>
      </c>
    </row>
    <row r="93" spans="1:4" x14ac:dyDescent="0.2">
      <c r="A93" s="1" t="str">
        <f>"24593"</f>
        <v>24593</v>
      </c>
      <c r="B93" s="1" t="str">
        <f>"51011"</f>
        <v>51011</v>
      </c>
      <c r="C93" s="1" t="str">
        <f>"SPOUT SPRING"</f>
        <v>SPOUT SPRING</v>
      </c>
      <c r="D93" s="1" t="str">
        <f>"VA"</f>
        <v>VA</v>
      </c>
    </row>
    <row r="94" spans="1:4" x14ac:dyDescent="0.2">
      <c r="A94" s="1" t="str">
        <f>"23960"</f>
        <v>23960</v>
      </c>
      <c r="B94" s="1" t="str">
        <f>"51011"</f>
        <v>51011</v>
      </c>
      <c r="C94" s="1" t="str">
        <f>"PROSPECT"</f>
        <v>PROSPECT</v>
      </c>
      <c r="D94" s="1" t="str">
        <f>"VA"</f>
        <v>VA</v>
      </c>
    </row>
    <row r="95" spans="1:4" x14ac:dyDescent="0.2">
      <c r="A95" s="1" t="str">
        <f>"23939"</f>
        <v>23939</v>
      </c>
      <c r="B95" s="1" t="str">
        <f>"51011"</f>
        <v>51011</v>
      </c>
      <c r="C95" s="1" t="str">
        <f>"EVERGREEN"</f>
        <v>EVERGREEN</v>
      </c>
      <c r="D95" s="1" t="str">
        <f>"VA"</f>
        <v>VA</v>
      </c>
    </row>
    <row r="96" spans="1:4" x14ac:dyDescent="0.2">
      <c r="A96" s="1" t="str">
        <f>"24553"</f>
        <v>24553</v>
      </c>
      <c r="B96" s="1" t="str">
        <f>"51011"</f>
        <v>51011</v>
      </c>
      <c r="C96" s="1" t="str">
        <f>"GLADSTONE"</f>
        <v>GLADSTONE</v>
      </c>
      <c r="D96" s="1" t="str">
        <f>"VA"</f>
        <v>VA</v>
      </c>
    </row>
    <row r="97" spans="1:4" x14ac:dyDescent="0.2">
      <c r="A97" s="1" t="str">
        <f>"23958"</f>
        <v>23958</v>
      </c>
      <c r="B97" s="1" t="str">
        <f>"51011"</f>
        <v>51011</v>
      </c>
      <c r="C97" s="1" t="str">
        <f>"PAMPLIN"</f>
        <v>PAMPLIN</v>
      </c>
      <c r="D97" s="1" t="str">
        <f>"VA"</f>
        <v>VA</v>
      </c>
    </row>
    <row r="98" spans="1:4" x14ac:dyDescent="0.2">
      <c r="A98" s="1" t="str">
        <f>"23963"</f>
        <v>23963</v>
      </c>
      <c r="B98" s="1" t="str">
        <f>"51011"</f>
        <v>51011</v>
      </c>
      <c r="C98" s="1" t="str">
        <f>"RED HOUSE"</f>
        <v>RED HOUSE</v>
      </c>
      <c r="D98" s="1" t="str">
        <f>"VA"</f>
        <v>VA</v>
      </c>
    </row>
    <row r="99" spans="1:4" x14ac:dyDescent="0.2">
      <c r="A99" s="1" t="str">
        <f>"24504"</f>
        <v>24504</v>
      </c>
      <c r="B99" s="1" t="str">
        <f>"51011"</f>
        <v>51011</v>
      </c>
      <c r="C99" s="1" t="str">
        <f>"LYNCHBURG"</f>
        <v>LYNCHBURG</v>
      </c>
      <c r="D99" s="1" t="str">
        <f>"VA"</f>
        <v>VA</v>
      </c>
    </row>
    <row r="100" spans="1:4" x14ac:dyDescent="0.2">
      <c r="A100" s="1" t="str">
        <f>"24522"</f>
        <v>24522</v>
      </c>
      <c r="B100" s="1" t="str">
        <f>"51011"</f>
        <v>51011</v>
      </c>
      <c r="C100" s="1" t="str">
        <f>"APPOMATTOX"</f>
        <v>APPOMATTOX</v>
      </c>
      <c r="D100" s="1" t="str">
        <f>"VA"</f>
        <v>VA</v>
      </c>
    </row>
    <row r="101" spans="1:4" x14ac:dyDescent="0.2">
      <c r="A101" s="1" t="str">
        <f>"22241"</f>
        <v>22241</v>
      </c>
      <c r="B101" s="1" t="str">
        <f>"51013"</f>
        <v>51013</v>
      </c>
      <c r="C101" s="1" t="str">
        <f>"ARLINGTON"</f>
        <v>ARLINGTON</v>
      </c>
      <c r="D101" s="1" t="str">
        <f>"VA"</f>
        <v>VA</v>
      </c>
    </row>
    <row r="102" spans="1:4" x14ac:dyDescent="0.2">
      <c r="A102" s="1" t="str">
        <f>"22216"</f>
        <v>22216</v>
      </c>
      <c r="B102" s="1" t="str">
        <f>"51013"</f>
        <v>51013</v>
      </c>
      <c r="C102" s="1" t="str">
        <f>"ARLINGTON"</f>
        <v>ARLINGTON</v>
      </c>
      <c r="D102" s="1" t="str">
        <f>"VA"</f>
        <v>VA</v>
      </c>
    </row>
    <row r="103" spans="1:4" x14ac:dyDescent="0.2">
      <c r="A103" s="1" t="str">
        <f>"22046"</f>
        <v>22046</v>
      </c>
      <c r="B103" s="1" t="str">
        <f>"51013"</f>
        <v>51013</v>
      </c>
      <c r="C103" s="1" t="str">
        <f>"FALLS CHURCH"</f>
        <v>FALLS CHURCH</v>
      </c>
      <c r="D103" s="1" t="str">
        <f>"VA"</f>
        <v>VA</v>
      </c>
    </row>
    <row r="104" spans="1:4" x14ac:dyDescent="0.2">
      <c r="A104" s="1" t="str">
        <f>"20598"</f>
        <v>20598</v>
      </c>
      <c r="B104" s="1" t="str">
        <f>"51013"</f>
        <v>51013</v>
      </c>
      <c r="C104" s="1" t="str">
        <f>"DHS"</f>
        <v>DHS</v>
      </c>
      <c r="D104" s="1" t="str">
        <f>"VA"</f>
        <v>VA</v>
      </c>
    </row>
    <row r="105" spans="1:4" x14ac:dyDescent="0.2">
      <c r="A105" s="1" t="str">
        <f>"22207"</f>
        <v>22207</v>
      </c>
      <c r="B105" s="1" t="str">
        <f>"51013"</f>
        <v>51013</v>
      </c>
      <c r="C105" s="1" t="str">
        <f>"ARLINGTON"</f>
        <v>ARLINGTON</v>
      </c>
      <c r="D105" s="1" t="str">
        <f>"VA"</f>
        <v>VA</v>
      </c>
    </row>
    <row r="106" spans="1:4" x14ac:dyDescent="0.2">
      <c r="A106" s="1" t="str">
        <f>"22209"</f>
        <v>22209</v>
      </c>
      <c r="B106" s="1" t="str">
        <f>"51013"</f>
        <v>51013</v>
      </c>
      <c r="C106" s="1" t="str">
        <f>"ARLINGTON"</f>
        <v>ARLINGTON</v>
      </c>
      <c r="D106" s="1" t="str">
        <f>"VA"</f>
        <v>VA</v>
      </c>
    </row>
    <row r="107" spans="1:4" x14ac:dyDescent="0.2">
      <c r="A107" s="1" t="str">
        <f>"22210"</f>
        <v>22210</v>
      </c>
      <c r="B107" s="1" t="str">
        <f>"51013"</f>
        <v>51013</v>
      </c>
      <c r="C107" s="1" t="str">
        <f>"ARLINGTON"</f>
        <v>ARLINGTON</v>
      </c>
      <c r="D107" s="1" t="str">
        <f>"VA"</f>
        <v>VA</v>
      </c>
    </row>
    <row r="108" spans="1:4" x14ac:dyDescent="0.2">
      <c r="A108" s="1" t="str">
        <f>"22240"</f>
        <v>22240</v>
      </c>
      <c r="B108" s="1" t="str">
        <f>"51013"</f>
        <v>51013</v>
      </c>
      <c r="C108" s="1" t="str">
        <f>"ARLINGTON"</f>
        <v>ARLINGTON</v>
      </c>
      <c r="D108" s="1" t="str">
        <f>"VA"</f>
        <v>VA</v>
      </c>
    </row>
    <row r="109" spans="1:4" x14ac:dyDescent="0.2">
      <c r="A109" s="1" t="str">
        <f>"22243"</f>
        <v>22243</v>
      </c>
      <c r="B109" s="1" t="str">
        <f>"51013"</f>
        <v>51013</v>
      </c>
      <c r="C109" s="1" t="str">
        <f>"ARLINGTON"</f>
        <v>ARLINGTON</v>
      </c>
      <c r="D109" s="1" t="str">
        <f>"VA"</f>
        <v>VA</v>
      </c>
    </row>
    <row r="110" spans="1:4" x14ac:dyDescent="0.2">
      <c r="A110" s="1" t="str">
        <f>"22302"</f>
        <v>22302</v>
      </c>
      <c r="B110" s="1" t="str">
        <f>"51013"</f>
        <v>51013</v>
      </c>
      <c r="C110" s="1" t="str">
        <f>"ALEXANDRIA"</f>
        <v>ALEXANDRIA</v>
      </c>
      <c r="D110" s="1" t="str">
        <f>"VA"</f>
        <v>VA</v>
      </c>
    </row>
    <row r="111" spans="1:4" x14ac:dyDescent="0.2">
      <c r="A111" s="1" t="str">
        <f>"22217"</f>
        <v>22217</v>
      </c>
      <c r="B111" s="1" t="str">
        <f>"51013"</f>
        <v>51013</v>
      </c>
      <c r="C111" s="1" t="str">
        <f>"ARLINGTON"</f>
        <v>ARLINGTON</v>
      </c>
      <c r="D111" s="1" t="str">
        <f>"VA"</f>
        <v>VA</v>
      </c>
    </row>
    <row r="112" spans="1:4" x14ac:dyDescent="0.2">
      <c r="A112" s="1" t="str">
        <f>"22214"</f>
        <v>22214</v>
      </c>
      <c r="B112" s="1" t="str">
        <f>"51013"</f>
        <v>51013</v>
      </c>
      <c r="C112" s="1" t="str">
        <f>"ARLINGTON"</f>
        <v>ARLINGTON</v>
      </c>
      <c r="D112" s="1" t="str">
        <f>"VA"</f>
        <v>VA</v>
      </c>
    </row>
    <row r="113" spans="1:4" x14ac:dyDescent="0.2">
      <c r="A113" s="1" t="str">
        <f>"22205"</f>
        <v>22205</v>
      </c>
      <c r="B113" s="1" t="str">
        <f>"51013"</f>
        <v>51013</v>
      </c>
      <c r="C113" s="1" t="str">
        <f>"ARLINGTON"</f>
        <v>ARLINGTON</v>
      </c>
      <c r="D113" s="1" t="str">
        <f>"VA"</f>
        <v>VA</v>
      </c>
    </row>
    <row r="114" spans="1:4" x14ac:dyDescent="0.2">
      <c r="A114" s="1" t="str">
        <f>"22219"</f>
        <v>22219</v>
      </c>
      <c r="B114" s="1" t="str">
        <f>"51013"</f>
        <v>51013</v>
      </c>
      <c r="C114" s="1" t="str">
        <f>"ARLINGTON"</f>
        <v>ARLINGTON</v>
      </c>
      <c r="D114" s="1" t="str">
        <f>"VA"</f>
        <v>VA</v>
      </c>
    </row>
    <row r="115" spans="1:4" x14ac:dyDescent="0.2">
      <c r="A115" s="1" t="str">
        <f>"22211"</f>
        <v>22211</v>
      </c>
      <c r="B115" s="1" t="str">
        <f>"51013"</f>
        <v>51013</v>
      </c>
      <c r="C115" s="1" t="str">
        <f>"FORT MYER"</f>
        <v>FORT MYER</v>
      </c>
      <c r="D115" s="1" t="str">
        <f>"VA"</f>
        <v>VA</v>
      </c>
    </row>
    <row r="116" spans="1:4" x14ac:dyDescent="0.2">
      <c r="A116" s="1" t="str">
        <f>"22244"</f>
        <v>22244</v>
      </c>
      <c r="B116" s="1" t="str">
        <f>"51013"</f>
        <v>51013</v>
      </c>
      <c r="C116" s="1" t="str">
        <f>"ARLINGTON"</f>
        <v>ARLINGTON</v>
      </c>
      <c r="D116" s="1" t="str">
        <f>"VA"</f>
        <v>VA</v>
      </c>
    </row>
    <row r="117" spans="1:4" x14ac:dyDescent="0.2">
      <c r="A117" s="1" t="str">
        <f>"22242"</f>
        <v>22242</v>
      </c>
      <c r="B117" s="1" t="str">
        <f>"51013"</f>
        <v>51013</v>
      </c>
      <c r="C117" s="1" t="str">
        <f>"ARLINGTON"</f>
        <v>ARLINGTON</v>
      </c>
      <c r="D117" s="1" t="str">
        <f>"VA"</f>
        <v>VA</v>
      </c>
    </row>
    <row r="118" spans="1:4" x14ac:dyDescent="0.2">
      <c r="A118" s="1" t="str">
        <f>"22226"</f>
        <v>22226</v>
      </c>
      <c r="B118" s="1" t="str">
        <f>"51013"</f>
        <v>51013</v>
      </c>
      <c r="C118" s="1" t="str">
        <f>"ARLINGTON"</f>
        <v>ARLINGTON</v>
      </c>
      <c r="D118" s="1" t="str">
        <f>"VA"</f>
        <v>VA</v>
      </c>
    </row>
    <row r="119" spans="1:4" x14ac:dyDescent="0.2">
      <c r="A119" s="1" t="str">
        <f>"22204"</f>
        <v>22204</v>
      </c>
      <c r="B119" s="1" t="str">
        <f>"51013"</f>
        <v>51013</v>
      </c>
      <c r="C119" s="1" t="str">
        <f>"ARLINGTON"</f>
        <v>ARLINGTON</v>
      </c>
      <c r="D119" s="1" t="str">
        <f>"VA"</f>
        <v>VA</v>
      </c>
    </row>
    <row r="120" spans="1:4" x14ac:dyDescent="0.2">
      <c r="A120" s="1" t="str">
        <f>"22202"</f>
        <v>22202</v>
      </c>
      <c r="B120" s="1" t="str">
        <f>"51013"</f>
        <v>51013</v>
      </c>
      <c r="C120" s="1" t="str">
        <f>"ARLINGTON"</f>
        <v>ARLINGTON</v>
      </c>
      <c r="D120" s="1" t="str">
        <f>"VA"</f>
        <v>VA</v>
      </c>
    </row>
    <row r="121" spans="1:4" x14ac:dyDescent="0.2">
      <c r="A121" s="1" t="str">
        <f>"22230"</f>
        <v>22230</v>
      </c>
      <c r="B121" s="1" t="str">
        <f>"51013"</f>
        <v>51013</v>
      </c>
      <c r="C121" s="1" t="str">
        <f>"ARLINGTON"</f>
        <v>ARLINGTON</v>
      </c>
      <c r="D121" s="1" t="str">
        <f>"VA"</f>
        <v>VA</v>
      </c>
    </row>
    <row r="122" spans="1:4" x14ac:dyDescent="0.2">
      <c r="A122" s="1" t="str">
        <f>"22245"</f>
        <v>22245</v>
      </c>
      <c r="B122" s="1" t="str">
        <f>"51013"</f>
        <v>51013</v>
      </c>
      <c r="C122" s="1" t="str">
        <f>"ARLINGTON"</f>
        <v>ARLINGTON</v>
      </c>
      <c r="D122" s="1" t="str">
        <f>"VA"</f>
        <v>VA</v>
      </c>
    </row>
    <row r="123" spans="1:4" x14ac:dyDescent="0.2">
      <c r="A123" s="1" t="str">
        <f>"22201"</f>
        <v>22201</v>
      </c>
      <c r="B123" s="1" t="str">
        <f>"51013"</f>
        <v>51013</v>
      </c>
      <c r="C123" s="1" t="str">
        <f>"ARLINGTON"</f>
        <v>ARLINGTON</v>
      </c>
      <c r="D123" s="1" t="str">
        <f>"VA"</f>
        <v>VA</v>
      </c>
    </row>
    <row r="124" spans="1:4" x14ac:dyDescent="0.2">
      <c r="A124" s="1" t="str">
        <f>"22213"</f>
        <v>22213</v>
      </c>
      <c r="B124" s="1" t="str">
        <f>"51013"</f>
        <v>51013</v>
      </c>
      <c r="C124" s="1" t="str">
        <f>"ARLINGTON"</f>
        <v>ARLINGTON</v>
      </c>
      <c r="D124" s="1" t="str">
        <f>"VA"</f>
        <v>VA</v>
      </c>
    </row>
    <row r="125" spans="1:4" x14ac:dyDescent="0.2">
      <c r="A125" s="1" t="str">
        <f>"22215"</f>
        <v>22215</v>
      </c>
      <c r="B125" s="1" t="str">
        <f>"51013"</f>
        <v>51013</v>
      </c>
      <c r="C125" s="1" t="str">
        <f>"ARLINGTON"</f>
        <v>ARLINGTON</v>
      </c>
      <c r="D125" s="1" t="str">
        <f>"VA"</f>
        <v>VA</v>
      </c>
    </row>
    <row r="126" spans="1:4" x14ac:dyDescent="0.2">
      <c r="A126" s="1" t="str">
        <f>"22101"</f>
        <v>22101</v>
      </c>
      <c r="B126" s="1" t="str">
        <f>"51013"</f>
        <v>51013</v>
      </c>
      <c r="C126" s="1" t="str">
        <f>"MC LEAN"</f>
        <v>MC LEAN</v>
      </c>
      <c r="D126" s="1" t="str">
        <f>"VA"</f>
        <v>VA</v>
      </c>
    </row>
    <row r="127" spans="1:4" x14ac:dyDescent="0.2">
      <c r="A127" s="1" t="str">
        <f>"22203"</f>
        <v>22203</v>
      </c>
      <c r="B127" s="1" t="str">
        <f>"51013"</f>
        <v>51013</v>
      </c>
      <c r="C127" s="1" t="str">
        <f>"ARLINGTON"</f>
        <v>ARLINGTON</v>
      </c>
      <c r="D127" s="1" t="str">
        <f>"VA"</f>
        <v>VA</v>
      </c>
    </row>
    <row r="128" spans="1:4" x14ac:dyDescent="0.2">
      <c r="A128" s="1" t="str">
        <f>"22227"</f>
        <v>22227</v>
      </c>
      <c r="B128" s="1" t="str">
        <f>"51013"</f>
        <v>51013</v>
      </c>
      <c r="C128" s="1" t="str">
        <f>"ARLINGTON"</f>
        <v>ARLINGTON</v>
      </c>
      <c r="D128" s="1" t="str">
        <f>"VA"</f>
        <v>VA</v>
      </c>
    </row>
    <row r="129" spans="1:4" x14ac:dyDescent="0.2">
      <c r="A129" s="1" t="str">
        <f>"22225"</f>
        <v>22225</v>
      </c>
      <c r="B129" s="1" t="str">
        <f>"51013"</f>
        <v>51013</v>
      </c>
      <c r="C129" s="1" t="str">
        <f>"ARLINGTON"</f>
        <v>ARLINGTON</v>
      </c>
      <c r="D129" s="1" t="str">
        <f>"VA"</f>
        <v>VA</v>
      </c>
    </row>
    <row r="130" spans="1:4" x14ac:dyDescent="0.2">
      <c r="A130" s="1" t="str">
        <f>"22206"</f>
        <v>22206</v>
      </c>
      <c r="B130" s="1" t="str">
        <f>"51013"</f>
        <v>51013</v>
      </c>
      <c r="C130" s="1" t="str">
        <f>"ARLINGTON"</f>
        <v>ARLINGTON</v>
      </c>
      <c r="D130" s="1" t="str">
        <f>"VA"</f>
        <v>VA</v>
      </c>
    </row>
    <row r="131" spans="1:4" x14ac:dyDescent="0.2">
      <c r="A131" s="1" t="str">
        <f>"22812"</f>
        <v>22812</v>
      </c>
      <c r="B131" s="1" t="str">
        <f>"51015"</f>
        <v>51015</v>
      </c>
      <c r="C131" s="1" t="str">
        <f>"BRIDGEWATER"</f>
        <v>BRIDGEWATER</v>
      </c>
      <c r="D131" s="1" t="str">
        <f>"VA"</f>
        <v>VA</v>
      </c>
    </row>
    <row r="132" spans="1:4" x14ac:dyDescent="0.2">
      <c r="A132" s="1" t="str">
        <f>"22920"</f>
        <v>22920</v>
      </c>
      <c r="B132" s="1" t="str">
        <f>"51015"</f>
        <v>51015</v>
      </c>
      <c r="C132" s="1" t="str">
        <f>"AFTON"</f>
        <v>AFTON</v>
      </c>
      <c r="D132" s="1" t="str">
        <f>"VA"</f>
        <v>VA</v>
      </c>
    </row>
    <row r="133" spans="1:4" x14ac:dyDescent="0.2">
      <c r="A133" s="1" t="str">
        <f>"24459"</f>
        <v>24459</v>
      </c>
      <c r="B133" s="1" t="str">
        <f>"51015"</f>
        <v>51015</v>
      </c>
      <c r="C133" s="1" t="str">
        <f>"MIDDLEBROOK"</f>
        <v>MIDDLEBROOK</v>
      </c>
      <c r="D133" s="1" t="str">
        <f>"VA"</f>
        <v>VA</v>
      </c>
    </row>
    <row r="134" spans="1:4" x14ac:dyDescent="0.2">
      <c r="A134" s="1" t="str">
        <f>"24477"</f>
        <v>24477</v>
      </c>
      <c r="B134" s="1" t="str">
        <f>"51015"</f>
        <v>51015</v>
      </c>
      <c r="C134" s="1" t="str">
        <f>"STUARTS DRAFT"</f>
        <v>STUARTS DRAFT</v>
      </c>
      <c r="D134" s="1" t="str">
        <f>"VA"</f>
        <v>VA</v>
      </c>
    </row>
    <row r="135" spans="1:4" x14ac:dyDescent="0.2">
      <c r="A135" s="1" t="str">
        <f>"24411"</f>
        <v>24411</v>
      </c>
      <c r="B135" s="1" t="str">
        <f>"51015"</f>
        <v>51015</v>
      </c>
      <c r="C135" s="1" t="str">
        <f>"AUGUSTA SPRINGS"</f>
        <v>AUGUSTA SPRINGS</v>
      </c>
      <c r="D135" s="1" t="str">
        <f>"VA"</f>
        <v>VA</v>
      </c>
    </row>
    <row r="136" spans="1:4" x14ac:dyDescent="0.2">
      <c r="A136" s="1" t="str">
        <f>"22939"</f>
        <v>22939</v>
      </c>
      <c r="B136" s="1" t="str">
        <f>"51015"</f>
        <v>51015</v>
      </c>
      <c r="C136" s="1" t="str">
        <f>"FISHERSVILLE"</f>
        <v>FISHERSVILLE</v>
      </c>
      <c r="D136" s="1" t="str">
        <f>"VA"</f>
        <v>VA</v>
      </c>
    </row>
    <row r="137" spans="1:4" x14ac:dyDescent="0.2">
      <c r="A137" s="1" t="str">
        <f>"22841"</f>
        <v>22841</v>
      </c>
      <c r="B137" s="1" t="str">
        <f>"51015"</f>
        <v>51015</v>
      </c>
      <c r="C137" s="1" t="str">
        <f>"MOUNT CRAWFORD"</f>
        <v>MOUNT CRAWFORD</v>
      </c>
      <c r="D137" s="1" t="str">
        <f>"VA"</f>
        <v>VA</v>
      </c>
    </row>
    <row r="138" spans="1:4" x14ac:dyDescent="0.2">
      <c r="A138" s="1" t="str">
        <f>"24463"</f>
        <v>24463</v>
      </c>
      <c r="B138" s="1" t="str">
        <f>"51015"</f>
        <v>51015</v>
      </c>
      <c r="C138" s="1" t="str">
        <f>"MINT SPRING"</f>
        <v>MINT SPRING</v>
      </c>
      <c r="D138" s="1" t="str">
        <f>"VA"</f>
        <v>VA</v>
      </c>
    </row>
    <row r="139" spans="1:4" x14ac:dyDescent="0.2">
      <c r="A139" s="1" t="str">
        <f>"24421"</f>
        <v>24421</v>
      </c>
      <c r="B139" s="1" t="str">
        <f>"51015"</f>
        <v>51015</v>
      </c>
      <c r="C139" s="1" t="str">
        <f>"CHURCHVILLE"</f>
        <v>CHURCHVILLE</v>
      </c>
      <c r="D139" s="1" t="str">
        <f>"VA"</f>
        <v>VA</v>
      </c>
    </row>
    <row r="140" spans="1:4" x14ac:dyDescent="0.2">
      <c r="A140" s="1" t="str">
        <f>"24486"</f>
        <v>24486</v>
      </c>
      <c r="B140" s="1" t="str">
        <f>"51015"</f>
        <v>51015</v>
      </c>
      <c r="C140" s="1" t="str">
        <f>"WEYERS CAVE"</f>
        <v>WEYERS CAVE</v>
      </c>
      <c r="D140" s="1" t="str">
        <f>"VA"</f>
        <v>VA</v>
      </c>
    </row>
    <row r="141" spans="1:4" x14ac:dyDescent="0.2">
      <c r="A141" s="1" t="str">
        <f>"24479"</f>
        <v>24479</v>
      </c>
      <c r="B141" s="1" t="str">
        <f>"51015"</f>
        <v>51015</v>
      </c>
      <c r="C141" s="1" t="str">
        <f>"SWOOPE"</f>
        <v>SWOOPE</v>
      </c>
      <c r="D141" s="1" t="str">
        <f>"VA"</f>
        <v>VA</v>
      </c>
    </row>
    <row r="142" spans="1:4" x14ac:dyDescent="0.2">
      <c r="A142" s="1" t="str">
        <f>"24440"</f>
        <v>24440</v>
      </c>
      <c r="B142" s="1" t="str">
        <f>"51015"</f>
        <v>51015</v>
      </c>
      <c r="C142" s="1" t="str">
        <f>"GREENVILLE"</f>
        <v>GREENVILLE</v>
      </c>
      <c r="D142" s="1" t="str">
        <f>"VA"</f>
        <v>VA</v>
      </c>
    </row>
    <row r="143" spans="1:4" x14ac:dyDescent="0.2">
      <c r="A143" s="1" t="str">
        <f>"24472"</f>
        <v>24472</v>
      </c>
      <c r="B143" s="1" t="str">
        <f>"51015"</f>
        <v>51015</v>
      </c>
      <c r="C143" s="1" t="str">
        <f>"RAPHINE"</f>
        <v>RAPHINE</v>
      </c>
      <c r="D143" s="1" t="str">
        <f>"VA"</f>
        <v>VA</v>
      </c>
    </row>
    <row r="144" spans="1:4" x14ac:dyDescent="0.2">
      <c r="A144" s="1" t="str">
        <f>"24485"</f>
        <v>24485</v>
      </c>
      <c r="B144" s="1" t="str">
        <f>"51015"</f>
        <v>51015</v>
      </c>
      <c r="C144" s="1" t="str">
        <f>"WEST AUGUSTA"</f>
        <v>WEST AUGUSTA</v>
      </c>
      <c r="D144" s="1" t="str">
        <f>"VA"</f>
        <v>VA</v>
      </c>
    </row>
    <row r="145" spans="1:4" x14ac:dyDescent="0.2">
      <c r="A145" s="1" t="str">
        <f>"24482"</f>
        <v>24482</v>
      </c>
      <c r="B145" s="1" t="str">
        <f>"51015"</f>
        <v>51015</v>
      </c>
      <c r="C145" s="1" t="str">
        <f>"VERONA"</f>
        <v>VERONA</v>
      </c>
      <c r="D145" s="1" t="str">
        <f>"VA"</f>
        <v>VA</v>
      </c>
    </row>
    <row r="146" spans="1:4" x14ac:dyDescent="0.2">
      <c r="A146" s="1" t="str">
        <f>"24476"</f>
        <v>24476</v>
      </c>
      <c r="B146" s="1" t="str">
        <f>"51015"</f>
        <v>51015</v>
      </c>
      <c r="C146" s="1" t="str">
        <f>"STEELES TAVERN"</f>
        <v>STEELES TAVERN</v>
      </c>
      <c r="D146" s="1" t="str">
        <f>"VA"</f>
        <v>VA</v>
      </c>
    </row>
    <row r="147" spans="1:4" x14ac:dyDescent="0.2">
      <c r="A147" s="1" t="str">
        <f>"24441"</f>
        <v>24441</v>
      </c>
      <c r="B147" s="1" t="str">
        <f>"51015"</f>
        <v>51015</v>
      </c>
      <c r="C147" s="1" t="str">
        <f>"GROTTOES"</f>
        <v>GROTTOES</v>
      </c>
      <c r="D147" s="1" t="str">
        <f>"VA"</f>
        <v>VA</v>
      </c>
    </row>
    <row r="148" spans="1:4" x14ac:dyDescent="0.2">
      <c r="A148" s="1" t="str">
        <f>"22980"</f>
        <v>22980</v>
      </c>
      <c r="B148" s="1" t="str">
        <f>"51015"</f>
        <v>51015</v>
      </c>
      <c r="C148" s="1" t="str">
        <f>"WAYNESBORO"</f>
        <v>WAYNESBORO</v>
      </c>
      <c r="D148" s="1" t="str">
        <f>"VA"</f>
        <v>VA</v>
      </c>
    </row>
    <row r="149" spans="1:4" x14ac:dyDescent="0.2">
      <c r="A149" s="1" t="str">
        <f>"24432"</f>
        <v>24432</v>
      </c>
      <c r="B149" s="1" t="str">
        <f>"51015"</f>
        <v>51015</v>
      </c>
      <c r="C149" s="1" t="str">
        <f>"DEERFIELD"</f>
        <v>DEERFIELD</v>
      </c>
      <c r="D149" s="1" t="str">
        <f>"VA"</f>
        <v>VA</v>
      </c>
    </row>
    <row r="150" spans="1:4" x14ac:dyDescent="0.2">
      <c r="A150" s="1" t="str">
        <f>"24437"</f>
        <v>24437</v>
      </c>
      <c r="B150" s="1" t="str">
        <f>"51015"</f>
        <v>51015</v>
      </c>
      <c r="C150" s="1" t="str">
        <f>"FORT DEFIANCE"</f>
        <v>FORT DEFIANCE</v>
      </c>
      <c r="D150" s="1" t="str">
        <f>"VA"</f>
        <v>VA</v>
      </c>
    </row>
    <row r="151" spans="1:4" x14ac:dyDescent="0.2">
      <c r="A151" s="1" t="str">
        <f>"22967"</f>
        <v>22967</v>
      </c>
      <c r="B151" s="1" t="str">
        <f>"51015"</f>
        <v>51015</v>
      </c>
      <c r="C151" s="1" t="str">
        <f>"ROSELAND"</f>
        <v>ROSELAND</v>
      </c>
      <c r="D151" s="1" t="str">
        <f>"VA"</f>
        <v>VA</v>
      </c>
    </row>
    <row r="152" spans="1:4" x14ac:dyDescent="0.2">
      <c r="A152" s="1" t="str">
        <f>"24401"</f>
        <v>24401</v>
      </c>
      <c r="B152" s="1" t="str">
        <f>"51015"</f>
        <v>51015</v>
      </c>
      <c r="C152" s="1" t="str">
        <f>"STAUNTON"</f>
        <v>STAUNTON</v>
      </c>
      <c r="D152" s="1" t="str">
        <f>"VA"</f>
        <v>VA</v>
      </c>
    </row>
    <row r="153" spans="1:4" x14ac:dyDescent="0.2">
      <c r="A153" s="1" t="str">
        <f>"24431"</f>
        <v>24431</v>
      </c>
      <c r="B153" s="1" t="str">
        <f>"51015"</f>
        <v>51015</v>
      </c>
      <c r="C153" s="1" t="str">
        <f>"CRIMORA"</f>
        <v>CRIMORA</v>
      </c>
      <c r="D153" s="1" t="str">
        <f>"VA"</f>
        <v>VA</v>
      </c>
    </row>
    <row r="154" spans="1:4" x14ac:dyDescent="0.2">
      <c r="A154" s="1" t="str">
        <f>"22843"</f>
        <v>22843</v>
      </c>
      <c r="B154" s="1" t="str">
        <f>"51015"</f>
        <v>51015</v>
      </c>
      <c r="C154" s="1" t="str">
        <f>"MOUNT SOLON"</f>
        <v>MOUNT SOLON</v>
      </c>
      <c r="D154" s="1" t="str">
        <f>"VA"</f>
        <v>VA</v>
      </c>
    </row>
    <row r="155" spans="1:4" x14ac:dyDescent="0.2">
      <c r="A155" s="1" t="str">
        <f>"22952"</f>
        <v>22952</v>
      </c>
      <c r="B155" s="1" t="str">
        <f>"51015"</f>
        <v>51015</v>
      </c>
      <c r="C155" s="1" t="str">
        <f>"LYNDHURST"</f>
        <v>LYNDHURST</v>
      </c>
      <c r="D155" s="1" t="str">
        <f>"VA"</f>
        <v>VA</v>
      </c>
    </row>
    <row r="156" spans="1:4" x14ac:dyDescent="0.2">
      <c r="A156" s="1" t="str">
        <f>"24467"</f>
        <v>24467</v>
      </c>
      <c r="B156" s="1" t="str">
        <f>"51015"</f>
        <v>51015</v>
      </c>
      <c r="C156" s="1" t="str">
        <f>"MOUNT SIDNEY"</f>
        <v>MOUNT SIDNEY</v>
      </c>
      <c r="D156" s="1" t="str">
        <f>"VA"</f>
        <v>VA</v>
      </c>
    </row>
    <row r="157" spans="1:4" x14ac:dyDescent="0.2">
      <c r="A157" s="1" t="str">
        <f>"24469"</f>
        <v>24469</v>
      </c>
      <c r="B157" s="1" t="str">
        <f>"51015"</f>
        <v>51015</v>
      </c>
      <c r="C157" s="1" t="str">
        <f>"NEW HOPE"</f>
        <v>NEW HOPE</v>
      </c>
      <c r="D157" s="1" t="str">
        <f>"VA"</f>
        <v>VA</v>
      </c>
    </row>
    <row r="158" spans="1:4" x14ac:dyDescent="0.2">
      <c r="A158" s="1" t="str">
        <f>"24430"</f>
        <v>24430</v>
      </c>
      <c r="B158" s="1" t="str">
        <f>"51015"</f>
        <v>51015</v>
      </c>
      <c r="C158" s="1" t="str">
        <f>"CRAIGSVILLE"</f>
        <v>CRAIGSVILLE</v>
      </c>
      <c r="D158" s="1" t="str">
        <f>"VA"</f>
        <v>VA</v>
      </c>
    </row>
    <row r="159" spans="1:4" x14ac:dyDescent="0.2">
      <c r="A159" s="1" t="str">
        <f>"24439"</f>
        <v>24439</v>
      </c>
      <c r="B159" s="1" t="str">
        <f>"51015"</f>
        <v>51015</v>
      </c>
      <c r="C159" s="1" t="str">
        <f>"GOSHEN"</f>
        <v>GOSHEN</v>
      </c>
      <c r="D159" s="1" t="str">
        <f>"VA"</f>
        <v>VA</v>
      </c>
    </row>
    <row r="160" spans="1:4" x14ac:dyDescent="0.2">
      <c r="A160" s="1" t="str">
        <f>"24412"</f>
        <v>24412</v>
      </c>
      <c r="B160" s="1" t="str">
        <f>"51017"</f>
        <v>51017</v>
      </c>
      <c r="C160" s="1" t="str">
        <f>"BACOVA"</f>
        <v>BACOVA</v>
      </c>
      <c r="D160" s="1" t="str">
        <f>"VA"</f>
        <v>VA</v>
      </c>
    </row>
    <row r="161" spans="1:4" x14ac:dyDescent="0.2">
      <c r="A161" s="1" t="str">
        <f>"24445"</f>
        <v>24445</v>
      </c>
      <c r="B161" s="1" t="str">
        <f>"51017"</f>
        <v>51017</v>
      </c>
      <c r="C161" s="1" t="str">
        <f>"HOT SPRINGS"</f>
        <v>HOT SPRINGS</v>
      </c>
      <c r="D161" s="1" t="str">
        <f>"VA"</f>
        <v>VA</v>
      </c>
    </row>
    <row r="162" spans="1:4" x14ac:dyDescent="0.2">
      <c r="A162" s="1" t="str">
        <f>"24432"</f>
        <v>24432</v>
      </c>
      <c r="B162" s="1" t="str">
        <f>"51017"</f>
        <v>51017</v>
      </c>
      <c r="C162" s="1" t="str">
        <f>"DEERFIELD"</f>
        <v>DEERFIELD</v>
      </c>
      <c r="D162" s="1" t="str">
        <f>"VA"</f>
        <v>VA</v>
      </c>
    </row>
    <row r="163" spans="1:4" x14ac:dyDescent="0.2">
      <c r="A163" s="1" t="str">
        <f>"24487"</f>
        <v>24487</v>
      </c>
      <c r="B163" s="1" t="str">
        <f>"51017"</f>
        <v>51017</v>
      </c>
      <c r="C163" s="1" t="str">
        <f>"WILLIAMSVILLE"</f>
        <v>WILLIAMSVILLE</v>
      </c>
      <c r="D163" s="1" t="str">
        <f>"VA"</f>
        <v>VA</v>
      </c>
    </row>
    <row r="164" spans="1:4" x14ac:dyDescent="0.2">
      <c r="A164" s="1" t="str">
        <f>"24460"</f>
        <v>24460</v>
      </c>
      <c r="B164" s="1" t="str">
        <f>"51017"</f>
        <v>51017</v>
      </c>
      <c r="C164" s="1" t="str">
        <f>"MILLBORO"</f>
        <v>MILLBORO</v>
      </c>
      <c r="D164" s="1" t="str">
        <f>"VA"</f>
        <v>VA</v>
      </c>
    </row>
    <row r="165" spans="1:4" x14ac:dyDescent="0.2">
      <c r="A165" s="1" t="str">
        <f>"24484"</f>
        <v>24484</v>
      </c>
      <c r="B165" s="1" t="str">
        <f>"51017"</f>
        <v>51017</v>
      </c>
      <c r="C165" s="1" t="str">
        <f>"WARM SPRINGS"</f>
        <v>WARM SPRINGS</v>
      </c>
      <c r="D165" s="1" t="str">
        <f>"VA"</f>
        <v>VA</v>
      </c>
    </row>
    <row r="166" spans="1:4" x14ac:dyDescent="0.2">
      <c r="A166" s="1" t="str">
        <f>"24422"</f>
        <v>24422</v>
      </c>
      <c r="B166" s="1" t="str">
        <f>"51017"</f>
        <v>51017</v>
      </c>
      <c r="C166" s="1" t="str">
        <f>"CLIFTON FORGE"</f>
        <v>CLIFTON FORGE</v>
      </c>
      <c r="D166" s="1" t="str">
        <f>"VA"</f>
        <v>VA</v>
      </c>
    </row>
    <row r="167" spans="1:4" x14ac:dyDescent="0.2">
      <c r="A167" s="1" t="str">
        <f>"24104"</f>
        <v>24104</v>
      </c>
      <c r="B167" s="1" t="str">
        <f>"51019"</f>
        <v>51019</v>
      </c>
      <c r="C167" s="1" t="str">
        <f>"HUDDLESTON"</f>
        <v>HUDDLESTON</v>
      </c>
      <c r="D167" s="1" t="str">
        <f>"VA"</f>
        <v>VA</v>
      </c>
    </row>
    <row r="168" spans="1:4" x14ac:dyDescent="0.2">
      <c r="A168" s="1" t="str">
        <f>"24064"</f>
        <v>24064</v>
      </c>
      <c r="B168" s="1" t="str">
        <f>"51019"</f>
        <v>51019</v>
      </c>
      <c r="C168" s="1" t="str">
        <f>"BLUE RIDGE"</f>
        <v>BLUE RIDGE</v>
      </c>
      <c r="D168" s="1" t="str">
        <f>"VA"</f>
        <v>VA</v>
      </c>
    </row>
    <row r="169" spans="1:4" x14ac:dyDescent="0.2">
      <c r="A169" s="1" t="str">
        <f>"24121"</f>
        <v>24121</v>
      </c>
      <c r="B169" s="1" t="str">
        <f>"51019"</f>
        <v>51019</v>
      </c>
      <c r="C169" s="1" t="str">
        <f>"MONETA"</f>
        <v>MONETA</v>
      </c>
      <c r="D169" s="1" t="str">
        <f>"VA"</f>
        <v>VA</v>
      </c>
    </row>
    <row r="170" spans="1:4" x14ac:dyDescent="0.2">
      <c r="A170" s="1" t="str">
        <f>"24502"</f>
        <v>24502</v>
      </c>
      <c r="B170" s="1" t="str">
        <f>"51019"</f>
        <v>51019</v>
      </c>
      <c r="C170" s="1" t="str">
        <f>"LYNCHBURG"</f>
        <v>LYNCHBURG</v>
      </c>
      <c r="D170" s="1" t="str">
        <f>"VA"</f>
        <v>VA</v>
      </c>
    </row>
    <row r="171" spans="1:4" x14ac:dyDescent="0.2">
      <c r="A171" s="1" t="str">
        <f>"24570"</f>
        <v>24570</v>
      </c>
      <c r="B171" s="1" t="str">
        <f>"51019"</f>
        <v>51019</v>
      </c>
      <c r="C171" s="1" t="str">
        <f>"LOWRY"</f>
        <v>LOWRY</v>
      </c>
      <c r="D171" s="1" t="str">
        <f>"VA"</f>
        <v>VA</v>
      </c>
    </row>
    <row r="172" spans="1:4" x14ac:dyDescent="0.2">
      <c r="A172" s="1" t="str">
        <f>"24571"</f>
        <v>24571</v>
      </c>
      <c r="B172" s="1" t="str">
        <f>"51019"</f>
        <v>51019</v>
      </c>
      <c r="C172" s="1" t="str">
        <f>"LYNCH STATION"</f>
        <v>LYNCH STATION</v>
      </c>
      <c r="D172" s="1" t="str">
        <f>"VA"</f>
        <v>VA</v>
      </c>
    </row>
    <row r="173" spans="1:4" x14ac:dyDescent="0.2">
      <c r="A173" s="1" t="str">
        <f>"24139"</f>
        <v>24139</v>
      </c>
      <c r="B173" s="1" t="str">
        <f>"51019"</f>
        <v>51019</v>
      </c>
      <c r="C173" s="1" t="str">
        <f>"PITTSVILLE"</f>
        <v>PITTSVILLE</v>
      </c>
      <c r="D173" s="1" t="str">
        <f>"VA"</f>
        <v>VA</v>
      </c>
    </row>
    <row r="174" spans="1:4" x14ac:dyDescent="0.2">
      <c r="A174" s="1" t="str">
        <f>"24503"</f>
        <v>24503</v>
      </c>
      <c r="B174" s="1" t="str">
        <f>"51019"</f>
        <v>51019</v>
      </c>
      <c r="C174" s="1" t="str">
        <f>"LYNCHBURG"</f>
        <v>LYNCHBURG</v>
      </c>
      <c r="D174" s="1" t="str">
        <f>"VA"</f>
        <v>VA</v>
      </c>
    </row>
    <row r="175" spans="1:4" x14ac:dyDescent="0.2">
      <c r="A175" s="1" t="str">
        <f>"24101"</f>
        <v>24101</v>
      </c>
      <c r="B175" s="1" t="str">
        <f>"51019"</f>
        <v>51019</v>
      </c>
      <c r="C175" s="1" t="str">
        <f>"HARDY"</f>
        <v>HARDY</v>
      </c>
      <c r="D175" s="1" t="str">
        <f>"VA"</f>
        <v>VA</v>
      </c>
    </row>
    <row r="176" spans="1:4" x14ac:dyDescent="0.2">
      <c r="A176" s="1" t="str">
        <f>"24095"</f>
        <v>24095</v>
      </c>
      <c r="B176" s="1" t="str">
        <f>"51019"</f>
        <v>51019</v>
      </c>
      <c r="C176" s="1" t="str">
        <f>"GOODVIEW"</f>
        <v>GOODVIEW</v>
      </c>
      <c r="D176" s="1" t="str">
        <f>"VA"</f>
        <v>VA</v>
      </c>
    </row>
    <row r="177" spans="1:4" x14ac:dyDescent="0.2">
      <c r="A177" s="1" t="str">
        <f>"24179"</f>
        <v>24179</v>
      </c>
      <c r="B177" s="1" t="str">
        <f>"51019"</f>
        <v>51019</v>
      </c>
      <c r="C177" s="1" t="str">
        <f>"VINTON"</f>
        <v>VINTON</v>
      </c>
      <c r="D177" s="1" t="str">
        <f>"VA"</f>
        <v>VA</v>
      </c>
    </row>
    <row r="178" spans="1:4" x14ac:dyDescent="0.2">
      <c r="A178" s="1" t="str">
        <f>"24550"</f>
        <v>24550</v>
      </c>
      <c r="B178" s="1" t="str">
        <f>"51019"</f>
        <v>51019</v>
      </c>
      <c r="C178" s="1" t="str">
        <f>"EVINGTON"</f>
        <v>EVINGTON</v>
      </c>
      <c r="D178" s="1" t="str">
        <f>"VA"</f>
        <v>VA</v>
      </c>
    </row>
    <row r="179" spans="1:4" x14ac:dyDescent="0.2">
      <c r="A179" s="1" t="str">
        <f>"24501"</f>
        <v>24501</v>
      </c>
      <c r="B179" s="1" t="str">
        <f>"51019"</f>
        <v>51019</v>
      </c>
      <c r="C179" s="1" t="str">
        <f>"LYNCHBURG"</f>
        <v>LYNCHBURG</v>
      </c>
      <c r="D179" s="1" t="str">
        <f>"VA"</f>
        <v>VA</v>
      </c>
    </row>
    <row r="180" spans="1:4" x14ac:dyDescent="0.2">
      <c r="A180" s="1" t="str">
        <f>"24551"</f>
        <v>24551</v>
      </c>
      <c r="B180" s="1" t="str">
        <f>"51019"</f>
        <v>51019</v>
      </c>
      <c r="C180" s="1" t="str">
        <f>"FOREST"</f>
        <v>FOREST</v>
      </c>
      <c r="D180" s="1" t="str">
        <f>"VA"</f>
        <v>VA</v>
      </c>
    </row>
    <row r="181" spans="1:4" x14ac:dyDescent="0.2">
      <c r="A181" s="1" t="str">
        <f>"24556"</f>
        <v>24556</v>
      </c>
      <c r="B181" s="1" t="str">
        <f>"51019"</f>
        <v>51019</v>
      </c>
      <c r="C181" s="1" t="str">
        <f>"GOODE"</f>
        <v>GOODE</v>
      </c>
      <c r="D181" s="1" t="str">
        <f>"VA"</f>
        <v>VA</v>
      </c>
    </row>
    <row r="182" spans="1:4" x14ac:dyDescent="0.2">
      <c r="A182" s="1" t="str">
        <f>"24174"</f>
        <v>24174</v>
      </c>
      <c r="B182" s="1" t="str">
        <f>"51019"</f>
        <v>51019</v>
      </c>
      <c r="C182" s="1" t="str">
        <f>"THAXTON"</f>
        <v>THAXTON</v>
      </c>
      <c r="D182" s="1" t="str">
        <f>"VA"</f>
        <v>VA</v>
      </c>
    </row>
    <row r="183" spans="1:4" x14ac:dyDescent="0.2">
      <c r="A183" s="1" t="str">
        <f>"24523"</f>
        <v>24523</v>
      </c>
      <c r="B183" s="1" t="str">
        <f>"51019"</f>
        <v>51019</v>
      </c>
      <c r="C183" s="1" t="str">
        <f>"BEDFORD"</f>
        <v>BEDFORD</v>
      </c>
      <c r="D183" s="1" t="str">
        <f>"VA"</f>
        <v>VA</v>
      </c>
    </row>
    <row r="184" spans="1:4" x14ac:dyDescent="0.2">
      <c r="A184" s="1" t="str">
        <f>"24536"</f>
        <v>24536</v>
      </c>
      <c r="B184" s="1" t="str">
        <f>"51019"</f>
        <v>51019</v>
      </c>
      <c r="C184" s="1" t="str">
        <f>"COLEMAN FALLS"</f>
        <v>COLEMAN FALLS</v>
      </c>
      <c r="D184" s="1" t="str">
        <f>"VA"</f>
        <v>VA</v>
      </c>
    </row>
    <row r="185" spans="1:4" x14ac:dyDescent="0.2">
      <c r="A185" s="1" t="str">
        <f>"24122"</f>
        <v>24122</v>
      </c>
      <c r="B185" s="1" t="str">
        <f>"51019"</f>
        <v>51019</v>
      </c>
      <c r="C185" s="1" t="str">
        <f>"MONTVALE"</f>
        <v>MONTVALE</v>
      </c>
      <c r="D185" s="1" t="str">
        <f>"VA"</f>
        <v>VA</v>
      </c>
    </row>
    <row r="186" spans="1:4" x14ac:dyDescent="0.2">
      <c r="A186" s="1" t="str">
        <f>"24526"</f>
        <v>24526</v>
      </c>
      <c r="B186" s="1" t="str">
        <f>"51019"</f>
        <v>51019</v>
      </c>
      <c r="C186" s="1" t="str">
        <f>"BIG ISLAND"</f>
        <v>BIG ISLAND</v>
      </c>
      <c r="D186" s="1" t="str">
        <f>"VA"</f>
        <v>VA</v>
      </c>
    </row>
    <row r="187" spans="1:4" x14ac:dyDescent="0.2">
      <c r="A187" s="1" t="str">
        <f>"24314"</f>
        <v>24314</v>
      </c>
      <c r="B187" s="1" t="str">
        <f>"51021"</f>
        <v>51021</v>
      </c>
      <c r="C187" s="1" t="str">
        <f>"BASTIAN"</f>
        <v>BASTIAN</v>
      </c>
      <c r="D187" s="1" t="str">
        <f>"VA"</f>
        <v>VA</v>
      </c>
    </row>
    <row r="188" spans="1:4" x14ac:dyDescent="0.2">
      <c r="A188" s="1" t="str">
        <f>"24134"</f>
        <v>24134</v>
      </c>
      <c r="B188" s="1" t="str">
        <f>"51021"</f>
        <v>51021</v>
      </c>
      <c r="C188" s="1" t="str">
        <f>"PEARISBURG"</f>
        <v>PEARISBURG</v>
      </c>
      <c r="D188" s="1" t="str">
        <f>"VA"</f>
        <v>VA</v>
      </c>
    </row>
    <row r="189" spans="1:4" x14ac:dyDescent="0.2">
      <c r="A189" s="1" t="str">
        <f>"24318"</f>
        <v>24318</v>
      </c>
      <c r="B189" s="1" t="str">
        <f>"51021"</f>
        <v>51021</v>
      </c>
      <c r="C189" s="1" t="str">
        <f>"CERES"</f>
        <v>CERES</v>
      </c>
      <c r="D189" s="1" t="str">
        <f>"VA"</f>
        <v>VA</v>
      </c>
    </row>
    <row r="190" spans="1:4" x14ac:dyDescent="0.2">
      <c r="A190" s="1" t="str">
        <f>"24315"</f>
        <v>24315</v>
      </c>
      <c r="B190" s="1" t="str">
        <f>"51021"</f>
        <v>51021</v>
      </c>
      <c r="C190" s="1" t="str">
        <f>"BLAND"</f>
        <v>BLAND</v>
      </c>
      <c r="D190" s="1" t="str">
        <f>"VA"</f>
        <v>VA</v>
      </c>
    </row>
    <row r="191" spans="1:4" x14ac:dyDescent="0.2">
      <c r="A191" s="1" t="str">
        <f>"24084"</f>
        <v>24084</v>
      </c>
      <c r="B191" s="1" t="str">
        <f>"51021"</f>
        <v>51021</v>
      </c>
      <c r="C191" s="1" t="str">
        <f>"DUBLIN"</f>
        <v>DUBLIN</v>
      </c>
      <c r="D191" s="1" t="str">
        <f>"VA"</f>
        <v>VA</v>
      </c>
    </row>
    <row r="192" spans="1:4" x14ac:dyDescent="0.2">
      <c r="A192" s="1" t="str">
        <f>"24124"</f>
        <v>24124</v>
      </c>
      <c r="B192" s="1" t="str">
        <f>"51021"</f>
        <v>51021</v>
      </c>
      <c r="C192" s="1" t="str">
        <f>"NARROWS"</f>
        <v>NARROWS</v>
      </c>
      <c r="D192" s="1" t="str">
        <f>"VA"</f>
        <v>VA</v>
      </c>
    </row>
    <row r="193" spans="1:4" x14ac:dyDescent="0.2">
      <c r="A193" s="1" t="str">
        <f>"24366"</f>
        <v>24366</v>
      </c>
      <c r="B193" s="1" t="str">
        <f>"51021"</f>
        <v>51021</v>
      </c>
      <c r="C193" s="1" t="str">
        <f>"ROCKY GAP"</f>
        <v>ROCKY GAP</v>
      </c>
      <c r="D193" s="1" t="str">
        <f>"VA"</f>
        <v>VA</v>
      </c>
    </row>
    <row r="194" spans="1:4" x14ac:dyDescent="0.2">
      <c r="A194" s="1" t="str">
        <f>"24083"</f>
        <v>24083</v>
      </c>
      <c r="B194" s="1" t="str">
        <f>"51023"</f>
        <v>51023</v>
      </c>
      <c r="C194" s="1" t="str">
        <f>"DALEVILLE"</f>
        <v>DALEVILLE</v>
      </c>
      <c r="D194" s="1" t="str">
        <f>"VA"</f>
        <v>VA</v>
      </c>
    </row>
    <row r="195" spans="1:4" x14ac:dyDescent="0.2">
      <c r="A195" s="1" t="str">
        <f>"24130"</f>
        <v>24130</v>
      </c>
      <c r="B195" s="1" t="str">
        <f>"51023"</f>
        <v>51023</v>
      </c>
      <c r="C195" s="1" t="str">
        <f>"ORISKANY"</f>
        <v>ORISKANY</v>
      </c>
      <c r="D195" s="1" t="str">
        <f>"VA"</f>
        <v>VA</v>
      </c>
    </row>
    <row r="196" spans="1:4" x14ac:dyDescent="0.2">
      <c r="A196" s="1" t="str">
        <f>"24064"</f>
        <v>24064</v>
      </c>
      <c r="B196" s="1" t="str">
        <f>"51023"</f>
        <v>51023</v>
      </c>
      <c r="C196" s="1" t="str">
        <f>"BLUE RIDGE"</f>
        <v>BLUE RIDGE</v>
      </c>
      <c r="D196" s="1" t="str">
        <f>"VA"</f>
        <v>VA</v>
      </c>
    </row>
    <row r="197" spans="1:4" x14ac:dyDescent="0.2">
      <c r="A197" s="1" t="str">
        <f>"24155"</f>
        <v>24155</v>
      </c>
      <c r="B197" s="1" t="str">
        <f>"51023"</f>
        <v>51023</v>
      </c>
      <c r="C197" s="1" t="str">
        <f>"ROANOKE"</f>
        <v>ROANOKE</v>
      </c>
      <c r="D197" s="1" t="str">
        <f>"VA"</f>
        <v>VA</v>
      </c>
    </row>
    <row r="198" spans="1:4" x14ac:dyDescent="0.2">
      <c r="A198" s="1" t="str">
        <f>"24579"</f>
        <v>24579</v>
      </c>
      <c r="B198" s="1" t="str">
        <f>"51023"</f>
        <v>51023</v>
      </c>
      <c r="C198" s="1" t="str">
        <f>"NATURAL BRIDGE STATION"</f>
        <v>NATURAL BRIDGE STATION</v>
      </c>
      <c r="D198" s="1" t="str">
        <f>"VA"</f>
        <v>VA</v>
      </c>
    </row>
    <row r="199" spans="1:4" x14ac:dyDescent="0.2">
      <c r="A199" s="1" t="str">
        <f>"24450"</f>
        <v>24450</v>
      </c>
      <c r="B199" s="1" t="str">
        <f>"51023"</f>
        <v>51023</v>
      </c>
      <c r="C199" s="1" t="str">
        <f>"LEXINGTON"</f>
        <v>LEXINGTON</v>
      </c>
      <c r="D199" s="1" t="str">
        <f>"VA"</f>
        <v>VA</v>
      </c>
    </row>
    <row r="200" spans="1:4" x14ac:dyDescent="0.2">
      <c r="A200" s="1" t="str">
        <f>"24090"</f>
        <v>24090</v>
      </c>
      <c r="B200" s="1" t="str">
        <f>"51023"</f>
        <v>51023</v>
      </c>
      <c r="C200" s="1" t="str">
        <f>"FINCASTLE"</f>
        <v>FINCASTLE</v>
      </c>
      <c r="D200" s="1" t="str">
        <f>"VA"</f>
        <v>VA</v>
      </c>
    </row>
    <row r="201" spans="1:4" x14ac:dyDescent="0.2">
      <c r="A201" s="1" t="str">
        <f>"24019"</f>
        <v>24019</v>
      </c>
      <c r="B201" s="1" t="str">
        <f>"51023"</f>
        <v>51023</v>
      </c>
      <c r="C201" s="1" t="str">
        <f>"ROANOKE"</f>
        <v>ROANOKE</v>
      </c>
      <c r="D201" s="1" t="str">
        <f>"VA"</f>
        <v>VA</v>
      </c>
    </row>
    <row r="202" spans="1:4" x14ac:dyDescent="0.2">
      <c r="A202" s="1" t="str">
        <f>"24175"</f>
        <v>24175</v>
      </c>
      <c r="B202" s="1" t="str">
        <f>"51023"</f>
        <v>51023</v>
      </c>
      <c r="C202" s="1" t="str">
        <f>"TROUTVILLE"</f>
        <v>TROUTVILLE</v>
      </c>
      <c r="D202" s="1" t="str">
        <f>"VA"</f>
        <v>VA</v>
      </c>
    </row>
    <row r="203" spans="1:4" x14ac:dyDescent="0.2">
      <c r="A203" s="1" t="str">
        <f>"24012"</f>
        <v>24012</v>
      </c>
      <c r="B203" s="1" t="str">
        <f>"51023"</f>
        <v>51023</v>
      </c>
      <c r="C203" s="1" t="str">
        <f>"ROANOKE"</f>
        <v>ROANOKE</v>
      </c>
      <c r="D203" s="1" t="str">
        <f>"VA"</f>
        <v>VA</v>
      </c>
    </row>
    <row r="204" spans="1:4" x14ac:dyDescent="0.2">
      <c r="A204" s="1" t="str">
        <f>"24085"</f>
        <v>24085</v>
      </c>
      <c r="B204" s="1" t="str">
        <f>"51023"</f>
        <v>51023</v>
      </c>
      <c r="C204" s="1" t="str">
        <f>"EAGLE ROCK"</f>
        <v>EAGLE ROCK</v>
      </c>
      <c r="D204" s="1" t="str">
        <f>"VA"</f>
        <v>VA</v>
      </c>
    </row>
    <row r="205" spans="1:4" x14ac:dyDescent="0.2">
      <c r="A205" s="1" t="str">
        <f>"24077"</f>
        <v>24077</v>
      </c>
      <c r="B205" s="1" t="str">
        <f>"51023"</f>
        <v>51023</v>
      </c>
      <c r="C205" s="1" t="str">
        <f>"CLOVERDALE"</f>
        <v>CLOVERDALE</v>
      </c>
      <c r="D205" s="1" t="str">
        <f>"VA"</f>
        <v>VA</v>
      </c>
    </row>
    <row r="206" spans="1:4" x14ac:dyDescent="0.2">
      <c r="A206" s="1" t="str">
        <f>"24438"</f>
        <v>24438</v>
      </c>
      <c r="B206" s="1" t="str">
        <f>"51023"</f>
        <v>51023</v>
      </c>
      <c r="C206" s="1" t="str">
        <f>"GLEN WILTON"</f>
        <v>GLEN WILTON</v>
      </c>
      <c r="D206" s="1" t="str">
        <f>"VA"</f>
        <v>VA</v>
      </c>
    </row>
    <row r="207" spans="1:4" x14ac:dyDescent="0.2">
      <c r="A207" s="1" t="str">
        <f>"24066"</f>
        <v>24066</v>
      </c>
      <c r="B207" s="1" t="str">
        <f>"51023"</f>
        <v>51023</v>
      </c>
      <c r="C207" s="1" t="str">
        <f>"BUCHANAN"</f>
        <v>BUCHANAN</v>
      </c>
      <c r="D207" s="1" t="str">
        <f>"VA"</f>
        <v>VA</v>
      </c>
    </row>
    <row r="208" spans="1:4" x14ac:dyDescent="0.2">
      <c r="A208" s="1" t="str">
        <f>"24422"</f>
        <v>24422</v>
      </c>
      <c r="B208" s="1" t="str">
        <f>"51023"</f>
        <v>51023</v>
      </c>
      <c r="C208" s="1" t="str">
        <f>"CLIFTON FORGE"</f>
        <v>CLIFTON FORGE</v>
      </c>
      <c r="D208" s="1" t="str">
        <f>"VA"</f>
        <v>VA</v>
      </c>
    </row>
    <row r="209" spans="1:4" x14ac:dyDescent="0.2">
      <c r="A209" s="1" t="str">
        <f>"23824"</f>
        <v>23824</v>
      </c>
      <c r="B209" s="1" t="str">
        <f>"51025"</f>
        <v>51025</v>
      </c>
      <c r="C209" s="1" t="str">
        <f>"BLACKSTONE"</f>
        <v>BLACKSTONE</v>
      </c>
      <c r="D209" s="1" t="str">
        <f>"VA"</f>
        <v>VA</v>
      </c>
    </row>
    <row r="210" spans="1:4" x14ac:dyDescent="0.2">
      <c r="A210" s="1" t="str">
        <f>"23893"</f>
        <v>23893</v>
      </c>
      <c r="B210" s="1" t="str">
        <f>"51025"</f>
        <v>51025</v>
      </c>
      <c r="C210" s="1" t="str">
        <f>"WHITE PLAINS"</f>
        <v>WHITE PLAINS</v>
      </c>
      <c r="D210" s="1" t="str">
        <f>"VA"</f>
        <v>VA</v>
      </c>
    </row>
    <row r="211" spans="1:4" x14ac:dyDescent="0.2">
      <c r="A211" s="1" t="str">
        <f>"23950"</f>
        <v>23950</v>
      </c>
      <c r="B211" s="1" t="str">
        <f>"51025"</f>
        <v>51025</v>
      </c>
      <c r="C211" s="1" t="str">
        <f>"LA CROSSE"</f>
        <v>LA CROSSE</v>
      </c>
      <c r="D211" s="1" t="str">
        <f>"VA"</f>
        <v>VA</v>
      </c>
    </row>
    <row r="212" spans="1:4" x14ac:dyDescent="0.2">
      <c r="A212" s="1" t="str">
        <f>"23919"</f>
        <v>23919</v>
      </c>
      <c r="B212" s="1" t="str">
        <f>"51025"</f>
        <v>51025</v>
      </c>
      <c r="C212" s="1" t="str">
        <f>"BRACEY"</f>
        <v>BRACEY</v>
      </c>
      <c r="D212" s="1" t="str">
        <f>"VA"</f>
        <v>VA</v>
      </c>
    </row>
    <row r="213" spans="1:4" x14ac:dyDescent="0.2">
      <c r="A213" s="1" t="str">
        <f>"23845"</f>
        <v>23845</v>
      </c>
      <c r="B213" s="1" t="str">
        <f>"51025"</f>
        <v>51025</v>
      </c>
      <c r="C213" s="1" t="str">
        <f>"EBONY"</f>
        <v>EBONY</v>
      </c>
      <c r="D213" s="1" t="str">
        <f>"VA"</f>
        <v>VA</v>
      </c>
    </row>
    <row r="214" spans="1:4" x14ac:dyDescent="0.2">
      <c r="A214" s="1" t="str">
        <f>"23887"</f>
        <v>23887</v>
      </c>
      <c r="B214" s="1" t="str">
        <f>"51025"</f>
        <v>51025</v>
      </c>
      <c r="C214" s="1" t="str">
        <f>"VALENTINES"</f>
        <v>VALENTINES</v>
      </c>
      <c r="D214" s="1" t="str">
        <f>"VA"</f>
        <v>VA</v>
      </c>
    </row>
    <row r="215" spans="1:4" x14ac:dyDescent="0.2">
      <c r="A215" s="1" t="str">
        <f>"23857"</f>
        <v>23857</v>
      </c>
      <c r="B215" s="1" t="str">
        <f>"51025"</f>
        <v>51025</v>
      </c>
      <c r="C215" s="1" t="str">
        <f>"GASBURG"</f>
        <v>GASBURG</v>
      </c>
      <c r="D215" s="1" t="str">
        <f>"VA"</f>
        <v>VA</v>
      </c>
    </row>
    <row r="216" spans="1:4" x14ac:dyDescent="0.2">
      <c r="A216" s="1" t="str">
        <f>"23821"</f>
        <v>23821</v>
      </c>
      <c r="B216" s="1" t="str">
        <f>"51025"</f>
        <v>51025</v>
      </c>
      <c r="C216" s="1" t="str">
        <f>"ALBERTA"</f>
        <v>ALBERTA</v>
      </c>
      <c r="D216" s="1" t="str">
        <f>"VA"</f>
        <v>VA</v>
      </c>
    </row>
    <row r="217" spans="1:4" x14ac:dyDescent="0.2">
      <c r="A217" s="1" t="str">
        <f>"23920"</f>
        <v>23920</v>
      </c>
      <c r="B217" s="1" t="str">
        <f>"51025"</f>
        <v>51025</v>
      </c>
      <c r="C217" s="1" t="str">
        <f>"BRODNAX"</f>
        <v>BRODNAX</v>
      </c>
      <c r="D217" s="1" t="str">
        <f>"VA"</f>
        <v>VA</v>
      </c>
    </row>
    <row r="218" spans="1:4" x14ac:dyDescent="0.2">
      <c r="A218" s="1" t="str">
        <f>"23889"</f>
        <v>23889</v>
      </c>
      <c r="B218" s="1" t="str">
        <f>"51025"</f>
        <v>51025</v>
      </c>
      <c r="C218" s="1" t="str">
        <f>"WARFIELD"</f>
        <v>WARFIELD</v>
      </c>
      <c r="D218" s="1" t="str">
        <f>"VA"</f>
        <v>VA</v>
      </c>
    </row>
    <row r="219" spans="1:4" x14ac:dyDescent="0.2">
      <c r="A219" s="1" t="str">
        <f>"23873"</f>
        <v>23873</v>
      </c>
      <c r="B219" s="1" t="str">
        <f>"51025"</f>
        <v>51025</v>
      </c>
      <c r="C219" s="1" t="str">
        <f>"MEREDITHVILLE"</f>
        <v>MEREDITHVILLE</v>
      </c>
      <c r="D219" s="1" t="str">
        <f>"VA"</f>
        <v>VA</v>
      </c>
    </row>
    <row r="220" spans="1:4" x14ac:dyDescent="0.2">
      <c r="A220" s="1" t="str">
        <f>"23868"</f>
        <v>23868</v>
      </c>
      <c r="B220" s="1" t="str">
        <f>"51025"</f>
        <v>51025</v>
      </c>
      <c r="C220" s="1" t="str">
        <f>"LAWRENCEVILLE"</f>
        <v>LAWRENCEVILLE</v>
      </c>
      <c r="D220" s="1" t="str">
        <f>"VA"</f>
        <v>VA</v>
      </c>
    </row>
    <row r="221" spans="1:4" x14ac:dyDescent="0.2">
      <c r="A221" s="1" t="str">
        <f>"23876"</f>
        <v>23876</v>
      </c>
      <c r="B221" s="1" t="str">
        <f>"51025"</f>
        <v>51025</v>
      </c>
      <c r="C221" s="1" t="str">
        <f>"RAWLINGS"</f>
        <v>RAWLINGS</v>
      </c>
      <c r="D221" s="1" t="str">
        <f>"VA"</f>
        <v>VA</v>
      </c>
    </row>
    <row r="222" spans="1:4" x14ac:dyDescent="0.2">
      <c r="A222" s="1" t="str">
        <f>"23938"</f>
        <v>23938</v>
      </c>
      <c r="B222" s="1" t="str">
        <f>"51025"</f>
        <v>51025</v>
      </c>
      <c r="C222" s="1" t="str">
        <f>"DUNDAS"</f>
        <v>DUNDAS</v>
      </c>
      <c r="D222" s="1" t="str">
        <f>"VA"</f>
        <v>VA</v>
      </c>
    </row>
    <row r="223" spans="1:4" x14ac:dyDescent="0.2">
      <c r="A223" s="1" t="str">
        <f>"23843"</f>
        <v>23843</v>
      </c>
      <c r="B223" s="1" t="str">
        <f>"51025"</f>
        <v>51025</v>
      </c>
      <c r="C223" s="1" t="str">
        <f>"DOLPHIN"</f>
        <v>DOLPHIN</v>
      </c>
      <c r="D223" s="1" t="str">
        <f>"VA"</f>
        <v>VA</v>
      </c>
    </row>
    <row r="224" spans="1:4" x14ac:dyDescent="0.2">
      <c r="A224" s="1" t="str">
        <f>"23856"</f>
        <v>23856</v>
      </c>
      <c r="B224" s="1" t="str">
        <f>"51025"</f>
        <v>51025</v>
      </c>
      <c r="C224" s="1" t="str">
        <f>"FREEMAN"</f>
        <v>FREEMAN</v>
      </c>
      <c r="D224" s="1" t="str">
        <f>"VA"</f>
        <v>VA</v>
      </c>
    </row>
    <row r="225" spans="1:4" x14ac:dyDescent="0.2">
      <c r="A225" s="1" t="str">
        <f>"23847"</f>
        <v>23847</v>
      </c>
      <c r="B225" s="1" t="str">
        <f>"51025"</f>
        <v>51025</v>
      </c>
      <c r="C225" s="1" t="str">
        <f>"EMPORIA"</f>
        <v>EMPORIA</v>
      </c>
      <c r="D225" s="1" t="str">
        <f>"VA"</f>
        <v>VA</v>
      </c>
    </row>
    <row r="226" spans="1:4" x14ac:dyDescent="0.2">
      <c r="A226" s="1" t="str">
        <f>"24260"</f>
        <v>24260</v>
      </c>
      <c r="B226" s="1" t="str">
        <f>"51027"</f>
        <v>51027</v>
      </c>
      <c r="C226" s="1" t="str">
        <f>"HONAKER"</f>
        <v>HONAKER</v>
      </c>
      <c r="D226" s="1" t="str">
        <f>"VA"</f>
        <v>VA</v>
      </c>
    </row>
    <row r="227" spans="1:4" x14ac:dyDescent="0.2">
      <c r="A227" s="1" t="str">
        <f>"24239"</f>
        <v>24239</v>
      </c>
      <c r="B227" s="1" t="str">
        <f>"51027"</f>
        <v>51027</v>
      </c>
      <c r="C227" s="1" t="str">
        <f>"DAVENPORT"</f>
        <v>DAVENPORT</v>
      </c>
      <c r="D227" s="1" t="str">
        <f>"VA"</f>
        <v>VA</v>
      </c>
    </row>
    <row r="228" spans="1:4" x14ac:dyDescent="0.2">
      <c r="A228" s="1" t="str">
        <f>"24620"</f>
        <v>24620</v>
      </c>
      <c r="B228" s="1" t="str">
        <f>"51027"</f>
        <v>51027</v>
      </c>
      <c r="C228" s="1" t="str">
        <f>"HURLEY"</f>
        <v>HURLEY</v>
      </c>
      <c r="D228" s="1" t="str">
        <f>"VA"</f>
        <v>VA</v>
      </c>
    </row>
    <row r="229" spans="1:4" x14ac:dyDescent="0.2">
      <c r="A229" s="1" t="str">
        <f>"24631"</f>
        <v>24631</v>
      </c>
      <c r="B229" s="1" t="str">
        <f>"51027"</f>
        <v>51027</v>
      </c>
      <c r="C229" s="1" t="str">
        <f>"OAKWOOD"</f>
        <v>OAKWOOD</v>
      </c>
      <c r="D229" s="1" t="str">
        <f>"VA"</f>
        <v>VA</v>
      </c>
    </row>
    <row r="230" spans="1:4" x14ac:dyDescent="0.2">
      <c r="A230" s="1" t="str">
        <f>"24649"</f>
        <v>24649</v>
      </c>
      <c r="B230" s="1" t="str">
        <f>"51027"</f>
        <v>51027</v>
      </c>
      <c r="C230" s="1" t="str">
        <f>"SWORDS CREEK"</f>
        <v>SWORDS CREEK</v>
      </c>
      <c r="D230" s="1" t="str">
        <f>"VA"</f>
        <v>VA</v>
      </c>
    </row>
    <row r="231" spans="1:4" x14ac:dyDescent="0.2">
      <c r="A231" s="1" t="str">
        <f>"24634"</f>
        <v>24634</v>
      </c>
      <c r="B231" s="1" t="str">
        <f>"51027"</f>
        <v>51027</v>
      </c>
      <c r="C231" s="1" t="str">
        <f>"PILGRIMS KNOB"</f>
        <v>PILGRIMS KNOB</v>
      </c>
      <c r="D231" s="1" t="str">
        <f>"VA"</f>
        <v>VA</v>
      </c>
    </row>
    <row r="232" spans="1:4" x14ac:dyDescent="0.2">
      <c r="A232" s="1" t="str">
        <f>"24256"</f>
        <v>24256</v>
      </c>
      <c r="B232" s="1" t="str">
        <f>"51027"</f>
        <v>51027</v>
      </c>
      <c r="C232" s="1" t="str">
        <f>"HAYSI"</f>
        <v>HAYSI</v>
      </c>
      <c r="D232" s="1" t="str">
        <f>"VA"</f>
        <v>VA</v>
      </c>
    </row>
    <row r="233" spans="1:4" x14ac:dyDescent="0.2">
      <c r="A233" s="1" t="str">
        <f>"24624"</f>
        <v>24624</v>
      </c>
      <c r="B233" s="1" t="str">
        <f>"51027"</f>
        <v>51027</v>
      </c>
      <c r="C233" s="1" t="str">
        <f>"KEEN MOUNTAIN"</f>
        <v>KEEN MOUNTAIN</v>
      </c>
      <c r="D233" s="1" t="str">
        <f>"VA"</f>
        <v>VA</v>
      </c>
    </row>
    <row r="234" spans="1:4" x14ac:dyDescent="0.2">
      <c r="A234" s="1" t="str">
        <f>"24603"</f>
        <v>24603</v>
      </c>
      <c r="B234" s="1" t="str">
        <f>"51027"</f>
        <v>51027</v>
      </c>
      <c r="C234" s="1" t="str">
        <f>"BIG ROCK"</f>
        <v>BIG ROCK</v>
      </c>
      <c r="D234" s="1" t="str">
        <f>"VA"</f>
        <v>VA</v>
      </c>
    </row>
    <row r="235" spans="1:4" x14ac:dyDescent="0.2">
      <c r="A235" s="1" t="str">
        <f>"24658"</f>
        <v>24658</v>
      </c>
      <c r="B235" s="1" t="str">
        <f>"51027"</f>
        <v>51027</v>
      </c>
      <c r="C235" s="1" t="str">
        <f>"WOLFORD"</f>
        <v>WOLFORD</v>
      </c>
      <c r="D235" s="1" t="str">
        <f>"VA"</f>
        <v>VA</v>
      </c>
    </row>
    <row r="236" spans="1:4" x14ac:dyDescent="0.2">
      <c r="A236" s="1" t="str">
        <f>"24627"</f>
        <v>24627</v>
      </c>
      <c r="B236" s="1" t="str">
        <f>"51027"</f>
        <v>51027</v>
      </c>
      <c r="C236" s="1" t="str">
        <f>"MAVISDALE"</f>
        <v>MAVISDALE</v>
      </c>
      <c r="D236" s="1" t="str">
        <f>"VA"</f>
        <v>VA</v>
      </c>
    </row>
    <row r="237" spans="1:4" x14ac:dyDescent="0.2">
      <c r="A237" s="1" t="str">
        <f>"24217"</f>
        <v>24217</v>
      </c>
      <c r="B237" s="1" t="str">
        <f>"51027"</f>
        <v>51027</v>
      </c>
      <c r="C237" s="1" t="str">
        <f>"BEE"</f>
        <v>BEE</v>
      </c>
      <c r="D237" s="1" t="str">
        <f>"VA"</f>
        <v>VA</v>
      </c>
    </row>
    <row r="238" spans="1:4" x14ac:dyDescent="0.2">
      <c r="A238" s="1" t="str">
        <f>"24656"</f>
        <v>24656</v>
      </c>
      <c r="B238" s="1" t="str">
        <f>"51027"</f>
        <v>51027</v>
      </c>
      <c r="C238" s="1" t="str">
        <f>"VANSANT"</f>
        <v>VANSANT</v>
      </c>
      <c r="D238" s="1" t="str">
        <f>"VA"</f>
        <v>VA</v>
      </c>
    </row>
    <row r="239" spans="1:4" x14ac:dyDescent="0.2">
      <c r="A239" s="1" t="str">
        <f>"24639"</f>
        <v>24639</v>
      </c>
      <c r="B239" s="1" t="str">
        <f>"51027"</f>
        <v>51027</v>
      </c>
      <c r="C239" s="1" t="str">
        <f>"RAVEN"</f>
        <v>RAVEN</v>
      </c>
      <c r="D239" s="1" t="str">
        <f>"VA"</f>
        <v>VA</v>
      </c>
    </row>
    <row r="240" spans="1:4" x14ac:dyDescent="0.2">
      <c r="A240" s="1" t="str">
        <f>"24657"</f>
        <v>24657</v>
      </c>
      <c r="B240" s="1" t="str">
        <f>"51027"</f>
        <v>51027</v>
      </c>
      <c r="C240" s="1" t="str">
        <f>"WHITEWOOD"</f>
        <v>WHITEWOOD</v>
      </c>
      <c r="D240" s="1" t="str">
        <f>"VA"</f>
        <v>VA</v>
      </c>
    </row>
    <row r="241" spans="1:4" x14ac:dyDescent="0.2">
      <c r="A241" s="1" t="str">
        <f>"24614"</f>
        <v>24614</v>
      </c>
      <c r="B241" s="1" t="str">
        <f>"51027"</f>
        <v>51027</v>
      </c>
      <c r="C241" s="1" t="str">
        <f>"GRUNDY"</f>
        <v>GRUNDY</v>
      </c>
      <c r="D241" s="1" t="str">
        <f>"VA"</f>
        <v>VA</v>
      </c>
    </row>
    <row r="242" spans="1:4" x14ac:dyDescent="0.2">
      <c r="A242" s="1" t="str">
        <f>"24628"</f>
        <v>24628</v>
      </c>
      <c r="B242" s="1" t="str">
        <f>"51027"</f>
        <v>51027</v>
      </c>
      <c r="C242" s="1" t="str">
        <f>"MAXIE"</f>
        <v>MAXIE</v>
      </c>
      <c r="D242" s="1" t="str">
        <f>"VA"</f>
        <v>VA</v>
      </c>
    </row>
    <row r="243" spans="1:4" x14ac:dyDescent="0.2">
      <c r="A243" s="1" t="str">
        <f>"24622"</f>
        <v>24622</v>
      </c>
      <c r="B243" s="1" t="str">
        <f>"51027"</f>
        <v>51027</v>
      </c>
      <c r="C243" s="1" t="str">
        <f>"JEWELL RIDGE"</f>
        <v>JEWELL RIDGE</v>
      </c>
      <c r="D243" s="1" t="str">
        <f>"VA"</f>
        <v>VA</v>
      </c>
    </row>
    <row r="244" spans="1:4" x14ac:dyDescent="0.2">
      <c r="A244" s="1" t="str">
        <f>"24646"</f>
        <v>24646</v>
      </c>
      <c r="B244" s="1" t="str">
        <f>"51027"</f>
        <v>51027</v>
      </c>
      <c r="C244" s="1" t="str">
        <f>"ROWE"</f>
        <v>ROWE</v>
      </c>
      <c r="D244" s="1" t="str">
        <f>"VA"</f>
        <v>VA</v>
      </c>
    </row>
    <row r="245" spans="1:4" x14ac:dyDescent="0.2">
      <c r="A245" s="1" t="str">
        <f>"23936"</f>
        <v>23936</v>
      </c>
      <c r="B245" s="1" t="str">
        <f>"51029"</f>
        <v>51029</v>
      </c>
      <c r="C245" s="1" t="str">
        <f>"DILLWYN"</f>
        <v>DILLWYN</v>
      </c>
      <c r="D245" s="1" t="str">
        <f>"VA"</f>
        <v>VA</v>
      </c>
    </row>
    <row r="246" spans="1:4" x14ac:dyDescent="0.2">
      <c r="A246" s="1" t="str">
        <f>"23040"</f>
        <v>23040</v>
      </c>
      <c r="B246" s="1" t="str">
        <f>"51029"</f>
        <v>51029</v>
      </c>
      <c r="C246" s="1" t="str">
        <f>"CUMBERLAND"</f>
        <v>CUMBERLAND</v>
      </c>
      <c r="D246" s="1" t="str">
        <f>"VA"</f>
        <v>VA</v>
      </c>
    </row>
    <row r="247" spans="1:4" x14ac:dyDescent="0.2">
      <c r="A247" s="1" t="str">
        <f>"23901"</f>
        <v>23901</v>
      </c>
      <c r="B247" s="1" t="str">
        <f>"51029"</f>
        <v>51029</v>
      </c>
      <c r="C247" s="1" t="str">
        <f>"FARMVILLE"</f>
        <v>FARMVILLE</v>
      </c>
      <c r="D247" s="1" t="str">
        <f>"VA"</f>
        <v>VA</v>
      </c>
    </row>
    <row r="248" spans="1:4" x14ac:dyDescent="0.2">
      <c r="A248" s="1" t="str">
        <f>"24562"</f>
        <v>24562</v>
      </c>
      <c r="B248" s="1" t="str">
        <f>"51029"</f>
        <v>51029</v>
      </c>
      <c r="C248" s="1" t="str">
        <f>"HOWARDSVILLE"</f>
        <v>HOWARDSVILLE</v>
      </c>
      <c r="D248" s="1" t="str">
        <f>"VA"</f>
        <v>VA</v>
      </c>
    </row>
    <row r="249" spans="1:4" x14ac:dyDescent="0.2">
      <c r="A249" s="1" t="str">
        <f>"23004"</f>
        <v>23004</v>
      </c>
      <c r="B249" s="1" t="str">
        <f>"51029"</f>
        <v>51029</v>
      </c>
      <c r="C249" s="1" t="str">
        <f>"ARVONIA"</f>
        <v>ARVONIA</v>
      </c>
      <c r="D249" s="1" t="str">
        <f>"VA"</f>
        <v>VA</v>
      </c>
    </row>
    <row r="250" spans="1:4" x14ac:dyDescent="0.2">
      <c r="A250" s="1" t="str">
        <f>"24553"</f>
        <v>24553</v>
      </c>
      <c r="B250" s="1" t="str">
        <f>"51029"</f>
        <v>51029</v>
      </c>
      <c r="C250" s="1" t="str">
        <f>"GLADSTONE"</f>
        <v>GLADSTONE</v>
      </c>
      <c r="D250" s="1" t="str">
        <f>"VA"</f>
        <v>VA</v>
      </c>
    </row>
    <row r="251" spans="1:4" x14ac:dyDescent="0.2">
      <c r="A251" s="1" t="str">
        <f>"23921"</f>
        <v>23921</v>
      </c>
      <c r="B251" s="1" t="str">
        <f>"51029"</f>
        <v>51029</v>
      </c>
      <c r="C251" s="1" t="str">
        <f>"BUCKINGHAM"</f>
        <v>BUCKINGHAM</v>
      </c>
      <c r="D251" s="1" t="str">
        <f>"VA"</f>
        <v>VA</v>
      </c>
    </row>
    <row r="252" spans="1:4" x14ac:dyDescent="0.2">
      <c r="A252" s="1" t="str">
        <f>"24599"</f>
        <v>24599</v>
      </c>
      <c r="B252" s="1" t="str">
        <f>"51029"</f>
        <v>51029</v>
      </c>
      <c r="C252" s="1" t="str">
        <f>"WINGINA"</f>
        <v>WINGINA</v>
      </c>
      <c r="D252" s="1" t="str">
        <f>"VA"</f>
        <v>VA</v>
      </c>
    </row>
    <row r="253" spans="1:4" x14ac:dyDescent="0.2">
      <c r="A253" s="1" t="str">
        <f>"23123"</f>
        <v>23123</v>
      </c>
      <c r="B253" s="1" t="str">
        <f>"51029"</f>
        <v>51029</v>
      </c>
      <c r="C253" s="1" t="str">
        <f>"NEW CANTON"</f>
        <v>NEW CANTON</v>
      </c>
      <c r="D253" s="1" t="str">
        <f>"VA"</f>
        <v>VA</v>
      </c>
    </row>
    <row r="254" spans="1:4" x14ac:dyDescent="0.2">
      <c r="A254" s="1" t="str">
        <f>"24522"</f>
        <v>24522</v>
      </c>
      <c r="B254" s="1" t="str">
        <f>"51029"</f>
        <v>51029</v>
      </c>
      <c r="C254" s="1" t="str">
        <f>"APPOMATTOX"</f>
        <v>APPOMATTOX</v>
      </c>
      <c r="D254" s="1" t="str">
        <f>"VA"</f>
        <v>VA</v>
      </c>
    </row>
    <row r="255" spans="1:4" x14ac:dyDescent="0.2">
      <c r="A255" s="1" t="str">
        <f>"24590"</f>
        <v>24590</v>
      </c>
      <c r="B255" s="1" t="str">
        <f>"51029"</f>
        <v>51029</v>
      </c>
      <c r="C255" s="1" t="str">
        <f>"SCOTTSVILLE"</f>
        <v>SCOTTSVILLE</v>
      </c>
      <c r="D255" s="1" t="str">
        <f>"VA"</f>
        <v>VA</v>
      </c>
    </row>
    <row r="256" spans="1:4" x14ac:dyDescent="0.2">
      <c r="A256" s="1" t="str">
        <f>"24538"</f>
        <v>24538</v>
      </c>
      <c r="B256" s="1" t="str">
        <f>"51031"</f>
        <v>51031</v>
      </c>
      <c r="C256" s="1" t="str">
        <f>"CONCORD"</f>
        <v>CONCORD</v>
      </c>
      <c r="D256" s="1" t="str">
        <f>"VA"</f>
        <v>VA</v>
      </c>
    </row>
    <row r="257" spans="1:4" x14ac:dyDescent="0.2">
      <c r="A257" s="1" t="str">
        <f>"24502"</f>
        <v>24502</v>
      </c>
      <c r="B257" s="1" t="str">
        <f>"51031"</f>
        <v>51031</v>
      </c>
      <c r="C257" s="1" t="str">
        <f>"LYNCHBURG"</f>
        <v>LYNCHBURG</v>
      </c>
      <c r="D257" s="1" t="str">
        <f>"VA"</f>
        <v>VA</v>
      </c>
    </row>
    <row r="258" spans="1:4" x14ac:dyDescent="0.2">
      <c r="A258" s="1" t="str">
        <f>"24588"</f>
        <v>24588</v>
      </c>
      <c r="B258" s="1" t="str">
        <f>"51031"</f>
        <v>51031</v>
      </c>
      <c r="C258" s="1" t="str">
        <f>"RUSTBURG"</f>
        <v>RUSTBURG</v>
      </c>
      <c r="D258" s="1" t="str">
        <f>"VA"</f>
        <v>VA</v>
      </c>
    </row>
    <row r="259" spans="1:4" x14ac:dyDescent="0.2">
      <c r="A259" s="1" t="str">
        <f>"24517"</f>
        <v>24517</v>
      </c>
      <c r="B259" s="1" t="str">
        <f>"51031"</f>
        <v>51031</v>
      </c>
      <c r="C259" s="1" t="str">
        <f>"ALTAVISTA"</f>
        <v>ALTAVISTA</v>
      </c>
      <c r="D259" s="1" t="str">
        <f>"VA"</f>
        <v>VA</v>
      </c>
    </row>
    <row r="260" spans="1:4" x14ac:dyDescent="0.2">
      <c r="A260" s="1" t="str">
        <f>"24571"</f>
        <v>24571</v>
      </c>
      <c r="B260" s="1" t="str">
        <f>"51031"</f>
        <v>51031</v>
      </c>
      <c r="C260" s="1" t="str">
        <f>"LYNCH STATION"</f>
        <v>LYNCH STATION</v>
      </c>
      <c r="D260" s="1" t="str">
        <f>"VA"</f>
        <v>VA</v>
      </c>
    </row>
    <row r="261" spans="1:4" x14ac:dyDescent="0.2">
      <c r="A261" s="1" t="str">
        <f>"24569"</f>
        <v>24569</v>
      </c>
      <c r="B261" s="1" t="str">
        <f>"51031"</f>
        <v>51031</v>
      </c>
      <c r="C261" s="1" t="str">
        <f>"LONG ISLAND"</f>
        <v>LONG ISLAND</v>
      </c>
      <c r="D261" s="1" t="str">
        <f>"VA"</f>
        <v>VA</v>
      </c>
    </row>
    <row r="262" spans="1:4" x14ac:dyDescent="0.2">
      <c r="A262" s="1" t="str">
        <f>"24593"</f>
        <v>24593</v>
      </c>
      <c r="B262" s="1" t="str">
        <f>"51031"</f>
        <v>51031</v>
      </c>
      <c r="C262" s="1" t="str">
        <f>"SPOUT SPRING"</f>
        <v>SPOUT SPRING</v>
      </c>
      <c r="D262" s="1" t="str">
        <f>"VA"</f>
        <v>VA</v>
      </c>
    </row>
    <row r="263" spans="1:4" x14ac:dyDescent="0.2">
      <c r="A263" s="1" t="str">
        <f>"24554"</f>
        <v>24554</v>
      </c>
      <c r="B263" s="1" t="str">
        <f>"51031"</f>
        <v>51031</v>
      </c>
      <c r="C263" s="1" t="str">
        <f>"GLADYS"</f>
        <v>GLADYS</v>
      </c>
      <c r="D263" s="1" t="str">
        <f>"VA"</f>
        <v>VA</v>
      </c>
    </row>
    <row r="264" spans="1:4" x14ac:dyDescent="0.2">
      <c r="A264" s="1" t="str">
        <f>"24550"</f>
        <v>24550</v>
      </c>
      <c r="B264" s="1" t="str">
        <f>"51031"</f>
        <v>51031</v>
      </c>
      <c r="C264" s="1" t="str">
        <f>"EVINGTON"</f>
        <v>EVINGTON</v>
      </c>
      <c r="D264" s="1" t="str">
        <f>"VA"</f>
        <v>VA</v>
      </c>
    </row>
    <row r="265" spans="1:4" x14ac:dyDescent="0.2">
      <c r="A265" s="1" t="str">
        <f>"24501"</f>
        <v>24501</v>
      </c>
      <c r="B265" s="1" t="str">
        <f>"51031"</f>
        <v>51031</v>
      </c>
      <c r="C265" s="1" t="str">
        <f>"LYNCHBURG"</f>
        <v>LYNCHBURG</v>
      </c>
      <c r="D265" s="1" t="str">
        <f>"VA"</f>
        <v>VA</v>
      </c>
    </row>
    <row r="266" spans="1:4" x14ac:dyDescent="0.2">
      <c r="A266" s="1" t="str">
        <f>"24551"</f>
        <v>24551</v>
      </c>
      <c r="B266" s="1" t="str">
        <f>"51031"</f>
        <v>51031</v>
      </c>
      <c r="C266" s="1" t="str">
        <f>"FOREST"</f>
        <v>FOREST</v>
      </c>
      <c r="D266" s="1" t="str">
        <f>"VA"</f>
        <v>VA</v>
      </c>
    </row>
    <row r="267" spans="1:4" x14ac:dyDescent="0.2">
      <c r="A267" s="1" t="str">
        <f>"23963"</f>
        <v>23963</v>
      </c>
      <c r="B267" s="1" t="str">
        <f>"51031"</f>
        <v>51031</v>
      </c>
      <c r="C267" s="1" t="str">
        <f>"RED HOUSE"</f>
        <v>RED HOUSE</v>
      </c>
      <c r="D267" s="1" t="str">
        <f>"VA"</f>
        <v>VA</v>
      </c>
    </row>
    <row r="268" spans="1:4" x14ac:dyDescent="0.2">
      <c r="A268" s="1" t="str">
        <f>"24504"</f>
        <v>24504</v>
      </c>
      <c r="B268" s="1" t="str">
        <f>"51031"</f>
        <v>51031</v>
      </c>
      <c r="C268" s="1" t="str">
        <f>"LYNCHBURG"</f>
        <v>LYNCHBURG</v>
      </c>
      <c r="D268" s="1" t="str">
        <f>"VA"</f>
        <v>VA</v>
      </c>
    </row>
    <row r="269" spans="1:4" x14ac:dyDescent="0.2">
      <c r="A269" s="1" t="str">
        <f>"24576"</f>
        <v>24576</v>
      </c>
      <c r="B269" s="1" t="str">
        <f>"51031"</f>
        <v>51031</v>
      </c>
      <c r="C269" s="1" t="str">
        <f>"NARUNA"</f>
        <v>NARUNA</v>
      </c>
      <c r="D269" s="1" t="str">
        <f>"VA"</f>
        <v>VA</v>
      </c>
    </row>
    <row r="270" spans="1:4" x14ac:dyDescent="0.2">
      <c r="A270" s="1" t="str">
        <f>"24522"</f>
        <v>24522</v>
      </c>
      <c r="B270" s="1" t="str">
        <f>"51031"</f>
        <v>51031</v>
      </c>
      <c r="C270" s="1" t="str">
        <f>"APPOMATTOX"</f>
        <v>APPOMATTOX</v>
      </c>
      <c r="D270" s="1" t="str">
        <f>"VA"</f>
        <v>VA</v>
      </c>
    </row>
    <row r="271" spans="1:4" x14ac:dyDescent="0.2">
      <c r="A271" s="1" t="str">
        <f>"24528"</f>
        <v>24528</v>
      </c>
      <c r="B271" s="1" t="str">
        <f>"51031"</f>
        <v>51031</v>
      </c>
      <c r="C271" s="1" t="str">
        <f>"BROOKNEAL"</f>
        <v>BROOKNEAL</v>
      </c>
      <c r="D271" s="1" t="str">
        <f>"VA"</f>
        <v>VA</v>
      </c>
    </row>
    <row r="272" spans="1:4" x14ac:dyDescent="0.2">
      <c r="A272" s="1" t="str">
        <f>"22538"</f>
        <v>22538</v>
      </c>
      <c r="B272" s="1" t="str">
        <f>"51033"</f>
        <v>51033</v>
      </c>
      <c r="C272" s="1" t="str">
        <f>"RAPPAHANNOCK ACADEMY"</f>
        <v>RAPPAHANNOCK ACADEMY</v>
      </c>
      <c r="D272" s="1" t="str">
        <f>"VA"</f>
        <v>VA</v>
      </c>
    </row>
    <row r="273" spans="1:4" x14ac:dyDescent="0.2">
      <c r="A273" s="1" t="str">
        <f>"22436"</f>
        <v>22436</v>
      </c>
      <c r="B273" s="1" t="str">
        <f>"51033"</f>
        <v>51033</v>
      </c>
      <c r="C273" s="1" t="str">
        <f>"CARET"</f>
        <v>CARET</v>
      </c>
      <c r="D273" s="1" t="str">
        <f>"VA"</f>
        <v>VA</v>
      </c>
    </row>
    <row r="274" spans="1:4" x14ac:dyDescent="0.2">
      <c r="A274" s="1" t="str">
        <f>"23069"</f>
        <v>23069</v>
      </c>
      <c r="B274" s="1" t="str">
        <f>"51033"</f>
        <v>51033</v>
      </c>
      <c r="C274" s="1" t="str">
        <f>"HANOVER"</f>
        <v>HANOVER</v>
      </c>
      <c r="D274" s="1" t="str">
        <f>"VA"</f>
        <v>VA</v>
      </c>
    </row>
    <row r="275" spans="1:4" x14ac:dyDescent="0.2">
      <c r="A275" s="1" t="str">
        <f>"22408"</f>
        <v>22408</v>
      </c>
      <c r="B275" s="1" t="str">
        <f>"51033"</f>
        <v>51033</v>
      </c>
      <c r="C275" s="1" t="str">
        <f>"FREDERICKSBURG"</f>
        <v>FREDERICKSBURG</v>
      </c>
      <c r="D275" s="1" t="str">
        <f>"VA"</f>
        <v>VA</v>
      </c>
    </row>
    <row r="276" spans="1:4" x14ac:dyDescent="0.2">
      <c r="A276" s="1" t="str">
        <f>"22535"</f>
        <v>22535</v>
      </c>
      <c r="B276" s="1" t="str">
        <f>"51033"</f>
        <v>51033</v>
      </c>
      <c r="C276" s="1" t="str">
        <f>"PORT ROYAL"</f>
        <v>PORT ROYAL</v>
      </c>
      <c r="D276" s="1" t="str">
        <f>"VA"</f>
        <v>VA</v>
      </c>
    </row>
    <row r="277" spans="1:4" x14ac:dyDescent="0.2">
      <c r="A277" s="1" t="str">
        <f>"22552"</f>
        <v>22552</v>
      </c>
      <c r="B277" s="1" t="str">
        <f>"51033"</f>
        <v>51033</v>
      </c>
      <c r="C277" s="1" t="str">
        <f>"SPARTA"</f>
        <v>SPARTA</v>
      </c>
      <c r="D277" s="1" t="str">
        <f>"VA"</f>
        <v>VA</v>
      </c>
    </row>
    <row r="278" spans="1:4" x14ac:dyDescent="0.2">
      <c r="A278" s="1" t="str">
        <f>"23047"</f>
        <v>23047</v>
      </c>
      <c r="B278" s="1" t="str">
        <f>"51033"</f>
        <v>51033</v>
      </c>
      <c r="C278" s="1" t="str">
        <f>"DOSWELL"</f>
        <v>DOSWELL</v>
      </c>
      <c r="D278" s="1" t="str">
        <f>"VA"</f>
        <v>VA</v>
      </c>
    </row>
    <row r="279" spans="1:4" x14ac:dyDescent="0.2">
      <c r="A279" s="1" t="str">
        <f>"22438"</f>
        <v>22438</v>
      </c>
      <c r="B279" s="1" t="str">
        <f>"51033"</f>
        <v>51033</v>
      </c>
      <c r="C279" s="1" t="str">
        <f>"CHAMPLAIN"</f>
        <v>CHAMPLAIN</v>
      </c>
      <c r="D279" s="1" t="str">
        <f>"VA"</f>
        <v>VA</v>
      </c>
    </row>
    <row r="280" spans="1:4" x14ac:dyDescent="0.2">
      <c r="A280" s="1" t="str">
        <f>"22501"</f>
        <v>22501</v>
      </c>
      <c r="B280" s="1" t="str">
        <f>"51033"</f>
        <v>51033</v>
      </c>
      <c r="C280" s="1" t="str">
        <f>"LADYSMITH"</f>
        <v>LADYSMITH</v>
      </c>
      <c r="D280" s="1" t="str">
        <f>"VA"</f>
        <v>VA</v>
      </c>
    </row>
    <row r="281" spans="1:4" x14ac:dyDescent="0.2">
      <c r="A281" s="1" t="str">
        <f>"22514"</f>
        <v>22514</v>
      </c>
      <c r="B281" s="1" t="str">
        <f>"51033"</f>
        <v>51033</v>
      </c>
      <c r="C281" s="1" t="str">
        <f>"MILFORD"</f>
        <v>MILFORD</v>
      </c>
      <c r="D281" s="1" t="str">
        <f>"VA"</f>
        <v>VA</v>
      </c>
    </row>
    <row r="282" spans="1:4" x14ac:dyDescent="0.2">
      <c r="A282" s="1" t="str">
        <f>"23015"</f>
        <v>23015</v>
      </c>
      <c r="B282" s="1" t="str">
        <f>"51033"</f>
        <v>51033</v>
      </c>
      <c r="C282" s="1" t="str">
        <f>"BEAVERDAM"</f>
        <v>BEAVERDAM</v>
      </c>
      <c r="D282" s="1" t="str">
        <f>"VA"</f>
        <v>VA</v>
      </c>
    </row>
    <row r="283" spans="1:4" x14ac:dyDescent="0.2">
      <c r="A283" s="1" t="str">
        <f>"22428"</f>
        <v>22428</v>
      </c>
      <c r="B283" s="1" t="str">
        <f>"51033"</f>
        <v>51033</v>
      </c>
      <c r="C283" s="1" t="str">
        <f>"BOWLING GREEN"</f>
        <v>BOWLING GREEN</v>
      </c>
      <c r="D283" s="1" t="str">
        <f>"VA"</f>
        <v>VA</v>
      </c>
    </row>
    <row r="284" spans="1:4" x14ac:dyDescent="0.2">
      <c r="A284" s="1" t="str">
        <f>"22427"</f>
        <v>22427</v>
      </c>
      <c r="B284" s="1" t="str">
        <f>"51033"</f>
        <v>51033</v>
      </c>
      <c r="C284" s="1" t="str">
        <f>"BOWLING GREEN"</f>
        <v>BOWLING GREEN</v>
      </c>
      <c r="D284" s="1" t="str">
        <f>"VA"</f>
        <v>VA</v>
      </c>
    </row>
    <row r="285" spans="1:4" x14ac:dyDescent="0.2">
      <c r="A285" s="1" t="str">
        <f>"22446"</f>
        <v>22446</v>
      </c>
      <c r="B285" s="1" t="str">
        <f>"51033"</f>
        <v>51033</v>
      </c>
      <c r="C285" s="1" t="str">
        <f>"CORBIN"</f>
        <v>CORBIN</v>
      </c>
      <c r="D285" s="1" t="str">
        <f>"VA"</f>
        <v>VA</v>
      </c>
    </row>
    <row r="286" spans="1:4" x14ac:dyDescent="0.2">
      <c r="A286" s="1" t="str">
        <f>"22546"</f>
        <v>22546</v>
      </c>
      <c r="B286" s="1" t="str">
        <f>"51033"</f>
        <v>51033</v>
      </c>
      <c r="C286" s="1" t="str">
        <f>"RUTHER GLEN"</f>
        <v>RUTHER GLEN</v>
      </c>
      <c r="D286" s="1" t="str">
        <f>"VA"</f>
        <v>VA</v>
      </c>
    </row>
    <row r="287" spans="1:4" x14ac:dyDescent="0.2">
      <c r="A287" s="1" t="str">
        <f>"22560"</f>
        <v>22560</v>
      </c>
      <c r="B287" s="1" t="str">
        <f>"51033"</f>
        <v>51033</v>
      </c>
      <c r="C287" s="1" t="str">
        <f>"TAPPAHANNOCK"</f>
        <v>TAPPAHANNOCK</v>
      </c>
      <c r="D287" s="1" t="str">
        <f>"VA"</f>
        <v>VA</v>
      </c>
    </row>
    <row r="288" spans="1:4" x14ac:dyDescent="0.2">
      <c r="A288" s="1" t="str">
        <f>"22580"</f>
        <v>22580</v>
      </c>
      <c r="B288" s="1" t="str">
        <f>"51033"</f>
        <v>51033</v>
      </c>
      <c r="C288" s="1" t="str">
        <f>"WOODFORD"</f>
        <v>WOODFORD</v>
      </c>
      <c r="D288" s="1" t="str">
        <f>"VA"</f>
        <v>VA</v>
      </c>
    </row>
    <row r="289" spans="1:4" x14ac:dyDescent="0.2">
      <c r="A289" s="1" t="str">
        <f>"24347"</f>
        <v>24347</v>
      </c>
      <c r="B289" s="1" t="str">
        <f>"51035"</f>
        <v>51035</v>
      </c>
      <c r="C289" s="1" t="str">
        <f>"HIWASSEE"</f>
        <v>HIWASSEE</v>
      </c>
      <c r="D289" s="1" t="str">
        <f>"VA"</f>
        <v>VA</v>
      </c>
    </row>
    <row r="290" spans="1:4" x14ac:dyDescent="0.2">
      <c r="A290" s="1" t="str">
        <f>"24360"</f>
        <v>24360</v>
      </c>
      <c r="B290" s="1" t="str">
        <f>"51035"</f>
        <v>51035</v>
      </c>
      <c r="C290" s="1" t="str">
        <f>"MAX MEADOWS"</f>
        <v>MAX MEADOWS</v>
      </c>
      <c r="D290" s="1" t="str">
        <f>"VA"</f>
        <v>VA</v>
      </c>
    </row>
    <row r="291" spans="1:4" x14ac:dyDescent="0.2">
      <c r="A291" s="1" t="str">
        <f>"24343"</f>
        <v>24343</v>
      </c>
      <c r="B291" s="1" t="str">
        <f>"51035"</f>
        <v>51035</v>
      </c>
      <c r="C291" s="1" t="str">
        <f>"HILLSVILLE"</f>
        <v>HILLSVILLE</v>
      </c>
      <c r="D291" s="1" t="str">
        <f>"VA"</f>
        <v>VA</v>
      </c>
    </row>
    <row r="292" spans="1:4" x14ac:dyDescent="0.2">
      <c r="A292" s="1" t="str">
        <f>"24380"</f>
        <v>24380</v>
      </c>
      <c r="B292" s="1" t="str">
        <f>"51035"</f>
        <v>51035</v>
      </c>
      <c r="C292" s="1" t="str">
        <f>"WILLIS"</f>
        <v>WILLIS</v>
      </c>
      <c r="D292" s="1" t="str">
        <f>"VA"</f>
        <v>VA</v>
      </c>
    </row>
    <row r="293" spans="1:4" x14ac:dyDescent="0.2">
      <c r="A293" s="1" t="str">
        <f>"24330"</f>
        <v>24330</v>
      </c>
      <c r="B293" s="1" t="str">
        <f>"51035"</f>
        <v>51035</v>
      </c>
      <c r="C293" s="1" t="str">
        <f>"FRIES"</f>
        <v>FRIES</v>
      </c>
      <c r="D293" s="1" t="str">
        <f>"VA"</f>
        <v>VA</v>
      </c>
    </row>
    <row r="294" spans="1:4" x14ac:dyDescent="0.2">
      <c r="A294" s="1" t="str">
        <f>"24053"</f>
        <v>24053</v>
      </c>
      <c r="B294" s="1" t="str">
        <f>"51035"</f>
        <v>51035</v>
      </c>
      <c r="C294" s="1" t="str">
        <f>"ARARAT"</f>
        <v>ARARAT</v>
      </c>
      <c r="D294" s="1" t="str">
        <f>"VA"</f>
        <v>VA</v>
      </c>
    </row>
    <row r="295" spans="1:4" x14ac:dyDescent="0.2">
      <c r="A295" s="1" t="str">
        <f>"24351"</f>
        <v>24351</v>
      </c>
      <c r="B295" s="1" t="str">
        <f>"51035"</f>
        <v>51035</v>
      </c>
      <c r="C295" s="1" t="str">
        <f>"LAMBSBURG"</f>
        <v>LAMBSBURG</v>
      </c>
      <c r="D295" s="1" t="str">
        <f>"VA"</f>
        <v>VA</v>
      </c>
    </row>
    <row r="296" spans="1:4" x14ac:dyDescent="0.2">
      <c r="A296" s="1" t="str">
        <f>"24333"</f>
        <v>24333</v>
      </c>
      <c r="B296" s="1" t="str">
        <f>"51035"</f>
        <v>51035</v>
      </c>
      <c r="C296" s="1" t="str">
        <f>"GALAX"</f>
        <v>GALAX</v>
      </c>
      <c r="D296" s="1" t="str">
        <f>"VA"</f>
        <v>VA</v>
      </c>
    </row>
    <row r="297" spans="1:4" x14ac:dyDescent="0.2">
      <c r="A297" s="1" t="str">
        <f>"24317"</f>
        <v>24317</v>
      </c>
      <c r="B297" s="1" t="str">
        <f>"51035"</f>
        <v>51035</v>
      </c>
      <c r="C297" s="1" t="str">
        <f>"CANA"</f>
        <v>CANA</v>
      </c>
      <c r="D297" s="1" t="str">
        <f>"VA"</f>
        <v>VA</v>
      </c>
    </row>
    <row r="298" spans="1:4" x14ac:dyDescent="0.2">
      <c r="A298" s="1" t="str">
        <f>"24328"</f>
        <v>24328</v>
      </c>
      <c r="B298" s="1" t="str">
        <f>"51035"</f>
        <v>51035</v>
      </c>
      <c r="C298" s="1" t="str">
        <f>"FANCY GAP"</f>
        <v>FANCY GAP</v>
      </c>
      <c r="D298" s="1" t="str">
        <f>"VA"</f>
        <v>VA</v>
      </c>
    </row>
    <row r="299" spans="1:4" x14ac:dyDescent="0.2">
      <c r="A299" s="1" t="str">
        <f>"24381"</f>
        <v>24381</v>
      </c>
      <c r="B299" s="1" t="str">
        <f>"51035"</f>
        <v>51035</v>
      </c>
      <c r="C299" s="1" t="str">
        <f>"WOODLAWN"</f>
        <v>WOODLAWN</v>
      </c>
      <c r="D299" s="1" t="str">
        <f>"VA"</f>
        <v>VA</v>
      </c>
    </row>
    <row r="300" spans="1:4" x14ac:dyDescent="0.2">
      <c r="A300" s="1" t="str">
        <f>"24325"</f>
        <v>24325</v>
      </c>
      <c r="B300" s="1" t="str">
        <f>"51035"</f>
        <v>51035</v>
      </c>
      <c r="C300" s="1" t="str">
        <f>"DUGSPUR"</f>
        <v>DUGSPUR</v>
      </c>
      <c r="D300" s="1" t="str">
        <f>"VA"</f>
        <v>VA</v>
      </c>
    </row>
    <row r="301" spans="1:4" x14ac:dyDescent="0.2">
      <c r="A301" s="1" t="str">
        <f>"24350"</f>
        <v>24350</v>
      </c>
      <c r="B301" s="1" t="str">
        <f>"51035"</f>
        <v>51035</v>
      </c>
      <c r="C301" s="1" t="str">
        <f>"IVANHOE"</f>
        <v>IVANHOE</v>
      </c>
      <c r="D301" s="1" t="str">
        <f>"VA"</f>
        <v>VA</v>
      </c>
    </row>
    <row r="302" spans="1:4" x14ac:dyDescent="0.2">
      <c r="A302" s="1" t="str">
        <f>"24105"</f>
        <v>24105</v>
      </c>
      <c r="B302" s="1" t="str">
        <f>"51035"</f>
        <v>51035</v>
      </c>
      <c r="C302" s="1" t="str">
        <f>"INDIAN VALLEY"</f>
        <v>INDIAN VALLEY</v>
      </c>
      <c r="D302" s="1" t="str">
        <f>"VA"</f>
        <v>VA</v>
      </c>
    </row>
    <row r="303" spans="1:4" x14ac:dyDescent="0.2">
      <c r="A303" s="1" t="str">
        <f>"24120"</f>
        <v>24120</v>
      </c>
      <c r="B303" s="1" t="str">
        <f>"51035"</f>
        <v>51035</v>
      </c>
      <c r="C303" s="1" t="str">
        <f>"MEADOWS OF DAN"</f>
        <v>MEADOWS OF DAN</v>
      </c>
      <c r="D303" s="1" t="str">
        <f>"VA"</f>
        <v>VA</v>
      </c>
    </row>
    <row r="304" spans="1:4" x14ac:dyDescent="0.2">
      <c r="A304" s="1" t="str">
        <f>"24312"</f>
        <v>24312</v>
      </c>
      <c r="B304" s="1" t="str">
        <f>"51035"</f>
        <v>51035</v>
      </c>
      <c r="C304" s="1" t="str">
        <f>"AUSTINVILLE"</f>
        <v>AUSTINVILLE</v>
      </c>
      <c r="D304" s="1" t="str">
        <f>"VA"</f>
        <v>VA</v>
      </c>
    </row>
    <row r="305" spans="1:4" x14ac:dyDescent="0.2">
      <c r="A305" s="1" t="str">
        <f>"24352"</f>
        <v>24352</v>
      </c>
      <c r="B305" s="1" t="str">
        <f>"51035"</f>
        <v>51035</v>
      </c>
      <c r="C305" s="1" t="str">
        <f>"LAUREL FORK"</f>
        <v>LAUREL FORK</v>
      </c>
      <c r="D305" s="1" t="str">
        <f>"VA"</f>
        <v>VA</v>
      </c>
    </row>
    <row r="306" spans="1:4" x14ac:dyDescent="0.2">
      <c r="A306" s="1" t="str">
        <f>"23140"</f>
        <v>23140</v>
      </c>
      <c r="B306" s="1" t="str">
        <f>"51036"</f>
        <v>51036</v>
      </c>
      <c r="C306" s="1" t="str">
        <f>"PROVIDENCE FORGE"</f>
        <v>PROVIDENCE FORGE</v>
      </c>
      <c r="D306" s="1" t="str">
        <f>"VA"</f>
        <v>VA</v>
      </c>
    </row>
    <row r="307" spans="1:4" x14ac:dyDescent="0.2">
      <c r="A307" s="1" t="str">
        <f>"23030"</f>
        <v>23030</v>
      </c>
      <c r="B307" s="1" t="str">
        <f>"51036"</f>
        <v>51036</v>
      </c>
      <c r="C307" s="1" t="str">
        <f>"CHARLES CITY"</f>
        <v>CHARLES CITY</v>
      </c>
      <c r="D307" s="1" t="str">
        <f>"VA"</f>
        <v>VA</v>
      </c>
    </row>
    <row r="308" spans="1:4" x14ac:dyDescent="0.2">
      <c r="A308" s="1" t="str">
        <f>"23231"</f>
        <v>23231</v>
      </c>
      <c r="B308" s="1" t="str">
        <f>"51036"</f>
        <v>51036</v>
      </c>
      <c r="C308" s="1" t="str">
        <f>"HENRICO"</f>
        <v>HENRICO</v>
      </c>
      <c r="D308" s="1" t="str">
        <f>"VA"</f>
        <v>VA</v>
      </c>
    </row>
    <row r="309" spans="1:4" x14ac:dyDescent="0.2">
      <c r="A309" s="1" t="str">
        <f>"23185"</f>
        <v>23185</v>
      </c>
      <c r="B309" s="1" t="str">
        <f>"51036"</f>
        <v>51036</v>
      </c>
      <c r="C309" s="1" t="str">
        <f>"WILLIAMSBURG"</f>
        <v>WILLIAMSBURG</v>
      </c>
      <c r="D309" s="1" t="str">
        <f>"VA"</f>
        <v>VA</v>
      </c>
    </row>
    <row r="310" spans="1:4" x14ac:dyDescent="0.2">
      <c r="A310" s="1" t="str">
        <f>"23147"</f>
        <v>23147</v>
      </c>
      <c r="B310" s="1" t="str">
        <f>"51036"</f>
        <v>51036</v>
      </c>
      <c r="C310" s="1" t="str">
        <f>"RUTHVILLE"</f>
        <v>RUTHVILLE</v>
      </c>
      <c r="D310" s="1" t="str">
        <f>"VA"</f>
        <v>VA</v>
      </c>
    </row>
    <row r="311" spans="1:4" x14ac:dyDescent="0.2">
      <c r="A311" s="1" t="str">
        <f>"23976"</f>
        <v>23976</v>
      </c>
      <c r="B311" s="1" t="str">
        <f>"51037"</f>
        <v>51037</v>
      </c>
      <c r="C311" s="1" t="str">
        <f>"WYLLIESBURG"</f>
        <v>WYLLIESBURG</v>
      </c>
      <c r="D311" s="1" t="str">
        <f>"VA"</f>
        <v>VA</v>
      </c>
    </row>
    <row r="312" spans="1:4" x14ac:dyDescent="0.2">
      <c r="A312" s="1" t="str">
        <f>"23924"</f>
        <v>23924</v>
      </c>
      <c r="B312" s="1" t="str">
        <f>"51037"</f>
        <v>51037</v>
      </c>
      <c r="C312" s="1" t="str">
        <f>"CHASE CITY"</f>
        <v>CHASE CITY</v>
      </c>
      <c r="D312" s="1" t="str">
        <f>"VA"</f>
        <v>VA</v>
      </c>
    </row>
    <row r="313" spans="1:4" x14ac:dyDescent="0.2">
      <c r="A313" s="1" t="str">
        <f>"23967"</f>
        <v>23967</v>
      </c>
      <c r="B313" s="1" t="str">
        <f>"51037"</f>
        <v>51037</v>
      </c>
      <c r="C313" s="1" t="str">
        <f>"SAXE"</f>
        <v>SAXE</v>
      </c>
      <c r="D313" s="1" t="str">
        <f>"VA"</f>
        <v>VA</v>
      </c>
    </row>
    <row r="314" spans="1:4" x14ac:dyDescent="0.2">
      <c r="A314" s="1" t="str">
        <f>"23947"</f>
        <v>23947</v>
      </c>
      <c r="B314" s="1" t="str">
        <f>"51037"</f>
        <v>51037</v>
      </c>
      <c r="C314" s="1" t="str">
        <f>"KEYSVILLE"</f>
        <v>KEYSVILLE</v>
      </c>
      <c r="D314" s="1" t="str">
        <f>"VA"</f>
        <v>VA</v>
      </c>
    </row>
    <row r="315" spans="1:4" x14ac:dyDescent="0.2">
      <c r="A315" s="1" t="str">
        <f>"23937"</f>
        <v>23937</v>
      </c>
      <c r="B315" s="1" t="str">
        <f>"51037"</f>
        <v>51037</v>
      </c>
      <c r="C315" s="1" t="str">
        <f>"DRAKES BRANCH"</f>
        <v>DRAKES BRANCH</v>
      </c>
      <c r="D315" s="1" t="str">
        <f>"VA"</f>
        <v>VA</v>
      </c>
    </row>
    <row r="316" spans="1:4" x14ac:dyDescent="0.2">
      <c r="A316" s="1" t="str">
        <f>"23959"</f>
        <v>23959</v>
      </c>
      <c r="B316" s="1" t="str">
        <f>"51037"</f>
        <v>51037</v>
      </c>
      <c r="C316" s="1" t="str">
        <f>"PHENIX"</f>
        <v>PHENIX</v>
      </c>
      <c r="D316" s="1" t="str">
        <f>"VA"</f>
        <v>VA</v>
      </c>
    </row>
    <row r="317" spans="1:4" x14ac:dyDescent="0.2">
      <c r="A317" s="1" t="str">
        <f>"23962"</f>
        <v>23962</v>
      </c>
      <c r="B317" s="1" t="str">
        <f>"51037"</f>
        <v>51037</v>
      </c>
      <c r="C317" s="1" t="str">
        <f>"RANDOLPH"</f>
        <v>RANDOLPH</v>
      </c>
      <c r="D317" s="1" t="str">
        <f>"VA"</f>
        <v>VA</v>
      </c>
    </row>
    <row r="318" spans="1:4" x14ac:dyDescent="0.2">
      <c r="A318" s="1" t="str">
        <f>"23958"</f>
        <v>23958</v>
      </c>
      <c r="B318" s="1" t="str">
        <f>"51037"</f>
        <v>51037</v>
      </c>
      <c r="C318" s="1" t="str">
        <f>"PAMPLIN"</f>
        <v>PAMPLIN</v>
      </c>
      <c r="D318" s="1" t="str">
        <f>"VA"</f>
        <v>VA</v>
      </c>
    </row>
    <row r="319" spans="1:4" x14ac:dyDescent="0.2">
      <c r="A319" s="1" t="str">
        <f>"23963"</f>
        <v>23963</v>
      </c>
      <c r="B319" s="1" t="str">
        <f>"51037"</f>
        <v>51037</v>
      </c>
      <c r="C319" s="1" t="str">
        <f>"RED HOUSE"</f>
        <v>RED HOUSE</v>
      </c>
      <c r="D319" s="1" t="str">
        <f>"VA"</f>
        <v>VA</v>
      </c>
    </row>
    <row r="320" spans="1:4" x14ac:dyDescent="0.2">
      <c r="A320" s="1" t="str">
        <f>"23964"</f>
        <v>23964</v>
      </c>
      <c r="B320" s="1" t="str">
        <f>"51037"</f>
        <v>51037</v>
      </c>
      <c r="C320" s="1" t="str">
        <f>"RED OAK"</f>
        <v>RED OAK</v>
      </c>
      <c r="D320" s="1" t="str">
        <f>"VA"</f>
        <v>VA</v>
      </c>
    </row>
    <row r="321" spans="1:4" x14ac:dyDescent="0.2">
      <c r="A321" s="1" t="str">
        <f>"23927"</f>
        <v>23927</v>
      </c>
      <c r="B321" s="1" t="str">
        <f>"51037"</f>
        <v>51037</v>
      </c>
      <c r="C321" s="1" t="str">
        <f>"CLARKSVILLE"</f>
        <v>CLARKSVILLE</v>
      </c>
      <c r="D321" s="1" t="str">
        <f>"VA"</f>
        <v>VA</v>
      </c>
    </row>
    <row r="322" spans="1:4" x14ac:dyDescent="0.2">
      <c r="A322" s="1" t="str">
        <f>"23934"</f>
        <v>23934</v>
      </c>
      <c r="B322" s="1" t="str">
        <f>"51037"</f>
        <v>51037</v>
      </c>
      <c r="C322" s="1" t="str">
        <f>"CULLEN"</f>
        <v>CULLEN</v>
      </c>
      <c r="D322" s="1" t="str">
        <f>"VA"</f>
        <v>VA</v>
      </c>
    </row>
    <row r="323" spans="1:4" x14ac:dyDescent="0.2">
      <c r="A323" s="1" t="str">
        <f>"24522"</f>
        <v>24522</v>
      </c>
      <c r="B323" s="1" t="str">
        <f>"51037"</f>
        <v>51037</v>
      </c>
      <c r="C323" s="1" t="str">
        <f>"APPOMATTOX"</f>
        <v>APPOMATTOX</v>
      </c>
      <c r="D323" s="1" t="str">
        <f>"VA"</f>
        <v>VA</v>
      </c>
    </row>
    <row r="324" spans="1:4" x14ac:dyDescent="0.2">
      <c r="A324" s="1" t="str">
        <f>"23923"</f>
        <v>23923</v>
      </c>
      <c r="B324" s="1" t="str">
        <f>"51037"</f>
        <v>51037</v>
      </c>
      <c r="C324" s="1" t="str">
        <f>"CHARLOTTE COURT HOUSE"</f>
        <v>CHARLOTTE COURT HOUSE</v>
      </c>
      <c r="D324" s="1" t="str">
        <f>"VA"</f>
        <v>VA</v>
      </c>
    </row>
    <row r="325" spans="1:4" x14ac:dyDescent="0.2">
      <c r="A325" s="1" t="str">
        <f>"24528"</f>
        <v>24528</v>
      </c>
      <c r="B325" s="1" t="str">
        <f>"51037"</f>
        <v>51037</v>
      </c>
      <c r="C325" s="1" t="str">
        <f>"BROOKNEAL"</f>
        <v>BROOKNEAL</v>
      </c>
      <c r="D325" s="1" t="str">
        <f>"VA"</f>
        <v>VA</v>
      </c>
    </row>
    <row r="326" spans="1:4" x14ac:dyDescent="0.2">
      <c r="A326" s="1" t="str">
        <f>"23112"</f>
        <v>23112</v>
      </c>
      <c r="B326" s="1" t="str">
        <f>"51041"</f>
        <v>51041</v>
      </c>
      <c r="C326" s="1" t="str">
        <f>"MIDLOTHIAN"</f>
        <v>MIDLOTHIAN</v>
      </c>
      <c r="D326" s="1" t="str">
        <f>"VA"</f>
        <v>VA</v>
      </c>
    </row>
    <row r="327" spans="1:4" x14ac:dyDescent="0.2">
      <c r="A327" s="1" t="str">
        <f>"23237"</f>
        <v>23237</v>
      </c>
      <c r="B327" s="1" t="str">
        <f>"51041"</f>
        <v>51041</v>
      </c>
      <c r="C327" s="1" t="str">
        <f>"RICHMOND"</f>
        <v>RICHMOND</v>
      </c>
      <c r="D327" s="1" t="str">
        <f>"VA"</f>
        <v>VA</v>
      </c>
    </row>
    <row r="328" spans="1:4" x14ac:dyDescent="0.2">
      <c r="A328" s="1" t="str">
        <f>"23836"</f>
        <v>23836</v>
      </c>
      <c r="B328" s="1" t="str">
        <f>"51041"</f>
        <v>51041</v>
      </c>
      <c r="C328" s="1" t="str">
        <f>"CHESTER"</f>
        <v>CHESTER</v>
      </c>
      <c r="D328" s="1" t="str">
        <f>"VA"</f>
        <v>VA</v>
      </c>
    </row>
    <row r="329" spans="1:4" x14ac:dyDescent="0.2">
      <c r="A329" s="1" t="str">
        <f>"23236"</f>
        <v>23236</v>
      </c>
      <c r="B329" s="1" t="str">
        <f>"51041"</f>
        <v>51041</v>
      </c>
      <c r="C329" s="1" t="str">
        <f>"RICHMOND"</f>
        <v>RICHMOND</v>
      </c>
      <c r="D329" s="1" t="str">
        <f>"VA"</f>
        <v>VA</v>
      </c>
    </row>
    <row r="330" spans="1:4" x14ac:dyDescent="0.2">
      <c r="A330" s="1" t="str">
        <f>"23114"</f>
        <v>23114</v>
      </c>
      <c r="B330" s="1" t="str">
        <f>"51041"</f>
        <v>51041</v>
      </c>
      <c r="C330" s="1" t="str">
        <f>"MIDLOTHIAN"</f>
        <v>MIDLOTHIAN</v>
      </c>
      <c r="D330" s="1" t="str">
        <f>"VA"</f>
        <v>VA</v>
      </c>
    </row>
    <row r="331" spans="1:4" x14ac:dyDescent="0.2">
      <c r="A331" s="1" t="str">
        <f>"23831"</f>
        <v>23831</v>
      </c>
      <c r="B331" s="1" t="str">
        <f>"51041"</f>
        <v>51041</v>
      </c>
      <c r="C331" s="1" t="str">
        <f>"CHESTER"</f>
        <v>CHESTER</v>
      </c>
      <c r="D331" s="1" t="str">
        <f>"VA"</f>
        <v>VA</v>
      </c>
    </row>
    <row r="332" spans="1:4" x14ac:dyDescent="0.2">
      <c r="A332" s="1" t="str">
        <f>"23113"</f>
        <v>23113</v>
      </c>
      <c r="B332" s="1" t="str">
        <f>"51041"</f>
        <v>51041</v>
      </c>
      <c r="C332" s="1" t="str">
        <f>"MIDLOTHIAN"</f>
        <v>MIDLOTHIAN</v>
      </c>
      <c r="D332" s="1" t="str">
        <f>"VA"</f>
        <v>VA</v>
      </c>
    </row>
    <row r="333" spans="1:4" x14ac:dyDescent="0.2">
      <c r="A333" s="1" t="str">
        <f>"23120"</f>
        <v>23120</v>
      </c>
      <c r="B333" s="1" t="str">
        <f>"51041"</f>
        <v>51041</v>
      </c>
      <c r="C333" s="1" t="str">
        <f>"MOSELEY"</f>
        <v>MOSELEY</v>
      </c>
      <c r="D333" s="1" t="str">
        <f>"VA"</f>
        <v>VA</v>
      </c>
    </row>
    <row r="334" spans="1:4" x14ac:dyDescent="0.2">
      <c r="A334" s="1" t="str">
        <f>"23224"</f>
        <v>23224</v>
      </c>
      <c r="B334" s="1" t="str">
        <f>"51041"</f>
        <v>51041</v>
      </c>
      <c r="C334" s="1" t="str">
        <f>"RICHMOND"</f>
        <v>RICHMOND</v>
      </c>
      <c r="D334" s="1" t="str">
        <f>"VA"</f>
        <v>VA</v>
      </c>
    </row>
    <row r="335" spans="1:4" x14ac:dyDescent="0.2">
      <c r="A335" s="1" t="str">
        <f>"23234"</f>
        <v>23234</v>
      </c>
      <c r="B335" s="1" t="str">
        <f>"51041"</f>
        <v>51041</v>
      </c>
      <c r="C335" s="1" t="str">
        <f>"RICHMOND"</f>
        <v>RICHMOND</v>
      </c>
      <c r="D335" s="1" t="str">
        <f>"VA"</f>
        <v>VA</v>
      </c>
    </row>
    <row r="336" spans="1:4" x14ac:dyDescent="0.2">
      <c r="A336" s="1" t="str">
        <f>"23297"</f>
        <v>23297</v>
      </c>
      <c r="B336" s="1" t="str">
        <f>"51041"</f>
        <v>51041</v>
      </c>
      <c r="C336" s="1" t="str">
        <f>"RICHMOND"</f>
        <v>RICHMOND</v>
      </c>
      <c r="D336" s="1" t="str">
        <f>"VA"</f>
        <v>VA</v>
      </c>
    </row>
    <row r="337" spans="1:4" x14ac:dyDescent="0.2">
      <c r="A337" s="1" t="str">
        <f>"23838"</f>
        <v>23838</v>
      </c>
      <c r="B337" s="1" t="str">
        <f>"51041"</f>
        <v>51041</v>
      </c>
      <c r="C337" s="1" t="str">
        <f>"CHESTERFIELD"</f>
        <v>CHESTERFIELD</v>
      </c>
      <c r="D337" s="1" t="str">
        <f>"VA"</f>
        <v>VA</v>
      </c>
    </row>
    <row r="338" spans="1:4" x14ac:dyDescent="0.2">
      <c r="A338" s="1" t="str">
        <f>"23235"</f>
        <v>23235</v>
      </c>
      <c r="B338" s="1" t="str">
        <f>"51041"</f>
        <v>51041</v>
      </c>
      <c r="C338" s="1" t="str">
        <f>"RICHMOND"</f>
        <v>RICHMOND</v>
      </c>
      <c r="D338" s="1" t="str">
        <f>"VA"</f>
        <v>VA</v>
      </c>
    </row>
    <row r="339" spans="1:4" x14ac:dyDescent="0.2">
      <c r="A339" s="1" t="str">
        <f>"23834"</f>
        <v>23834</v>
      </c>
      <c r="B339" s="1" t="str">
        <f>"51041"</f>
        <v>51041</v>
      </c>
      <c r="C339" s="1" t="str">
        <f>"COLONIAL HEIGHTS"</f>
        <v>COLONIAL HEIGHTS</v>
      </c>
      <c r="D339" s="1" t="str">
        <f>"VA"</f>
        <v>VA</v>
      </c>
    </row>
    <row r="340" spans="1:4" x14ac:dyDescent="0.2">
      <c r="A340" s="1" t="str">
        <f>"23803"</f>
        <v>23803</v>
      </c>
      <c r="B340" s="1" t="str">
        <f>"51041"</f>
        <v>51041</v>
      </c>
      <c r="C340" s="1" t="str">
        <f>"PETERSBURG"</f>
        <v>PETERSBURG</v>
      </c>
      <c r="D340" s="1" t="str">
        <f>"VA"</f>
        <v>VA</v>
      </c>
    </row>
    <row r="341" spans="1:4" x14ac:dyDescent="0.2">
      <c r="A341" s="1" t="str">
        <f>"23832"</f>
        <v>23832</v>
      </c>
      <c r="B341" s="1" t="str">
        <f>"51041"</f>
        <v>51041</v>
      </c>
      <c r="C341" s="1" t="str">
        <f>"CHESTERFIELD"</f>
        <v>CHESTERFIELD</v>
      </c>
      <c r="D341" s="1" t="str">
        <f>"VA"</f>
        <v>VA</v>
      </c>
    </row>
    <row r="342" spans="1:4" x14ac:dyDescent="0.2">
      <c r="A342" s="1" t="str">
        <f>"23225"</f>
        <v>23225</v>
      </c>
      <c r="B342" s="1" t="str">
        <f>"51041"</f>
        <v>51041</v>
      </c>
      <c r="C342" s="1" t="str">
        <f>"RICHMOND"</f>
        <v>RICHMOND</v>
      </c>
      <c r="D342" s="1" t="str">
        <f>"VA"</f>
        <v>VA</v>
      </c>
    </row>
    <row r="343" spans="1:4" x14ac:dyDescent="0.2">
      <c r="A343" s="1" t="str">
        <f>"22630"</f>
        <v>22630</v>
      </c>
      <c r="B343" s="1" t="str">
        <f>"51043"</f>
        <v>51043</v>
      </c>
      <c r="C343" s="1" t="str">
        <f>"FRONT ROYAL"</f>
        <v>FRONT ROYAL</v>
      </c>
      <c r="D343" s="1" t="str">
        <f>"VA"</f>
        <v>VA</v>
      </c>
    </row>
    <row r="344" spans="1:4" x14ac:dyDescent="0.2">
      <c r="A344" s="1" t="str">
        <f>"22620"</f>
        <v>22620</v>
      </c>
      <c r="B344" s="1" t="str">
        <f>"51043"</f>
        <v>51043</v>
      </c>
      <c r="C344" s="1" t="str">
        <f>"BOYCE"</f>
        <v>BOYCE</v>
      </c>
      <c r="D344" s="1" t="str">
        <f>"VA"</f>
        <v>VA</v>
      </c>
    </row>
    <row r="345" spans="1:4" x14ac:dyDescent="0.2">
      <c r="A345" s="1" t="str">
        <f>"22663"</f>
        <v>22663</v>
      </c>
      <c r="B345" s="1" t="str">
        <f>"51043"</f>
        <v>51043</v>
      </c>
      <c r="C345" s="1" t="str">
        <f>"WHITE POST"</f>
        <v>WHITE POST</v>
      </c>
      <c r="D345" s="1" t="str">
        <f>"VA"</f>
        <v>VA</v>
      </c>
    </row>
    <row r="346" spans="1:4" x14ac:dyDescent="0.2">
      <c r="A346" s="1" t="str">
        <f>"20135"</f>
        <v>20135</v>
      </c>
      <c r="B346" s="1" t="str">
        <f>"51043"</f>
        <v>51043</v>
      </c>
      <c r="C346" s="1" t="str">
        <f>"BLUEMONT"</f>
        <v>BLUEMONT</v>
      </c>
      <c r="D346" s="1" t="str">
        <f>"VA"</f>
        <v>VA</v>
      </c>
    </row>
    <row r="347" spans="1:4" x14ac:dyDescent="0.2">
      <c r="A347" s="1" t="str">
        <f>"22642"</f>
        <v>22642</v>
      </c>
      <c r="B347" s="1" t="str">
        <f>"51043"</f>
        <v>51043</v>
      </c>
      <c r="C347" s="1" t="str">
        <f>"LINDEN"</f>
        <v>LINDEN</v>
      </c>
      <c r="D347" s="1" t="str">
        <f>"VA"</f>
        <v>VA</v>
      </c>
    </row>
    <row r="348" spans="1:4" x14ac:dyDescent="0.2">
      <c r="A348" s="1" t="str">
        <f>"20130"</f>
        <v>20130</v>
      </c>
      <c r="B348" s="1" t="str">
        <f>"51043"</f>
        <v>51043</v>
      </c>
      <c r="C348" s="1" t="str">
        <f>"PARIS"</f>
        <v>PARIS</v>
      </c>
      <c r="D348" s="1" t="str">
        <f>"VA"</f>
        <v>VA</v>
      </c>
    </row>
    <row r="349" spans="1:4" x14ac:dyDescent="0.2">
      <c r="A349" s="1" t="str">
        <f>"22611"</f>
        <v>22611</v>
      </c>
      <c r="B349" s="1" t="str">
        <f>"51043"</f>
        <v>51043</v>
      </c>
      <c r="C349" s="1" t="str">
        <f>"BERRYVILLE"</f>
        <v>BERRYVILLE</v>
      </c>
      <c r="D349" s="1" t="str">
        <f>"VA"</f>
        <v>VA</v>
      </c>
    </row>
    <row r="350" spans="1:4" x14ac:dyDescent="0.2">
      <c r="A350" s="1" t="str">
        <f>"22646"</f>
        <v>22646</v>
      </c>
      <c r="B350" s="1" t="str">
        <f>"51043"</f>
        <v>51043</v>
      </c>
      <c r="C350" s="1" t="str">
        <f>"MILLWOOD"</f>
        <v>MILLWOOD</v>
      </c>
      <c r="D350" s="1" t="str">
        <f>"VA"</f>
        <v>VA</v>
      </c>
    </row>
    <row r="351" spans="1:4" x14ac:dyDescent="0.2">
      <c r="A351" s="1" t="str">
        <f>"24131"</f>
        <v>24131</v>
      </c>
      <c r="B351" s="1" t="str">
        <f>"51045"</f>
        <v>51045</v>
      </c>
      <c r="C351" s="1" t="str">
        <f>"PAINT BANK"</f>
        <v>PAINT BANK</v>
      </c>
      <c r="D351" s="1" t="str">
        <f>"VA"</f>
        <v>VA</v>
      </c>
    </row>
    <row r="352" spans="1:4" x14ac:dyDescent="0.2">
      <c r="A352" s="1" t="str">
        <f>"24426"</f>
        <v>24426</v>
      </c>
      <c r="B352" s="1" t="str">
        <f>"51045"</f>
        <v>51045</v>
      </c>
      <c r="C352" s="1" t="str">
        <f>"COVINGTON"</f>
        <v>COVINGTON</v>
      </c>
      <c r="D352" s="1" t="str">
        <f>"VA"</f>
        <v>VA</v>
      </c>
    </row>
    <row r="353" spans="1:4" x14ac:dyDescent="0.2">
      <c r="A353" s="1" t="str">
        <f>"24070"</f>
        <v>24070</v>
      </c>
      <c r="B353" s="1" t="str">
        <f>"51045"</f>
        <v>51045</v>
      </c>
      <c r="C353" s="1" t="str">
        <f>"CATAWBA"</f>
        <v>CATAWBA</v>
      </c>
      <c r="D353" s="1" t="str">
        <f>"VA"</f>
        <v>VA</v>
      </c>
    </row>
    <row r="354" spans="1:4" x14ac:dyDescent="0.2">
      <c r="A354" s="1" t="str">
        <f>"24127"</f>
        <v>24127</v>
      </c>
      <c r="B354" s="1" t="str">
        <f>"51045"</f>
        <v>51045</v>
      </c>
      <c r="C354" s="1" t="str">
        <f>"NEW CASTLE"</f>
        <v>NEW CASTLE</v>
      </c>
      <c r="D354" s="1" t="str">
        <f>"VA"</f>
        <v>VA</v>
      </c>
    </row>
    <row r="355" spans="1:4" x14ac:dyDescent="0.2">
      <c r="A355" s="1" t="str">
        <f>"24128"</f>
        <v>24128</v>
      </c>
      <c r="B355" s="1" t="str">
        <f>"51045"</f>
        <v>51045</v>
      </c>
      <c r="C355" s="1" t="str">
        <f>"NEWPORT"</f>
        <v>NEWPORT</v>
      </c>
      <c r="D355" s="1" t="str">
        <f>"VA"</f>
        <v>VA</v>
      </c>
    </row>
    <row r="356" spans="1:4" x14ac:dyDescent="0.2">
      <c r="A356" s="1" t="str">
        <f>"22729"</f>
        <v>22729</v>
      </c>
      <c r="B356" s="1" t="str">
        <f>"51047"</f>
        <v>51047</v>
      </c>
      <c r="C356" s="1" t="str">
        <f>"MITCHELLS"</f>
        <v>MITCHELLS</v>
      </c>
      <c r="D356" s="1" t="str">
        <f>"VA"</f>
        <v>VA</v>
      </c>
    </row>
    <row r="357" spans="1:4" x14ac:dyDescent="0.2">
      <c r="A357" s="1" t="str">
        <f>"22716"</f>
        <v>22716</v>
      </c>
      <c r="B357" s="1" t="str">
        <f>"51047"</f>
        <v>51047</v>
      </c>
      <c r="C357" s="1" t="str">
        <f>"CASTLETON"</f>
        <v>CASTLETON</v>
      </c>
      <c r="D357" s="1" t="str">
        <f>"VA"</f>
        <v>VA</v>
      </c>
    </row>
    <row r="358" spans="1:4" x14ac:dyDescent="0.2">
      <c r="A358" s="1" t="str">
        <f>"20186"</f>
        <v>20186</v>
      </c>
      <c r="B358" s="1" t="str">
        <f>"51047"</f>
        <v>51047</v>
      </c>
      <c r="C358" s="1" t="str">
        <f>"WARRENTON"</f>
        <v>WARRENTON</v>
      </c>
      <c r="D358" s="1" t="str">
        <f>"VA"</f>
        <v>VA</v>
      </c>
    </row>
    <row r="359" spans="1:4" x14ac:dyDescent="0.2">
      <c r="A359" s="1" t="str">
        <f>"20106"</f>
        <v>20106</v>
      </c>
      <c r="B359" s="1" t="str">
        <f>"51047"</f>
        <v>51047</v>
      </c>
      <c r="C359" s="1" t="str">
        <f>"AMISSVILLE"</f>
        <v>AMISSVILLE</v>
      </c>
      <c r="D359" s="1" t="str">
        <f>"VA"</f>
        <v>VA</v>
      </c>
    </row>
    <row r="360" spans="1:4" x14ac:dyDescent="0.2">
      <c r="A360" s="1" t="str">
        <f>"22733"</f>
        <v>22733</v>
      </c>
      <c r="B360" s="1" t="str">
        <f>"51047"</f>
        <v>51047</v>
      </c>
      <c r="C360" s="1" t="str">
        <f>"RAPIDAN"</f>
        <v>RAPIDAN</v>
      </c>
      <c r="D360" s="1" t="str">
        <f>"VA"</f>
        <v>VA</v>
      </c>
    </row>
    <row r="361" spans="1:4" x14ac:dyDescent="0.2">
      <c r="A361" s="1" t="str">
        <f>"22701"</f>
        <v>22701</v>
      </c>
      <c r="B361" s="1" t="str">
        <f>"51047"</f>
        <v>51047</v>
      </c>
      <c r="C361" s="1" t="str">
        <f>"CULPEPER"</f>
        <v>CULPEPER</v>
      </c>
      <c r="D361" s="1" t="str">
        <f>"VA"</f>
        <v>VA</v>
      </c>
    </row>
    <row r="362" spans="1:4" x14ac:dyDescent="0.2">
      <c r="A362" s="1" t="str">
        <f>"22734"</f>
        <v>22734</v>
      </c>
      <c r="B362" s="1" t="str">
        <f>"51047"</f>
        <v>51047</v>
      </c>
      <c r="C362" s="1" t="str">
        <f>"REMINGTON"</f>
        <v>REMINGTON</v>
      </c>
      <c r="D362" s="1" t="str">
        <f>"VA"</f>
        <v>VA</v>
      </c>
    </row>
    <row r="363" spans="1:4" x14ac:dyDescent="0.2">
      <c r="A363" s="1" t="str">
        <f>"22714"</f>
        <v>22714</v>
      </c>
      <c r="B363" s="1" t="str">
        <f>"51047"</f>
        <v>51047</v>
      </c>
      <c r="C363" s="1" t="str">
        <f>"BRANDY STATION"</f>
        <v>BRANDY STATION</v>
      </c>
      <c r="D363" s="1" t="str">
        <f>"VA"</f>
        <v>VA</v>
      </c>
    </row>
    <row r="364" spans="1:4" x14ac:dyDescent="0.2">
      <c r="A364" s="1" t="str">
        <f>"22407"</f>
        <v>22407</v>
      </c>
      <c r="B364" s="1" t="str">
        <f>"51047"</f>
        <v>51047</v>
      </c>
      <c r="C364" s="1" t="str">
        <f>"FREDERICKSBURG"</f>
        <v>FREDERICKSBURG</v>
      </c>
      <c r="D364" s="1" t="str">
        <f>"VA"</f>
        <v>VA</v>
      </c>
    </row>
    <row r="365" spans="1:4" x14ac:dyDescent="0.2">
      <c r="A365" s="1" t="str">
        <f>"22736"</f>
        <v>22736</v>
      </c>
      <c r="B365" s="1" t="str">
        <f>"51047"</f>
        <v>51047</v>
      </c>
      <c r="C365" s="1" t="str">
        <f>"RICHARDSVILLE"</f>
        <v>RICHARDSVILLE</v>
      </c>
      <c r="D365" s="1" t="str">
        <f>"VA"</f>
        <v>VA</v>
      </c>
    </row>
    <row r="366" spans="1:4" x14ac:dyDescent="0.2">
      <c r="A366" s="1" t="str">
        <f>"22726"</f>
        <v>22726</v>
      </c>
      <c r="B366" s="1" t="str">
        <f>"51047"</f>
        <v>51047</v>
      </c>
      <c r="C366" s="1" t="str">
        <f>"LIGNUM"</f>
        <v>LIGNUM</v>
      </c>
      <c r="D366" s="1" t="str">
        <f>"VA"</f>
        <v>VA</v>
      </c>
    </row>
    <row r="367" spans="1:4" x14ac:dyDescent="0.2">
      <c r="A367" s="1" t="str">
        <f>"22735"</f>
        <v>22735</v>
      </c>
      <c r="B367" s="1" t="str">
        <f>"51047"</f>
        <v>51047</v>
      </c>
      <c r="C367" s="1" t="str">
        <f>"REVA"</f>
        <v>REVA</v>
      </c>
      <c r="D367" s="1" t="str">
        <f>"VA"</f>
        <v>VA</v>
      </c>
    </row>
    <row r="368" spans="1:4" x14ac:dyDescent="0.2">
      <c r="A368" s="1" t="str">
        <f>"22741"</f>
        <v>22741</v>
      </c>
      <c r="B368" s="1" t="str">
        <f>"51047"</f>
        <v>51047</v>
      </c>
      <c r="C368" s="1" t="str">
        <f>"STEVENSBURG"</f>
        <v>STEVENSBURG</v>
      </c>
      <c r="D368" s="1" t="str">
        <f>"VA"</f>
        <v>VA</v>
      </c>
    </row>
    <row r="369" spans="1:4" x14ac:dyDescent="0.2">
      <c r="A369" s="1" t="str">
        <f>"22737"</f>
        <v>22737</v>
      </c>
      <c r="B369" s="1" t="str">
        <f>"51047"</f>
        <v>51047</v>
      </c>
      <c r="C369" s="1" t="str">
        <f>"RIXEYVILLE"</f>
        <v>RIXEYVILLE</v>
      </c>
      <c r="D369" s="1" t="str">
        <f>"VA"</f>
        <v>VA</v>
      </c>
    </row>
    <row r="370" spans="1:4" x14ac:dyDescent="0.2">
      <c r="A370" s="1" t="str">
        <f>"22724"</f>
        <v>22724</v>
      </c>
      <c r="B370" s="1" t="str">
        <f>"51047"</f>
        <v>51047</v>
      </c>
      <c r="C370" s="1" t="str">
        <f>"JEFFERSONTON"</f>
        <v>JEFFERSONTON</v>
      </c>
      <c r="D370" s="1" t="str">
        <f>"VA"</f>
        <v>VA</v>
      </c>
    </row>
    <row r="371" spans="1:4" x14ac:dyDescent="0.2">
      <c r="A371" s="1" t="str">
        <f>"22718"</f>
        <v>22718</v>
      </c>
      <c r="B371" s="1" t="str">
        <f>"51047"</f>
        <v>51047</v>
      </c>
      <c r="C371" s="1" t="str">
        <f>"ELKWOOD"</f>
        <v>ELKWOOD</v>
      </c>
      <c r="D371" s="1" t="str">
        <f>"VA"</f>
        <v>VA</v>
      </c>
    </row>
    <row r="372" spans="1:4" x14ac:dyDescent="0.2">
      <c r="A372" s="1" t="str">
        <f>"22740"</f>
        <v>22740</v>
      </c>
      <c r="B372" s="1" t="str">
        <f>"51047"</f>
        <v>51047</v>
      </c>
      <c r="C372" s="1" t="str">
        <f>"SPERRYVILLE"</f>
        <v>SPERRYVILLE</v>
      </c>
      <c r="D372" s="1" t="str">
        <f>"VA"</f>
        <v>VA</v>
      </c>
    </row>
    <row r="373" spans="1:4" x14ac:dyDescent="0.2">
      <c r="A373" s="1" t="str">
        <f>"22713"</f>
        <v>22713</v>
      </c>
      <c r="B373" s="1" t="str">
        <f>"51047"</f>
        <v>51047</v>
      </c>
      <c r="C373" s="1" t="str">
        <f>"BOSTON"</f>
        <v>BOSTON</v>
      </c>
      <c r="D373" s="1" t="str">
        <f>"VA"</f>
        <v>VA</v>
      </c>
    </row>
    <row r="374" spans="1:4" x14ac:dyDescent="0.2">
      <c r="A374" s="1" t="str">
        <f>"23936"</f>
        <v>23936</v>
      </c>
      <c r="B374" s="1" t="str">
        <f>"51049"</f>
        <v>51049</v>
      </c>
      <c r="C374" s="1" t="str">
        <f>"DILLWYN"</f>
        <v>DILLWYN</v>
      </c>
      <c r="D374" s="1" t="str">
        <f>"VA"</f>
        <v>VA</v>
      </c>
    </row>
    <row r="375" spans="1:4" x14ac:dyDescent="0.2">
      <c r="A375" s="1" t="str">
        <f>"23040"</f>
        <v>23040</v>
      </c>
      <c r="B375" s="1" t="str">
        <f>"51049"</f>
        <v>51049</v>
      </c>
      <c r="C375" s="1" t="str">
        <f>"CUMBERLAND"</f>
        <v>CUMBERLAND</v>
      </c>
      <c r="D375" s="1" t="str">
        <f>"VA"</f>
        <v>VA</v>
      </c>
    </row>
    <row r="376" spans="1:4" x14ac:dyDescent="0.2">
      <c r="A376" s="1" t="str">
        <f>"23901"</f>
        <v>23901</v>
      </c>
      <c r="B376" s="1" t="str">
        <f>"51049"</f>
        <v>51049</v>
      </c>
      <c r="C376" s="1" t="str">
        <f>"FARMVILLE"</f>
        <v>FARMVILLE</v>
      </c>
      <c r="D376" s="1" t="str">
        <f>"VA"</f>
        <v>VA</v>
      </c>
    </row>
    <row r="377" spans="1:4" x14ac:dyDescent="0.2">
      <c r="A377" s="1" t="str">
        <f>"23027"</f>
        <v>23027</v>
      </c>
      <c r="B377" s="1" t="str">
        <f>"51049"</f>
        <v>51049</v>
      </c>
      <c r="C377" s="1" t="str">
        <f>"CARTERSVILLE"</f>
        <v>CARTERSVILLE</v>
      </c>
      <c r="D377" s="1" t="str">
        <f>"VA"</f>
        <v>VA</v>
      </c>
    </row>
    <row r="378" spans="1:4" x14ac:dyDescent="0.2">
      <c r="A378" s="1" t="str">
        <f>"23139"</f>
        <v>23139</v>
      </c>
      <c r="B378" s="1" t="str">
        <f>"51049"</f>
        <v>51049</v>
      </c>
      <c r="C378" s="1" t="str">
        <f>"POWHATAN"</f>
        <v>POWHATAN</v>
      </c>
      <c r="D378" s="1" t="str">
        <f>"VA"</f>
        <v>VA</v>
      </c>
    </row>
    <row r="379" spans="1:4" x14ac:dyDescent="0.2">
      <c r="A379" s="1" t="str">
        <f>"23038"</f>
        <v>23038</v>
      </c>
      <c r="B379" s="1" t="str">
        <f>"51049"</f>
        <v>51049</v>
      </c>
      <c r="C379" s="1" t="str">
        <f>"COLUMBIA"</f>
        <v>COLUMBIA</v>
      </c>
      <c r="D379" s="1" t="str">
        <f>"VA"</f>
        <v>VA</v>
      </c>
    </row>
    <row r="380" spans="1:4" x14ac:dyDescent="0.2">
      <c r="A380" s="1" t="str">
        <f>"23123"</f>
        <v>23123</v>
      </c>
      <c r="B380" s="1" t="str">
        <f>"51049"</f>
        <v>51049</v>
      </c>
      <c r="C380" s="1" t="str">
        <f>"NEW CANTON"</f>
        <v>NEW CANTON</v>
      </c>
      <c r="D380" s="1" t="str">
        <f>"VA"</f>
        <v>VA</v>
      </c>
    </row>
    <row r="381" spans="1:4" x14ac:dyDescent="0.2">
      <c r="A381" s="1" t="str">
        <f>"24226"</f>
        <v>24226</v>
      </c>
      <c r="B381" s="1" t="str">
        <f>"51051"</f>
        <v>51051</v>
      </c>
      <c r="C381" s="1" t="str">
        <f>"CLINCHCO"</f>
        <v>CLINCHCO</v>
      </c>
      <c r="D381" s="1" t="str">
        <f>"VA"</f>
        <v>VA</v>
      </c>
    </row>
    <row r="382" spans="1:4" x14ac:dyDescent="0.2">
      <c r="A382" s="1" t="str">
        <f>"24237"</f>
        <v>24237</v>
      </c>
      <c r="B382" s="1" t="str">
        <f>"51051"</f>
        <v>51051</v>
      </c>
      <c r="C382" s="1" t="str">
        <f>"DANTE"</f>
        <v>DANTE</v>
      </c>
      <c r="D382" s="1" t="str">
        <f>"VA"</f>
        <v>VA</v>
      </c>
    </row>
    <row r="383" spans="1:4" x14ac:dyDescent="0.2">
      <c r="A383" s="1" t="str">
        <f>"24269"</f>
        <v>24269</v>
      </c>
      <c r="B383" s="1" t="str">
        <f>"51051"</f>
        <v>51051</v>
      </c>
      <c r="C383" s="1" t="str">
        <f>"MC CLURE"</f>
        <v>MC CLURE</v>
      </c>
      <c r="D383" s="1" t="str">
        <f>"VA"</f>
        <v>VA</v>
      </c>
    </row>
    <row r="384" spans="1:4" x14ac:dyDescent="0.2">
      <c r="A384" s="1" t="str">
        <f>"24283"</f>
        <v>24283</v>
      </c>
      <c r="B384" s="1" t="str">
        <f>"51051"</f>
        <v>51051</v>
      </c>
      <c r="C384" s="1" t="str">
        <f>"SAINT PAUL"</f>
        <v>SAINT PAUL</v>
      </c>
      <c r="D384" s="1" t="str">
        <f>"VA"</f>
        <v>VA</v>
      </c>
    </row>
    <row r="385" spans="1:4" x14ac:dyDescent="0.2">
      <c r="A385" s="1" t="str">
        <f>"24230"</f>
        <v>24230</v>
      </c>
      <c r="B385" s="1" t="str">
        <f>"51051"</f>
        <v>51051</v>
      </c>
      <c r="C385" s="1" t="str">
        <f>"COEBURN"</f>
        <v>COEBURN</v>
      </c>
      <c r="D385" s="1" t="str">
        <f>"VA"</f>
        <v>VA</v>
      </c>
    </row>
    <row r="386" spans="1:4" x14ac:dyDescent="0.2">
      <c r="A386" s="1" t="str">
        <f>"24256"</f>
        <v>24256</v>
      </c>
      <c r="B386" s="1" t="str">
        <f>"51051"</f>
        <v>51051</v>
      </c>
      <c r="C386" s="1" t="str">
        <f>"HAYSI"</f>
        <v>HAYSI</v>
      </c>
      <c r="D386" s="1" t="str">
        <f>"VA"</f>
        <v>VA</v>
      </c>
    </row>
    <row r="387" spans="1:4" x14ac:dyDescent="0.2">
      <c r="A387" s="1" t="str">
        <f>"24217"</f>
        <v>24217</v>
      </c>
      <c r="B387" s="1" t="str">
        <f>"51051"</f>
        <v>51051</v>
      </c>
      <c r="C387" s="1" t="str">
        <f>"BEE"</f>
        <v>BEE</v>
      </c>
      <c r="D387" s="1" t="str">
        <f>"VA"</f>
        <v>VA</v>
      </c>
    </row>
    <row r="388" spans="1:4" x14ac:dyDescent="0.2">
      <c r="A388" s="1" t="str">
        <f>"24656"</f>
        <v>24656</v>
      </c>
      <c r="B388" s="1" t="str">
        <f>"51051"</f>
        <v>51051</v>
      </c>
      <c r="C388" s="1" t="str">
        <f>"VANSANT"</f>
        <v>VANSANT</v>
      </c>
      <c r="D388" s="1" t="str">
        <f>"VA"</f>
        <v>VA</v>
      </c>
    </row>
    <row r="389" spans="1:4" x14ac:dyDescent="0.2">
      <c r="A389" s="1" t="str">
        <f>"24607"</f>
        <v>24607</v>
      </c>
      <c r="B389" s="1" t="str">
        <f>"51051"</f>
        <v>51051</v>
      </c>
      <c r="C389" s="1" t="str">
        <f>"BREAKS"</f>
        <v>BREAKS</v>
      </c>
      <c r="D389" s="1" t="str">
        <f>"VA"</f>
        <v>VA</v>
      </c>
    </row>
    <row r="390" spans="1:4" x14ac:dyDescent="0.2">
      <c r="A390" s="1" t="str">
        <f>"24225"</f>
        <v>24225</v>
      </c>
      <c r="B390" s="1" t="str">
        <f>"51051"</f>
        <v>51051</v>
      </c>
      <c r="C390" s="1" t="str">
        <f>"CLEVELAND"</f>
        <v>CLEVELAND</v>
      </c>
      <c r="D390" s="1" t="str">
        <f>"VA"</f>
        <v>VA</v>
      </c>
    </row>
    <row r="391" spans="1:4" x14ac:dyDescent="0.2">
      <c r="A391" s="1" t="str">
        <f>"24220"</f>
        <v>24220</v>
      </c>
      <c r="B391" s="1" t="str">
        <f>"51051"</f>
        <v>51051</v>
      </c>
      <c r="C391" s="1" t="str">
        <f>"BIRCHLEAF"</f>
        <v>BIRCHLEAF</v>
      </c>
      <c r="D391" s="1" t="str">
        <f>"VA"</f>
        <v>VA</v>
      </c>
    </row>
    <row r="392" spans="1:4" x14ac:dyDescent="0.2">
      <c r="A392" s="1" t="str">
        <f>"24272"</f>
        <v>24272</v>
      </c>
      <c r="B392" s="1" t="str">
        <f>"51051"</f>
        <v>51051</v>
      </c>
      <c r="C392" s="1" t="str">
        <f>"NORA"</f>
        <v>NORA</v>
      </c>
      <c r="D392" s="1" t="str">
        <f>"VA"</f>
        <v>VA</v>
      </c>
    </row>
    <row r="393" spans="1:4" x14ac:dyDescent="0.2">
      <c r="A393" s="1" t="str">
        <f>"24228"</f>
        <v>24228</v>
      </c>
      <c r="B393" s="1" t="str">
        <f>"51051"</f>
        <v>51051</v>
      </c>
      <c r="C393" s="1" t="str">
        <f>"CLINTWOOD"</f>
        <v>CLINTWOOD</v>
      </c>
      <c r="D393" s="1" t="str">
        <f>"VA"</f>
        <v>VA</v>
      </c>
    </row>
    <row r="394" spans="1:4" x14ac:dyDescent="0.2">
      <c r="A394" s="1" t="str">
        <f>"23824"</f>
        <v>23824</v>
      </c>
      <c r="B394" s="1" t="str">
        <f>"51053"</f>
        <v>51053</v>
      </c>
      <c r="C394" s="1" t="str">
        <f>"BLACKSTONE"</f>
        <v>BLACKSTONE</v>
      </c>
      <c r="D394" s="1" t="str">
        <f>"VA"</f>
        <v>VA</v>
      </c>
    </row>
    <row r="395" spans="1:4" x14ac:dyDescent="0.2">
      <c r="A395" s="1" t="str">
        <f>"23841"</f>
        <v>23841</v>
      </c>
      <c r="B395" s="1" t="str">
        <f>"51053"</f>
        <v>51053</v>
      </c>
      <c r="C395" s="1" t="str">
        <f>"DINWIDDIE"</f>
        <v>DINWIDDIE</v>
      </c>
      <c r="D395" s="1" t="str">
        <f>"VA"</f>
        <v>VA</v>
      </c>
    </row>
    <row r="396" spans="1:4" x14ac:dyDescent="0.2">
      <c r="A396" s="1" t="str">
        <f>"23894"</f>
        <v>23894</v>
      </c>
      <c r="B396" s="1" t="str">
        <f>"51053"</f>
        <v>51053</v>
      </c>
      <c r="C396" s="1" t="str">
        <f>"WILSONS"</f>
        <v>WILSONS</v>
      </c>
      <c r="D396" s="1" t="str">
        <f>"VA"</f>
        <v>VA</v>
      </c>
    </row>
    <row r="397" spans="1:4" x14ac:dyDescent="0.2">
      <c r="A397" s="1" t="str">
        <f>"23882"</f>
        <v>23882</v>
      </c>
      <c r="B397" s="1" t="str">
        <f>"51053"</f>
        <v>51053</v>
      </c>
      <c r="C397" s="1" t="str">
        <f>"STONY CREEK"</f>
        <v>STONY CREEK</v>
      </c>
      <c r="D397" s="1" t="str">
        <f>"VA"</f>
        <v>VA</v>
      </c>
    </row>
    <row r="398" spans="1:4" x14ac:dyDescent="0.2">
      <c r="A398" s="1" t="str">
        <f>"23833"</f>
        <v>23833</v>
      </c>
      <c r="B398" s="1" t="str">
        <f>"51053"</f>
        <v>51053</v>
      </c>
      <c r="C398" s="1" t="str">
        <f>"CHURCH ROAD"</f>
        <v>CHURCH ROAD</v>
      </c>
      <c r="D398" s="1" t="str">
        <f>"VA"</f>
        <v>VA</v>
      </c>
    </row>
    <row r="399" spans="1:4" x14ac:dyDescent="0.2">
      <c r="A399" s="1" t="str">
        <f>"23872"</f>
        <v>23872</v>
      </c>
      <c r="B399" s="1" t="str">
        <f>"51053"</f>
        <v>51053</v>
      </c>
      <c r="C399" s="1" t="str">
        <f>"MC KENNEY"</f>
        <v>MC KENNEY</v>
      </c>
      <c r="D399" s="1" t="str">
        <f>"VA"</f>
        <v>VA</v>
      </c>
    </row>
    <row r="400" spans="1:4" x14ac:dyDescent="0.2">
      <c r="A400" s="1" t="str">
        <f>"23850"</f>
        <v>23850</v>
      </c>
      <c r="B400" s="1" t="str">
        <f>"51053"</f>
        <v>51053</v>
      </c>
      <c r="C400" s="1" t="str">
        <f>"FORD"</f>
        <v>FORD</v>
      </c>
      <c r="D400" s="1" t="str">
        <f>"VA"</f>
        <v>VA</v>
      </c>
    </row>
    <row r="401" spans="1:4" x14ac:dyDescent="0.2">
      <c r="A401" s="1" t="str">
        <f>"23840"</f>
        <v>23840</v>
      </c>
      <c r="B401" s="1" t="str">
        <f>"51053"</f>
        <v>51053</v>
      </c>
      <c r="C401" s="1" t="str">
        <f>"DEWITT"</f>
        <v>DEWITT</v>
      </c>
      <c r="D401" s="1" t="str">
        <f>"VA"</f>
        <v>VA</v>
      </c>
    </row>
    <row r="402" spans="1:4" x14ac:dyDescent="0.2">
      <c r="A402" s="1" t="str">
        <f>"23803"</f>
        <v>23803</v>
      </c>
      <c r="B402" s="1" t="str">
        <f>"51053"</f>
        <v>51053</v>
      </c>
      <c r="C402" s="1" t="str">
        <f>"PETERSBURG"</f>
        <v>PETERSBURG</v>
      </c>
      <c r="D402" s="1" t="str">
        <f>"VA"</f>
        <v>VA</v>
      </c>
    </row>
    <row r="403" spans="1:4" x14ac:dyDescent="0.2">
      <c r="A403" s="1" t="str">
        <f>"23830"</f>
        <v>23830</v>
      </c>
      <c r="B403" s="1" t="str">
        <f>"51053"</f>
        <v>51053</v>
      </c>
      <c r="C403" s="1" t="str">
        <f>"CARSON"</f>
        <v>CARSON</v>
      </c>
      <c r="D403" s="1" t="str">
        <f>"VA"</f>
        <v>VA</v>
      </c>
    </row>
    <row r="404" spans="1:4" x14ac:dyDescent="0.2">
      <c r="A404" s="1" t="str">
        <f>"23805"</f>
        <v>23805</v>
      </c>
      <c r="B404" s="1" t="str">
        <f>"51053"</f>
        <v>51053</v>
      </c>
      <c r="C404" s="1" t="str">
        <f>"PETERSBURG"</f>
        <v>PETERSBURG</v>
      </c>
      <c r="D404" s="1" t="str">
        <f>"VA"</f>
        <v>VA</v>
      </c>
    </row>
    <row r="405" spans="1:4" x14ac:dyDescent="0.2">
      <c r="A405" s="1" t="str">
        <f>"23885"</f>
        <v>23885</v>
      </c>
      <c r="B405" s="1" t="str">
        <f>"51053"</f>
        <v>51053</v>
      </c>
      <c r="C405" s="1" t="str">
        <f>"SUTHERLAND"</f>
        <v>SUTHERLAND</v>
      </c>
      <c r="D405" s="1" t="str">
        <f>"VA"</f>
        <v>VA</v>
      </c>
    </row>
    <row r="406" spans="1:4" x14ac:dyDescent="0.2">
      <c r="A406" s="1" t="str">
        <f>"22436"</f>
        <v>22436</v>
      </c>
      <c r="B406" s="1" t="str">
        <f>"51057"</f>
        <v>51057</v>
      </c>
      <c r="C406" s="1" t="str">
        <f>"CARET"</f>
        <v>CARET</v>
      </c>
      <c r="D406" s="1" t="str">
        <f>"VA"</f>
        <v>VA</v>
      </c>
    </row>
    <row r="407" spans="1:4" x14ac:dyDescent="0.2">
      <c r="A407" s="1" t="str">
        <f>"22476"</f>
        <v>22476</v>
      </c>
      <c r="B407" s="1" t="str">
        <f>"51057"</f>
        <v>51057</v>
      </c>
      <c r="C407" s="1" t="str">
        <f>"HUSTLE"</f>
        <v>HUSTLE</v>
      </c>
      <c r="D407" s="1" t="str">
        <f>"VA"</f>
        <v>VA</v>
      </c>
    </row>
    <row r="408" spans="1:4" x14ac:dyDescent="0.2">
      <c r="A408" s="1" t="str">
        <f>"23023"</f>
        <v>23023</v>
      </c>
      <c r="B408" s="1" t="str">
        <f>"51057"</f>
        <v>51057</v>
      </c>
      <c r="C408" s="1" t="str">
        <f>"BRUINGTON"</f>
        <v>BRUINGTON</v>
      </c>
      <c r="D408" s="1" t="str">
        <f>"VA"</f>
        <v>VA</v>
      </c>
    </row>
    <row r="409" spans="1:4" x14ac:dyDescent="0.2">
      <c r="A409" s="1" t="str">
        <f>"22438"</f>
        <v>22438</v>
      </c>
      <c r="B409" s="1" t="str">
        <f>"51057"</f>
        <v>51057</v>
      </c>
      <c r="C409" s="1" t="str">
        <f>"CHAMPLAIN"</f>
        <v>CHAMPLAIN</v>
      </c>
      <c r="D409" s="1" t="str">
        <f>"VA"</f>
        <v>VA</v>
      </c>
    </row>
    <row r="410" spans="1:4" x14ac:dyDescent="0.2">
      <c r="A410" s="1" t="str">
        <f>"23115"</f>
        <v>23115</v>
      </c>
      <c r="B410" s="1" t="str">
        <f>"51057"</f>
        <v>51057</v>
      </c>
      <c r="C410" s="1" t="str">
        <f>"MILLERS TAVERN"</f>
        <v>MILLERS TAVERN</v>
      </c>
      <c r="D410" s="1" t="str">
        <f>"VA"</f>
        <v>VA</v>
      </c>
    </row>
    <row r="411" spans="1:4" x14ac:dyDescent="0.2">
      <c r="A411" s="1" t="str">
        <f>"22454"</f>
        <v>22454</v>
      </c>
      <c r="B411" s="1" t="str">
        <f>"51057"</f>
        <v>51057</v>
      </c>
      <c r="C411" s="1" t="str">
        <f>"DUNNSVILLE"</f>
        <v>DUNNSVILLE</v>
      </c>
      <c r="D411" s="1" t="str">
        <f>"VA"</f>
        <v>VA</v>
      </c>
    </row>
    <row r="412" spans="1:4" x14ac:dyDescent="0.2">
      <c r="A412" s="1" t="str">
        <f>"22509"</f>
        <v>22509</v>
      </c>
      <c r="B412" s="1" t="str">
        <f>"51057"</f>
        <v>51057</v>
      </c>
      <c r="C412" s="1" t="str">
        <f>"LORETTO"</f>
        <v>LORETTO</v>
      </c>
      <c r="D412" s="1" t="str">
        <f>"VA"</f>
        <v>VA</v>
      </c>
    </row>
    <row r="413" spans="1:4" x14ac:dyDescent="0.2">
      <c r="A413" s="1" t="str">
        <f>"23148"</f>
        <v>23148</v>
      </c>
      <c r="B413" s="1" t="str">
        <f>"51057"</f>
        <v>51057</v>
      </c>
      <c r="C413" s="1" t="str">
        <f>"SAINT STEPHENS CHURCH"</f>
        <v>SAINT STEPHENS CHURCH</v>
      </c>
      <c r="D413" s="1" t="str">
        <f>"VA"</f>
        <v>VA</v>
      </c>
    </row>
    <row r="414" spans="1:4" x14ac:dyDescent="0.2">
      <c r="A414" s="1" t="str">
        <f>"22504"</f>
        <v>22504</v>
      </c>
      <c r="B414" s="1" t="str">
        <f>"51057"</f>
        <v>51057</v>
      </c>
      <c r="C414" s="1" t="str">
        <f>"LANEVIEW"</f>
        <v>LANEVIEW</v>
      </c>
      <c r="D414" s="1" t="str">
        <f>"VA"</f>
        <v>VA</v>
      </c>
    </row>
    <row r="415" spans="1:4" x14ac:dyDescent="0.2">
      <c r="A415" s="1" t="str">
        <f>"22437"</f>
        <v>22437</v>
      </c>
      <c r="B415" s="1" t="str">
        <f>"51057"</f>
        <v>51057</v>
      </c>
      <c r="C415" s="1" t="str">
        <f>"CENTER CROSS"</f>
        <v>CENTER CROSS</v>
      </c>
      <c r="D415" s="1" t="str">
        <f>"VA"</f>
        <v>VA</v>
      </c>
    </row>
    <row r="416" spans="1:4" x14ac:dyDescent="0.2">
      <c r="A416" s="1" t="str">
        <f>"22560"</f>
        <v>22560</v>
      </c>
      <c r="B416" s="1" t="str">
        <f>"51057"</f>
        <v>51057</v>
      </c>
      <c r="C416" s="1" t="str">
        <f>"TAPPAHANNOCK"</f>
        <v>TAPPAHANNOCK</v>
      </c>
      <c r="D416" s="1" t="str">
        <f>"VA"</f>
        <v>VA</v>
      </c>
    </row>
    <row r="417" spans="1:4" x14ac:dyDescent="0.2">
      <c r="A417" s="1" t="str">
        <f>"22015"</f>
        <v>22015</v>
      </c>
      <c r="B417" s="1" t="str">
        <f>"51059"</f>
        <v>51059</v>
      </c>
      <c r="C417" s="1" t="str">
        <f>"BURKE"</f>
        <v>BURKE</v>
      </c>
      <c r="D417" s="1" t="str">
        <f>"VA"</f>
        <v>VA</v>
      </c>
    </row>
    <row r="418" spans="1:4" x14ac:dyDescent="0.2">
      <c r="A418" s="1" t="str">
        <f>"22307"</f>
        <v>22307</v>
      </c>
      <c r="B418" s="1" t="str">
        <f>"51059"</f>
        <v>51059</v>
      </c>
      <c r="C418" s="1" t="str">
        <f>"ALEXANDRIA"</f>
        <v>ALEXANDRIA</v>
      </c>
      <c r="D418" s="1" t="str">
        <f>"VA"</f>
        <v>VA</v>
      </c>
    </row>
    <row r="419" spans="1:4" x14ac:dyDescent="0.2">
      <c r="A419" s="1" t="str">
        <f>"22183"</f>
        <v>22183</v>
      </c>
      <c r="B419" s="1" t="str">
        <f>"51059"</f>
        <v>51059</v>
      </c>
      <c r="C419" s="1" t="str">
        <f>"VIENNA"</f>
        <v>VIENNA</v>
      </c>
      <c r="D419" s="1" t="str">
        <f>"VA"</f>
        <v>VA</v>
      </c>
    </row>
    <row r="420" spans="1:4" x14ac:dyDescent="0.2">
      <c r="A420" s="1" t="str">
        <f>"20195"</f>
        <v>20195</v>
      </c>
      <c r="B420" s="1" t="str">
        <f>"51059"</f>
        <v>51059</v>
      </c>
      <c r="C420" s="1" t="str">
        <f>"RESTON"</f>
        <v>RESTON</v>
      </c>
      <c r="D420" s="1" t="str">
        <f>"VA"</f>
        <v>VA</v>
      </c>
    </row>
    <row r="421" spans="1:4" x14ac:dyDescent="0.2">
      <c r="A421" s="1" t="str">
        <f>"22032"</f>
        <v>22032</v>
      </c>
      <c r="B421" s="1" t="str">
        <f>"51059"</f>
        <v>51059</v>
      </c>
      <c r="C421" s="1" t="str">
        <f>"FAIRFAX"</f>
        <v>FAIRFAX</v>
      </c>
      <c r="D421" s="1" t="str">
        <f>"VA"</f>
        <v>VA</v>
      </c>
    </row>
    <row r="422" spans="1:4" x14ac:dyDescent="0.2">
      <c r="A422" s="1" t="str">
        <f>"22043"</f>
        <v>22043</v>
      </c>
      <c r="B422" s="1" t="str">
        <f>"51059"</f>
        <v>51059</v>
      </c>
      <c r="C422" s="1" t="str">
        <f>"FALLS CHURCH"</f>
        <v>FALLS CHURCH</v>
      </c>
      <c r="D422" s="1" t="str">
        <f>"VA"</f>
        <v>VA</v>
      </c>
    </row>
    <row r="423" spans="1:4" x14ac:dyDescent="0.2">
      <c r="A423" s="1" t="str">
        <f>"22311"</f>
        <v>22311</v>
      </c>
      <c r="B423" s="1" t="str">
        <f>"51059"</f>
        <v>51059</v>
      </c>
      <c r="C423" s="1" t="str">
        <f>"ALEXANDRIA"</f>
        <v>ALEXANDRIA</v>
      </c>
      <c r="D423" s="1" t="str">
        <f>"VA"</f>
        <v>VA</v>
      </c>
    </row>
    <row r="424" spans="1:4" x14ac:dyDescent="0.2">
      <c r="A424" s="1" t="str">
        <f>"22027"</f>
        <v>22027</v>
      </c>
      <c r="B424" s="1" t="str">
        <f>"51059"</f>
        <v>51059</v>
      </c>
      <c r="C424" s="1" t="str">
        <f>"DUNN LORING"</f>
        <v>DUNN LORING</v>
      </c>
      <c r="D424" s="1" t="str">
        <f>"VA"</f>
        <v>VA</v>
      </c>
    </row>
    <row r="425" spans="1:4" x14ac:dyDescent="0.2">
      <c r="A425" s="1" t="str">
        <f>"22304"</f>
        <v>22304</v>
      </c>
      <c r="B425" s="1" t="str">
        <f>"51059"</f>
        <v>51059</v>
      </c>
      <c r="C425" s="1" t="str">
        <f>"ALEXANDRIA"</f>
        <v>ALEXANDRIA</v>
      </c>
      <c r="D425" s="1" t="str">
        <f>"VA"</f>
        <v>VA</v>
      </c>
    </row>
    <row r="426" spans="1:4" x14ac:dyDescent="0.2">
      <c r="A426" s="1" t="str">
        <f>"22116"</f>
        <v>22116</v>
      </c>
      <c r="B426" s="1" t="str">
        <f>"51059"</f>
        <v>51059</v>
      </c>
      <c r="C426" s="1" t="str">
        <f>"MERRIFIELD"</f>
        <v>MERRIFIELD</v>
      </c>
      <c r="D426" s="1" t="str">
        <f>"VA"</f>
        <v>VA</v>
      </c>
    </row>
    <row r="427" spans="1:4" x14ac:dyDescent="0.2">
      <c r="A427" s="1" t="str">
        <f>"22046"</f>
        <v>22046</v>
      </c>
      <c r="B427" s="1" t="str">
        <f>"51059"</f>
        <v>51059</v>
      </c>
      <c r="C427" s="1" t="str">
        <f>"FALLS CHURCH"</f>
        <v>FALLS CHURCH</v>
      </c>
      <c r="D427" s="1" t="str">
        <f>"VA"</f>
        <v>VA</v>
      </c>
    </row>
    <row r="428" spans="1:4" x14ac:dyDescent="0.2">
      <c r="A428" s="1" t="str">
        <f>"22035"</f>
        <v>22035</v>
      </c>
      <c r="B428" s="1" t="str">
        <f>"51059"</f>
        <v>51059</v>
      </c>
      <c r="C428" s="1" t="str">
        <f>"FAIRFAX"</f>
        <v>FAIRFAX</v>
      </c>
      <c r="D428" s="1" t="str">
        <f>"VA"</f>
        <v>VA</v>
      </c>
    </row>
    <row r="429" spans="1:4" x14ac:dyDescent="0.2">
      <c r="A429" s="1" t="str">
        <f>"22082"</f>
        <v>22082</v>
      </c>
      <c r="B429" s="1" t="str">
        <f>"51059"</f>
        <v>51059</v>
      </c>
      <c r="C429" s="1" t="str">
        <f>"MERRIFIELD"</f>
        <v>MERRIFIELD</v>
      </c>
      <c r="D429" s="1" t="str">
        <f>"VA"</f>
        <v>VA</v>
      </c>
    </row>
    <row r="430" spans="1:4" x14ac:dyDescent="0.2">
      <c r="A430" s="1" t="str">
        <f>"22109"</f>
        <v>22109</v>
      </c>
      <c r="B430" s="1" t="str">
        <f>"51059"</f>
        <v>51059</v>
      </c>
      <c r="C430" s="1" t="str">
        <f>"MC LEAN"</f>
        <v>MC LEAN</v>
      </c>
      <c r="D430" s="1" t="str">
        <f>"VA"</f>
        <v>VA</v>
      </c>
    </row>
    <row r="431" spans="1:4" x14ac:dyDescent="0.2">
      <c r="A431" s="1" t="str">
        <f>"20598"</f>
        <v>20598</v>
      </c>
      <c r="B431" s="1" t="str">
        <f>"51059"</f>
        <v>51059</v>
      </c>
      <c r="C431" s="1" t="str">
        <f>"DHS"</f>
        <v>DHS</v>
      </c>
      <c r="D431" s="1" t="str">
        <f>"VA"</f>
        <v>VA</v>
      </c>
    </row>
    <row r="432" spans="1:4" x14ac:dyDescent="0.2">
      <c r="A432" s="1" t="str">
        <f>"20121"</f>
        <v>20121</v>
      </c>
      <c r="B432" s="1" t="str">
        <f>"51059"</f>
        <v>51059</v>
      </c>
      <c r="C432" s="1" t="str">
        <f>"CENTREVILLE"</f>
        <v>CENTREVILLE</v>
      </c>
      <c r="D432" s="1" t="str">
        <f>"VA"</f>
        <v>VA</v>
      </c>
    </row>
    <row r="433" spans="1:4" x14ac:dyDescent="0.2">
      <c r="A433" s="1" t="str">
        <f>"22207"</f>
        <v>22207</v>
      </c>
      <c r="B433" s="1" t="str">
        <f>"51059"</f>
        <v>51059</v>
      </c>
      <c r="C433" s="1" t="str">
        <f>"ARLINGTON"</f>
        <v>ARLINGTON</v>
      </c>
      <c r="D433" s="1" t="str">
        <f>"VA"</f>
        <v>VA</v>
      </c>
    </row>
    <row r="434" spans="1:4" x14ac:dyDescent="0.2">
      <c r="A434" s="1" t="str">
        <f>"22199"</f>
        <v>22199</v>
      </c>
      <c r="B434" s="1" t="str">
        <f>"51059"</f>
        <v>51059</v>
      </c>
      <c r="C434" s="1" t="str">
        <f>"LORTON"</f>
        <v>LORTON</v>
      </c>
      <c r="D434" s="1" t="str">
        <f>"VA"</f>
        <v>VA</v>
      </c>
    </row>
    <row r="435" spans="1:4" x14ac:dyDescent="0.2">
      <c r="A435" s="1" t="str">
        <f>"20151"</f>
        <v>20151</v>
      </c>
      <c r="B435" s="1" t="str">
        <f>"51059"</f>
        <v>51059</v>
      </c>
      <c r="C435" s="1" t="str">
        <f>"CHANTILLY"</f>
        <v>CHANTILLY</v>
      </c>
      <c r="D435" s="1" t="str">
        <f>"VA"</f>
        <v>VA</v>
      </c>
    </row>
    <row r="436" spans="1:4" x14ac:dyDescent="0.2">
      <c r="A436" s="1" t="str">
        <f>"22067"</f>
        <v>22067</v>
      </c>
      <c r="B436" s="1" t="str">
        <f>"51059"</f>
        <v>51059</v>
      </c>
      <c r="C436" s="1" t="str">
        <f>"GREENWAY"</f>
        <v>GREENWAY</v>
      </c>
      <c r="D436" s="1" t="str">
        <f>"VA"</f>
        <v>VA</v>
      </c>
    </row>
    <row r="437" spans="1:4" x14ac:dyDescent="0.2">
      <c r="A437" s="1" t="str">
        <f>"22081"</f>
        <v>22081</v>
      </c>
      <c r="B437" s="1" t="str">
        <f>"51059"</f>
        <v>51059</v>
      </c>
      <c r="C437" s="1" t="str">
        <f>"MERRIFIELD"</f>
        <v>MERRIFIELD</v>
      </c>
      <c r="D437" s="1" t="str">
        <f>"VA"</f>
        <v>VA</v>
      </c>
    </row>
    <row r="438" spans="1:4" x14ac:dyDescent="0.2">
      <c r="A438" s="1" t="str">
        <f>"22309"</f>
        <v>22309</v>
      </c>
      <c r="B438" s="1" t="str">
        <f>"51059"</f>
        <v>51059</v>
      </c>
      <c r="C438" s="1" t="str">
        <f>"ALEXANDRIA"</f>
        <v>ALEXANDRIA</v>
      </c>
      <c r="D438" s="1" t="str">
        <f>"VA"</f>
        <v>VA</v>
      </c>
    </row>
    <row r="439" spans="1:4" x14ac:dyDescent="0.2">
      <c r="A439" s="1" t="str">
        <f>"22306"</f>
        <v>22306</v>
      </c>
      <c r="B439" s="1" t="str">
        <f>"51059"</f>
        <v>51059</v>
      </c>
      <c r="C439" s="1" t="str">
        <f>"ALEXANDRIA"</f>
        <v>ALEXANDRIA</v>
      </c>
      <c r="D439" s="1" t="str">
        <f>"VA"</f>
        <v>VA</v>
      </c>
    </row>
    <row r="440" spans="1:4" x14ac:dyDescent="0.2">
      <c r="A440" s="1" t="str">
        <f>"22103"</f>
        <v>22103</v>
      </c>
      <c r="B440" s="1" t="str">
        <f>"51059"</f>
        <v>51059</v>
      </c>
      <c r="C440" s="1" t="str">
        <f>"WEST MCLEAN"</f>
        <v>WEST MCLEAN</v>
      </c>
      <c r="D440" s="1" t="str">
        <f>"VA"</f>
        <v>VA</v>
      </c>
    </row>
    <row r="441" spans="1:4" x14ac:dyDescent="0.2">
      <c r="A441" s="1" t="str">
        <f>"22302"</f>
        <v>22302</v>
      </c>
      <c r="B441" s="1" t="str">
        <f>"51059"</f>
        <v>51059</v>
      </c>
      <c r="C441" s="1" t="str">
        <f>"ALEXANDRIA"</f>
        <v>ALEXANDRIA</v>
      </c>
      <c r="D441" s="1" t="str">
        <f>"VA"</f>
        <v>VA</v>
      </c>
    </row>
    <row r="442" spans="1:4" x14ac:dyDescent="0.2">
      <c r="A442" s="1" t="str">
        <f>"22003"</f>
        <v>22003</v>
      </c>
      <c r="B442" s="1" t="str">
        <f>"51059"</f>
        <v>51059</v>
      </c>
      <c r="C442" s="1" t="str">
        <f>"ANNANDALE"</f>
        <v>ANNANDALE</v>
      </c>
      <c r="D442" s="1" t="str">
        <f>"VA"</f>
        <v>VA</v>
      </c>
    </row>
    <row r="443" spans="1:4" x14ac:dyDescent="0.2">
      <c r="A443" s="1" t="str">
        <f>"22106"</f>
        <v>22106</v>
      </c>
      <c r="B443" s="1" t="str">
        <f>"51059"</f>
        <v>51059</v>
      </c>
      <c r="C443" s="1" t="str">
        <f>"MC LEAN"</f>
        <v>MC LEAN</v>
      </c>
      <c r="D443" s="1" t="str">
        <f>"VA"</f>
        <v>VA</v>
      </c>
    </row>
    <row r="444" spans="1:4" x14ac:dyDescent="0.2">
      <c r="A444" s="1" t="str">
        <f>"22044"</f>
        <v>22044</v>
      </c>
      <c r="B444" s="1" t="str">
        <f>"51059"</f>
        <v>51059</v>
      </c>
      <c r="C444" s="1" t="str">
        <f>"FALLS CHURCH"</f>
        <v>FALLS CHURCH</v>
      </c>
      <c r="D444" s="1" t="str">
        <f>"VA"</f>
        <v>VA</v>
      </c>
    </row>
    <row r="445" spans="1:4" x14ac:dyDescent="0.2">
      <c r="A445" s="1" t="str">
        <f>"22181"</f>
        <v>22181</v>
      </c>
      <c r="B445" s="1" t="str">
        <f>"51059"</f>
        <v>51059</v>
      </c>
      <c r="C445" s="1" t="str">
        <f>"VIENNA"</f>
        <v>VIENNA</v>
      </c>
      <c r="D445" s="1" t="str">
        <f>"VA"</f>
        <v>VA</v>
      </c>
    </row>
    <row r="446" spans="1:4" x14ac:dyDescent="0.2">
      <c r="A446" s="1" t="str">
        <f>"22042"</f>
        <v>22042</v>
      </c>
      <c r="B446" s="1" t="str">
        <f>"51059"</f>
        <v>51059</v>
      </c>
      <c r="C446" s="1" t="str">
        <f>"FALLS CHURCH"</f>
        <v>FALLS CHURCH</v>
      </c>
      <c r="D446" s="1" t="str">
        <f>"VA"</f>
        <v>VA</v>
      </c>
    </row>
    <row r="447" spans="1:4" x14ac:dyDescent="0.2">
      <c r="A447" s="1" t="str">
        <f>"22150"</f>
        <v>22150</v>
      </c>
      <c r="B447" s="1" t="str">
        <f>"51059"</f>
        <v>51059</v>
      </c>
      <c r="C447" s="1" t="str">
        <f>"SPRINGFIELD"</f>
        <v>SPRINGFIELD</v>
      </c>
      <c r="D447" s="1" t="str">
        <f>"VA"</f>
        <v>VA</v>
      </c>
    </row>
    <row r="448" spans="1:4" x14ac:dyDescent="0.2">
      <c r="A448" s="1" t="str">
        <f>"22079"</f>
        <v>22079</v>
      </c>
      <c r="B448" s="1" t="str">
        <f>"51059"</f>
        <v>51059</v>
      </c>
      <c r="C448" s="1" t="str">
        <f>"LORTON"</f>
        <v>LORTON</v>
      </c>
      <c r="D448" s="1" t="str">
        <f>"VA"</f>
        <v>VA</v>
      </c>
    </row>
    <row r="449" spans="1:4" x14ac:dyDescent="0.2">
      <c r="A449" s="1" t="str">
        <f>"22108"</f>
        <v>22108</v>
      </c>
      <c r="B449" s="1" t="str">
        <f>"51059"</f>
        <v>51059</v>
      </c>
      <c r="C449" s="1" t="str">
        <f>"MC LEAN"</f>
        <v>MC LEAN</v>
      </c>
      <c r="D449" s="1" t="str">
        <f>"VA"</f>
        <v>VA</v>
      </c>
    </row>
    <row r="450" spans="1:4" x14ac:dyDescent="0.2">
      <c r="A450" s="1" t="str">
        <f>"20165"</f>
        <v>20165</v>
      </c>
      <c r="B450" s="1" t="str">
        <f>"51059"</f>
        <v>51059</v>
      </c>
      <c r="C450" s="1" t="str">
        <f>"STERLING"</f>
        <v>STERLING</v>
      </c>
      <c r="D450" s="1" t="str">
        <f>"VA"</f>
        <v>VA</v>
      </c>
    </row>
    <row r="451" spans="1:4" x14ac:dyDescent="0.2">
      <c r="A451" s="1" t="str">
        <f>"22037"</f>
        <v>22037</v>
      </c>
      <c r="B451" s="1" t="str">
        <f>"51059"</f>
        <v>51059</v>
      </c>
      <c r="C451" s="1" t="str">
        <f>"FAIRFAX"</f>
        <v>FAIRFAX</v>
      </c>
      <c r="D451" s="1" t="str">
        <f>"VA"</f>
        <v>VA</v>
      </c>
    </row>
    <row r="452" spans="1:4" x14ac:dyDescent="0.2">
      <c r="A452" s="1" t="str">
        <f>"22124"</f>
        <v>22124</v>
      </c>
      <c r="B452" s="1" t="str">
        <f>"51059"</f>
        <v>51059</v>
      </c>
      <c r="C452" s="1" t="str">
        <f>"OAKTON"</f>
        <v>OAKTON</v>
      </c>
      <c r="D452" s="1" t="str">
        <f>"VA"</f>
        <v>VA</v>
      </c>
    </row>
    <row r="453" spans="1:4" x14ac:dyDescent="0.2">
      <c r="A453" s="1" t="str">
        <f>"22060"</f>
        <v>22060</v>
      </c>
      <c r="B453" s="1" t="str">
        <f>"51059"</f>
        <v>51059</v>
      </c>
      <c r="C453" s="1" t="str">
        <f>"FORT BELVOIR"</f>
        <v>FORT BELVOIR</v>
      </c>
      <c r="D453" s="1" t="str">
        <f>"VA"</f>
        <v>VA</v>
      </c>
    </row>
    <row r="454" spans="1:4" x14ac:dyDescent="0.2">
      <c r="A454" s="1" t="str">
        <f>"22182"</f>
        <v>22182</v>
      </c>
      <c r="B454" s="1" t="str">
        <f>"51059"</f>
        <v>51059</v>
      </c>
      <c r="C454" s="1" t="str">
        <f>"VIENNA"</f>
        <v>VIENNA</v>
      </c>
      <c r="D454" s="1" t="str">
        <f>"VA"</f>
        <v>VA</v>
      </c>
    </row>
    <row r="455" spans="1:4" x14ac:dyDescent="0.2">
      <c r="A455" s="1" t="str">
        <f>"22107"</f>
        <v>22107</v>
      </c>
      <c r="B455" s="1" t="str">
        <f>"51059"</f>
        <v>51059</v>
      </c>
      <c r="C455" s="1" t="str">
        <f>"MC LEAN"</f>
        <v>MC LEAN</v>
      </c>
      <c r="D455" s="1" t="str">
        <f>"VA"</f>
        <v>VA</v>
      </c>
    </row>
    <row r="456" spans="1:4" x14ac:dyDescent="0.2">
      <c r="A456" s="1" t="str">
        <f>"22180"</f>
        <v>22180</v>
      </c>
      <c r="B456" s="1" t="str">
        <f>"51059"</f>
        <v>51059</v>
      </c>
      <c r="C456" s="1" t="str">
        <f>"VIENNA"</f>
        <v>VIENNA</v>
      </c>
      <c r="D456" s="1" t="str">
        <f>"VA"</f>
        <v>VA</v>
      </c>
    </row>
    <row r="457" spans="1:4" x14ac:dyDescent="0.2">
      <c r="A457" s="1" t="str">
        <f>"22121"</f>
        <v>22121</v>
      </c>
      <c r="B457" s="1" t="str">
        <f>"51059"</f>
        <v>51059</v>
      </c>
      <c r="C457" s="1" t="str">
        <f>"MOUNT VERNON"</f>
        <v>MOUNT VERNON</v>
      </c>
      <c r="D457" s="1" t="str">
        <f>"VA"</f>
        <v>VA</v>
      </c>
    </row>
    <row r="458" spans="1:4" x14ac:dyDescent="0.2">
      <c r="A458" s="1" t="str">
        <f>"20120"</f>
        <v>20120</v>
      </c>
      <c r="B458" s="1" t="str">
        <f>"51059"</f>
        <v>51059</v>
      </c>
      <c r="C458" s="1" t="str">
        <f>"CENTREVILLE"</f>
        <v>CENTREVILLE</v>
      </c>
      <c r="D458" s="1" t="str">
        <f>"VA"</f>
        <v>VA</v>
      </c>
    </row>
    <row r="459" spans="1:4" x14ac:dyDescent="0.2">
      <c r="A459" s="1" t="str">
        <f>"22312"</f>
        <v>22312</v>
      </c>
      <c r="B459" s="1" t="str">
        <f>"51059"</f>
        <v>51059</v>
      </c>
      <c r="C459" s="1" t="str">
        <f>"ALEXANDRIA"</f>
        <v>ALEXANDRIA</v>
      </c>
      <c r="D459" s="1" t="str">
        <f>"VA"</f>
        <v>VA</v>
      </c>
    </row>
    <row r="460" spans="1:4" x14ac:dyDescent="0.2">
      <c r="A460" s="1" t="str">
        <f>"20153"</f>
        <v>20153</v>
      </c>
      <c r="B460" s="1" t="str">
        <f>"51059"</f>
        <v>51059</v>
      </c>
      <c r="C460" s="1" t="str">
        <f>"CHANTILLY"</f>
        <v>CHANTILLY</v>
      </c>
      <c r="D460" s="1" t="str">
        <f>"VA"</f>
        <v>VA</v>
      </c>
    </row>
    <row r="461" spans="1:4" x14ac:dyDescent="0.2">
      <c r="A461" s="1" t="str">
        <f>"22153"</f>
        <v>22153</v>
      </c>
      <c r="B461" s="1" t="str">
        <f>"51059"</f>
        <v>51059</v>
      </c>
      <c r="C461" s="1" t="str">
        <f>"SPRINGFIELD"</f>
        <v>SPRINGFIELD</v>
      </c>
      <c r="D461" s="1" t="str">
        <f>"VA"</f>
        <v>VA</v>
      </c>
    </row>
    <row r="462" spans="1:4" x14ac:dyDescent="0.2">
      <c r="A462" s="1" t="str">
        <f>"20124"</f>
        <v>20124</v>
      </c>
      <c r="B462" s="1" t="str">
        <f>"51059"</f>
        <v>51059</v>
      </c>
      <c r="C462" s="1" t="str">
        <f>"CLIFTON"</f>
        <v>CLIFTON</v>
      </c>
      <c r="D462" s="1" t="str">
        <f>"VA"</f>
        <v>VA</v>
      </c>
    </row>
    <row r="463" spans="1:4" x14ac:dyDescent="0.2">
      <c r="A463" s="1" t="str">
        <f>"22031"</f>
        <v>22031</v>
      </c>
      <c r="B463" s="1" t="str">
        <f>"51059"</f>
        <v>51059</v>
      </c>
      <c r="C463" s="1" t="str">
        <f>"FAIRFAX"</f>
        <v>FAIRFAX</v>
      </c>
      <c r="D463" s="1" t="str">
        <f>"VA"</f>
        <v>VA</v>
      </c>
    </row>
    <row r="464" spans="1:4" x14ac:dyDescent="0.2">
      <c r="A464" s="1" t="str">
        <f>"22066"</f>
        <v>22066</v>
      </c>
      <c r="B464" s="1" t="str">
        <f>"51059"</f>
        <v>51059</v>
      </c>
      <c r="C464" s="1" t="str">
        <f>"GREAT FALLS"</f>
        <v>GREAT FALLS</v>
      </c>
      <c r="D464" s="1" t="str">
        <f>"VA"</f>
        <v>VA</v>
      </c>
    </row>
    <row r="465" spans="1:4" x14ac:dyDescent="0.2">
      <c r="A465" s="1" t="str">
        <f>"22158"</f>
        <v>22158</v>
      </c>
      <c r="B465" s="1" t="str">
        <f>"51059"</f>
        <v>51059</v>
      </c>
      <c r="C465" s="1" t="str">
        <f>"SPRINGFIELD"</f>
        <v>SPRINGFIELD</v>
      </c>
      <c r="D465" s="1" t="str">
        <f>"VA"</f>
        <v>VA</v>
      </c>
    </row>
    <row r="466" spans="1:4" x14ac:dyDescent="0.2">
      <c r="A466" s="1" t="str">
        <f>"22185"</f>
        <v>22185</v>
      </c>
      <c r="B466" s="1" t="str">
        <f>"51059"</f>
        <v>51059</v>
      </c>
      <c r="C466" s="1" t="str">
        <f>"VIENNA"</f>
        <v>VIENNA</v>
      </c>
      <c r="D466" s="1" t="str">
        <f>"VA"</f>
        <v>VA</v>
      </c>
    </row>
    <row r="467" spans="1:4" x14ac:dyDescent="0.2">
      <c r="A467" s="1" t="str">
        <f>"20170"</f>
        <v>20170</v>
      </c>
      <c r="B467" s="1" t="str">
        <f>"51059"</f>
        <v>51059</v>
      </c>
      <c r="C467" s="1" t="str">
        <f>"HERNDON"</f>
        <v>HERNDON</v>
      </c>
      <c r="D467" s="1" t="str">
        <f>"VA"</f>
        <v>VA</v>
      </c>
    </row>
    <row r="468" spans="1:4" x14ac:dyDescent="0.2">
      <c r="A468" s="1" t="str">
        <f>"22009"</f>
        <v>22009</v>
      </c>
      <c r="B468" s="1" t="str">
        <f>"51059"</f>
        <v>51059</v>
      </c>
      <c r="C468" s="1" t="str">
        <f>"BURKE"</f>
        <v>BURKE</v>
      </c>
      <c r="D468" s="1" t="str">
        <f>"VA"</f>
        <v>VA</v>
      </c>
    </row>
    <row r="469" spans="1:4" x14ac:dyDescent="0.2">
      <c r="A469" s="1" t="str">
        <f>"20172"</f>
        <v>20172</v>
      </c>
      <c r="B469" s="1" t="str">
        <f>"51059"</f>
        <v>51059</v>
      </c>
      <c r="C469" s="1" t="str">
        <f>"HERNDON"</f>
        <v>HERNDON</v>
      </c>
      <c r="D469" s="1" t="str">
        <f>"VA"</f>
        <v>VA</v>
      </c>
    </row>
    <row r="470" spans="1:4" x14ac:dyDescent="0.2">
      <c r="A470" s="1" t="str">
        <f>"20192"</f>
        <v>20192</v>
      </c>
      <c r="B470" s="1" t="str">
        <f>"51059"</f>
        <v>51059</v>
      </c>
      <c r="C470" s="1" t="str">
        <f>"HERNDON"</f>
        <v>HERNDON</v>
      </c>
      <c r="D470" s="1" t="str">
        <f>"VA"</f>
        <v>VA</v>
      </c>
    </row>
    <row r="471" spans="1:4" x14ac:dyDescent="0.2">
      <c r="A471" s="1" t="str">
        <f>"22033"</f>
        <v>22033</v>
      </c>
      <c r="B471" s="1" t="str">
        <f>"51059"</f>
        <v>51059</v>
      </c>
      <c r="C471" s="1" t="str">
        <f>"FAIRFAX"</f>
        <v>FAIRFAX</v>
      </c>
      <c r="D471" s="1" t="str">
        <f>"VA"</f>
        <v>VA</v>
      </c>
    </row>
    <row r="472" spans="1:4" x14ac:dyDescent="0.2">
      <c r="A472" s="1" t="str">
        <f>"22122"</f>
        <v>22122</v>
      </c>
      <c r="B472" s="1" t="str">
        <f>"51059"</f>
        <v>51059</v>
      </c>
      <c r="C472" s="1" t="str">
        <f>"NEWINGTON"</f>
        <v>NEWINGTON</v>
      </c>
      <c r="D472" s="1" t="str">
        <f>"VA"</f>
        <v>VA</v>
      </c>
    </row>
    <row r="473" spans="1:4" x14ac:dyDescent="0.2">
      <c r="A473" s="1" t="str">
        <f>"22039"</f>
        <v>22039</v>
      </c>
      <c r="B473" s="1" t="str">
        <f>"51059"</f>
        <v>51059</v>
      </c>
      <c r="C473" s="1" t="str">
        <f>"FAIRFAX STATION"</f>
        <v>FAIRFAX STATION</v>
      </c>
      <c r="D473" s="1" t="str">
        <f>"VA"</f>
        <v>VA</v>
      </c>
    </row>
    <row r="474" spans="1:4" x14ac:dyDescent="0.2">
      <c r="A474" s="1" t="str">
        <f>"22204"</f>
        <v>22204</v>
      </c>
      <c r="B474" s="1" t="str">
        <f>"51059"</f>
        <v>51059</v>
      </c>
      <c r="C474" s="1" t="str">
        <f>"ARLINGTON"</f>
        <v>ARLINGTON</v>
      </c>
      <c r="D474" s="1" t="str">
        <f>"VA"</f>
        <v>VA</v>
      </c>
    </row>
    <row r="475" spans="1:4" x14ac:dyDescent="0.2">
      <c r="A475" s="1" t="str">
        <f>"20191"</f>
        <v>20191</v>
      </c>
      <c r="B475" s="1" t="str">
        <f>"51059"</f>
        <v>51059</v>
      </c>
      <c r="C475" s="1" t="str">
        <f>"RESTON"</f>
        <v>RESTON</v>
      </c>
      <c r="D475" s="1" t="str">
        <f>"VA"</f>
        <v>VA</v>
      </c>
    </row>
    <row r="476" spans="1:4" x14ac:dyDescent="0.2">
      <c r="A476" s="1" t="str">
        <f>"20190"</f>
        <v>20190</v>
      </c>
      <c r="B476" s="1" t="str">
        <f>"51059"</f>
        <v>51059</v>
      </c>
      <c r="C476" s="1" t="str">
        <f>"RESTON"</f>
        <v>RESTON</v>
      </c>
      <c r="D476" s="1" t="str">
        <f>"VA"</f>
        <v>VA</v>
      </c>
    </row>
    <row r="477" spans="1:4" x14ac:dyDescent="0.2">
      <c r="A477" s="1" t="str">
        <f>"22310"</f>
        <v>22310</v>
      </c>
      <c r="B477" s="1" t="str">
        <f>"51059"</f>
        <v>51059</v>
      </c>
      <c r="C477" s="1" t="str">
        <f>"ALEXANDRIA"</f>
        <v>ALEXANDRIA</v>
      </c>
      <c r="D477" s="1" t="str">
        <f>"VA"</f>
        <v>VA</v>
      </c>
    </row>
    <row r="478" spans="1:4" x14ac:dyDescent="0.2">
      <c r="A478" s="1" t="str">
        <f>"22160"</f>
        <v>22160</v>
      </c>
      <c r="B478" s="1" t="str">
        <f>"51059"</f>
        <v>51059</v>
      </c>
      <c r="C478" s="1" t="str">
        <f>"SPRINGFIELD"</f>
        <v>SPRINGFIELD</v>
      </c>
      <c r="D478" s="1" t="str">
        <f>"VA"</f>
        <v>VA</v>
      </c>
    </row>
    <row r="479" spans="1:4" x14ac:dyDescent="0.2">
      <c r="A479" s="1" t="str">
        <f>"20164"</f>
        <v>20164</v>
      </c>
      <c r="B479" s="1" t="str">
        <f>"51059"</f>
        <v>51059</v>
      </c>
      <c r="C479" s="1" t="str">
        <f>"STERLING"</f>
        <v>STERLING</v>
      </c>
      <c r="D479" s="1" t="str">
        <f>"VA"</f>
        <v>VA</v>
      </c>
    </row>
    <row r="480" spans="1:4" x14ac:dyDescent="0.2">
      <c r="A480" s="1" t="str">
        <f>"22030"</f>
        <v>22030</v>
      </c>
      <c r="B480" s="1" t="str">
        <f>"51059"</f>
        <v>51059</v>
      </c>
      <c r="C480" s="1" t="str">
        <f>"FAIRFAX"</f>
        <v>FAIRFAX</v>
      </c>
      <c r="D480" s="1" t="str">
        <f>"VA"</f>
        <v>VA</v>
      </c>
    </row>
    <row r="481" spans="1:4" x14ac:dyDescent="0.2">
      <c r="A481" s="1" t="str">
        <f>"22151"</f>
        <v>22151</v>
      </c>
      <c r="B481" s="1" t="str">
        <f>"51059"</f>
        <v>51059</v>
      </c>
      <c r="C481" s="1" t="str">
        <f>"SPRINGFIELD"</f>
        <v>SPRINGFIELD</v>
      </c>
      <c r="D481" s="1" t="str">
        <f>"VA"</f>
        <v>VA</v>
      </c>
    </row>
    <row r="482" spans="1:4" x14ac:dyDescent="0.2">
      <c r="A482" s="1" t="str">
        <f>"22213"</f>
        <v>22213</v>
      </c>
      <c r="B482" s="1" t="str">
        <f>"51059"</f>
        <v>51059</v>
      </c>
      <c r="C482" s="1" t="str">
        <f>"ARLINGTON"</f>
        <v>ARLINGTON</v>
      </c>
      <c r="D482" s="1" t="str">
        <f>"VA"</f>
        <v>VA</v>
      </c>
    </row>
    <row r="483" spans="1:4" x14ac:dyDescent="0.2">
      <c r="A483" s="1" t="str">
        <f>"22315"</f>
        <v>22315</v>
      </c>
      <c r="B483" s="1" t="str">
        <f>"51059"</f>
        <v>51059</v>
      </c>
      <c r="C483" s="1" t="str">
        <f>"ALEXANDRIA"</f>
        <v>ALEXANDRIA</v>
      </c>
      <c r="D483" s="1" t="str">
        <f>"VA"</f>
        <v>VA</v>
      </c>
    </row>
    <row r="484" spans="1:4" x14ac:dyDescent="0.2">
      <c r="A484" s="1" t="str">
        <f>"22152"</f>
        <v>22152</v>
      </c>
      <c r="B484" s="1" t="str">
        <f>"51059"</f>
        <v>51059</v>
      </c>
      <c r="C484" s="1" t="str">
        <f>"SPRINGFIELD"</f>
        <v>SPRINGFIELD</v>
      </c>
      <c r="D484" s="1" t="str">
        <f>"VA"</f>
        <v>VA</v>
      </c>
    </row>
    <row r="485" spans="1:4" x14ac:dyDescent="0.2">
      <c r="A485" s="1" t="str">
        <f>"22101"</f>
        <v>22101</v>
      </c>
      <c r="B485" s="1" t="str">
        <f>"51059"</f>
        <v>51059</v>
      </c>
      <c r="C485" s="1" t="str">
        <f>"MC LEAN"</f>
        <v>MC LEAN</v>
      </c>
      <c r="D485" s="1" t="str">
        <f>"VA"</f>
        <v>VA</v>
      </c>
    </row>
    <row r="486" spans="1:4" x14ac:dyDescent="0.2">
      <c r="A486" s="1" t="str">
        <f>"20171"</f>
        <v>20171</v>
      </c>
      <c r="B486" s="1" t="str">
        <f>"51059"</f>
        <v>51059</v>
      </c>
      <c r="C486" s="1" t="str">
        <f>"HERNDON"</f>
        <v>HERNDON</v>
      </c>
      <c r="D486" s="1" t="str">
        <f>"VA"</f>
        <v>VA</v>
      </c>
    </row>
    <row r="487" spans="1:4" x14ac:dyDescent="0.2">
      <c r="A487" s="1" t="str">
        <f>"22102"</f>
        <v>22102</v>
      </c>
      <c r="B487" s="1" t="str">
        <f>"51059"</f>
        <v>51059</v>
      </c>
      <c r="C487" s="1" t="str">
        <f>"MC LEAN"</f>
        <v>MC LEAN</v>
      </c>
      <c r="D487" s="1" t="str">
        <f>"VA"</f>
        <v>VA</v>
      </c>
    </row>
    <row r="488" spans="1:4" x14ac:dyDescent="0.2">
      <c r="A488" s="1" t="str">
        <f>"22041"</f>
        <v>22041</v>
      </c>
      <c r="B488" s="1" t="str">
        <f>"51059"</f>
        <v>51059</v>
      </c>
      <c r="C488" s="1" t="str">
        <f>"FALLS CHURCH"</f>
        <v>FALLS CHURCH</v>
      </c>
      <c r="D488" s="1" t="str">
        <f>"VA"</f>
        <v>VA</v>
      </c>
    </row>
    <row r="489" spans="1:4" x14ac:dyDescent="0.2">
      <c r="A489" s="1" t="str">
        <f>"20122"</f>
        <v>20122</v>
      </c>
      <c r="B489" s="1" t="str">
        <f>"51059"</f>
        <v>51059</v>
      </c>
      <c r="C489" s="1" t="str">
        <f>"CENTREVILLE"</f>
        <v>CENTREVILLE</v>
      </c>
      <c r="D489" s="1" t="str">
        <f>"VA"</f>
        <v>VA</v>
      </c>
    </row>
    <row r="490" spans="1:4" x14ac:dyDescent="0.2">
      <c r="A490" s="1" t="str">
        <f>"20152"</f>
        <v>20152</v>
      </c>
      <c r="B490" s="1" t="str">
        <f>"51059"</f>
        <v>51059</v>
      </c>
      <c r="C490" s="1" t="str">
        <f>"CHANTILLY"</f>
        <v>CHANTILLY</v>
      </c>
      <c r="D490" s="1" t="str">
        <f>"VA"</f>
        <v>VA</v>
      </c>
    </row>
    <row r="491" spans="1:4" x14ac:dyDescent="0.2">
      <c r="A491" s="1" t="str">
        <f>"20194"</f>
        <v>20194</v>
      </c>
      <c r="B491" s="1" t="str">
        <f>"51059"</f>
        <v>51059</v>
      </c>
      <c r="C491" s="1" t="str">
        <f>"RESTON"</f>
        <v>RESTON</v>
      </c>
      <c r="D491" s="1" t="str">
        <f>"VA"</f>
        <v>VA</v>
      </c>
    </row>
    <row r="492" spans="1:4" x14ac:dyDescent="0.2">
      <c r="A492" s="1" t="str">
        <f>"22206"</f>
        <v>22206</v>
      </c>
      <c r="B492" s="1" t="str">
        <f>"51059"</f>
        <v>51059</v>
      </c>
      <c r="C492" s="1" t="str">
        <f>"ARLINGTON"</f>
        <v>ARLINGTON</v>
      </c>
      <c r="D492" s="1" t="str">
        <f>"VA"</f>
        <v>VA</v>
      </c>
    </row>
    <row r="493" spans="1:4" x14ac:dyDescent="0.2">
      <c r="A493" s="1" t="str">
        <f>"22303"</f>
        <v>22303</v>
      </c>
      <c r="B493" s="1" t="str">
        <f>"51059"</f>
        <v>51059</v>
      </c>
      <c r="C493" s="1" t="str">
        <f>"ALEXANDRIA"</f>
        <v>ALEXANDRIA</v>
      </c>
      <c r="D493" s="1" t="str">
        <f>"VA"</f>
        <v>VA</v>
      </c>
    </row>
    <row r="494" spans="1:4" x14ac:dyDescent="0.2">
      <c r="A494" s="1" t="str">
        <f>"22308"</f>
        <v>22308</v>
      </c>
      <c r="B494" s="1" t="str">
        <f>"51059"</f>
        <v>51059</v>
      </c>
      <c r="C494" s="1" t="str">
        <f>"ALEXANDRIA"</f>
        <v>ALEXANDRIA</v>
      </c>
      <c r="D494" s="1" t="str">
        <f>"VA"</f>
        <v>VA</v>
      </c>
    </row>
    <row r="495" spans="1:4" x14ac:dyDescent="0.2">
      <c r="A495" s="1" t="str">
        <f>"20187"</f>
        <v>20187</v>
      </c>
      <c r="B495" s="1" t="str">
        <f>"51061"</f>
        <v>51061</v>
      </c>
      <c r="C495" s="1" t="str">
        <f>"WARRENTON"</f>
        <v>WARRENTON</v>
      </c>
      <c r="D495" s="1" t="str">
        <f>"VA"</f>
        <v>VA</v>
      </c>
    </row>
    <row r="496" spans="1:4" x14ac:dyDescent="0.2">
      <c r="A496" s="1" t="str">
        <f>"22556"</f>
        <v>22556</v>
      </c>
      <c r="B496" s="1" t="str">
        <f>"51061"</f>
        <v>51061</v>
      </c>
      <c r="C496" s="1" t="str">
        <f>"STAFFORD"</f>
        <v>STAFFORD</v>
      </c>
      <c r="D496" s="1" t="str">
        <f>"VA"</f>
        <v>VA</v>
      </c>
    </row>
    <row r="497" spans="1:4" x14ac:dyDescent="0.2">
      <c r="A497" s="1" t="str">
        <f>"20128"</f>
        <v>20128</v>
      </c>
      <c r="B497" s="1" t="str">
        <f>"51061"</f>
        <v>51061</v>
      </c>
      <c r="C497" s="1" t="str">
        <f>"ORLEAN"</f>
        <v>ORLEAN</v>
      </c>
      <c r="D497" s="1" t="str">
        <f>"VA"</f>
        <v>VA</v>
      </c>
    </row>
    <row r="498" spans="1:4" x14ac:dyDescent="0.2">
      <c r="A498" s="1" t="str">
        <f>"20184"</f>
        <v>20184</v>
      </c>
      <c r="B498" s="1" t="str">
        <f>"51061"</f>
        <v>51061</v>
      </c>
      <c r="C498" s="1" t="str">
        <f>"UPPERVILLE"</f>
        <v>UPPERVILLE</v>
      </c>
      <c r="D498" s="1" t="str">
        <f>"VA"</f>
        <v>VA</v>
      </c>
    </row>
    <row r="499" spans="1:4" x14ac:dyDescent="0.2">
      <c r="A499" s="1" t="str">
        <f>"20186"</f>
        <v>20186</v>
      </c>
      <c r="B499" s="1" t="str">
        <f>"51061"</f>
        <v>51061</v>
      </c>
      <c r="C499" s="1" t="str">
        <f>"WARRENTON"</f>
        <v>WARRENTON</v>
      </c>
      <c r="D499" s="1" t="str">
        <f>"VA"</f>
        <v>VA</v>
      </c>
    </row>
    <row r="500" spans="1:4" x14ac:dyDescent="0.2">
      <c r="A500" s="1" t="str">
        <f>"20198"</f>
        <v>20198</v>
      </c>
      <c r="B500" s="1" t="str">
        <f>"51061"</f>
        <v>51061</v>
      </c>
      <c r="C500" s="1" t="str">
        <f>"THE PLAINS"</f>
        <v>THE PLAINS</v>
      </c>
      <c r="D500" s="1" t="str">
        <f>"VA"</f>
        <v>VA</v>
      </c>
    </row>
    <row r="501" spans="1:4" x14ac:dyDescent="0.2">
      <c r="A501" s="1" t="str">
        <f>"20106"</f>
        <v>20106</v>
      </c>
      <c r="B501" s="1" t="str">
        <f>"51061"</f>
        <v>51061</v>
      </c>
      <c r="C501" s="1" t="str">
        <f>"AMISSVILLE"</f>
        <v>AMISSVILLE</v>
      </c>
      <c r="D501" s="1" t="str">
        <f>"VA"</f>
        <v>VA</v>
      </c>
    </row>
    <row r="502" spans="1:4" x14ac:dyDescent="0.2">
      <c r="A502" s="1" t="str">
        <f>"20117"</f>
        <v>20117</v>
      </c>
      <c r="B502" s="1" t="str">
        <f>"51061"</f>
        <v>51061</v>
      </c>
      <c r="C502" s="1" t="str">
        <f>"MIDDLEBURG"</f>
        <v>MIDDLEBURG</v>
      </c>
      <c r="D502" s="1" t="str">
        <f>"VA"</f>
        <v>VA</v>
      </c>
    </row>
    <row r="503" spans="1:4" x14ac:dyDescent="0.2">
      <c r="A503" s="1" t="str">
        <f>"20169"</f>
        <v>20169</v>
      </c>
      <c r="B503" s="1" t="str">
        <f>"51061"</f>
        <v>51061</v>
      </c>
      <c r="C503" s="1" t="str">
        <f>"HAYMARKET"</f>
        <v>HAYMARKET</v>
      </c>
      <c r="D503" s="1" t="str">
        <f>"VA"</f>
        <v>VA</v>
      </c>
    </row>
    <row r="504" spans="1:4" x14ac:dyDescent="0.2">
      <c r="A504" s="1" t="str">
        <f>"22712"</f>
        <v>22712</v>
      </c>
      <c r="B504" s="1" t="str">
        <f>"51061"</f>
        <v>51061</v>
      </c>
      <c r="C504" s="1" t="str">
        <f>"BEALETON"</f>
        <v>BEALETON</v>
      </c>
      <c r="D504" s="1" t="str">
        <f>"VA"</f>
        <v>VA</v>
      </c>
    </row>
    <row r="505" spans="1:4" x14ac:dyDescent="0.2">
      <c r="A505" s="1" t="str">
        <f>"20140"</f>
        <v>20140</v>
      </c>
      <c r="B505" s="1" t="str">
        <f>"51061"</f>
        <v>51061</v>
      </c>
      <c r="C505" s="1" t="str">
        <f>"RECTORTOWN"</f>
        <v>RECTORTOWN</v>
      </c>
      <c r="D505" s="1" t="str">
        <f>"VA"</f>
        <v>VA</v>
      </c>
    </row>
    <row r="506" spans="1:4" x14ac:dyDescent="0.2">
      <c r="A506" s="1" t="str">
        <f>"20137"</f>
        <v>20137</v>
      </c>
      <c r="B506" s="1" t="str">
        <f>"51061"</f>
        <v>51061</v>
      </c>
      <c r="C506" s="1" t="str">
        <f>"BROAD RUN"</f>
        <v>BROAD RUN</v>
      </c>
      <c r="D506" s="1" t="str">
        <f>"VA"</f>
        <v>VA</v>
      </c>
    </row>
    <row r="507" spans="1:4" x14ac:dyDescent="0.2">
      <c r="A507" s="1" t="str">
        <f>"20138"</f>
        <v>20138</v>
      </c>
      <c r="B507" s="1" t="str">
        <f>"51061"</f>
        <v>51061</v>
      </c>
      <c r="C507" s="1" t="str">
        <f>"CALVERTON"</f>
        <v>CALVERTON</v>
      </c>
      <c r="D507" s="1" t="str">
        <f>"VA"</f>
        <v>VA</v>
      </c>
    </row>
    <row r="508" spans="1:4" x14ac:dyDescent="0.2">
      <c r="A508" s="1" t="str">
        <f>"20188"</f>
        <v>20188</v>
      </c>
      <c r="B508" s="1" t="str">
        <f>"51061"</f>
        <v>51061</v>
      </c>
      <c r="C508" s="1" t="str">
        <f>"WARRENTON"</f>
        <v>WARRENTON</v>
      </c>
      <c r="D508" s="1" t="str">
        <f>"VA"</f>
        <v>VA</v>
      </c>
    </row>
    <row r="509" spans="1:4" x14ac:dyDescent="0.2">
      <c r="A509" s="1" t="str">
        <f>"22734"</f>
        <v>22734</v>
      </c>
      <c r="B509" s="1" t="str">
        <f>"51061"</f>
        <v>51061</v>
      </c>
      <c r="C509" s="1" t="str">
        <f>"REMINGTON"</f>
        <v>REMINGTON</v>
      </c>
      <c r="D509" s="1" t="str">
        <f>"VA"</f>
        <v>VA</v>
      </c>
    </row>
    <row r="510" spans="1:4" x14ac:dyDescent="0.2">
      <c r="A510" s="1" t="str">
        <f>"22642"</f>
        <v>22642</v>
      </c>
      <c r="B510" s="1" t="str">
        <f>"51061"</f>
        <v>51061</v>
      </c>
      <c r="C510" s="1" t="str">
        <f>"LINDEN"</f>
        <v>LINDEN</v>
      </c>
      <c r="D510" s="1" t="str">
        <f>"VA"</f>
        <v>VA</v>
      </c>
    </row>
    <row r="511" spans="1:4" x14ac:dyDescent="0.2">
      <c r="A511" s="1" t="str">
        <f>"22728"</f>
        <v>22728</v>
      </c>
      <c r="B511" s="1" t="str">
        <f>"51061"</f>
        <v>51061</v>
      </c>
      <c r="C511" s="1" t="str">
        <f>"MIDLAND"</f>
        <v>MIDLAND</v>
      </c>
      <c r="D511" s="1" t="str">
        <f>"VA"</f>
        <v>VA</v>
      </c>
    </row>
    <row r="512" spans="1:4" x14ac:dyDescent="0.2">
      <c r="A512" s="1" t="str">
        <f>"22742"</f>
        <v>22742</v>
      </c>
      <c r="B512" s="1" t="str">
        <f>"51061"</f>
        <v>51061</v>
      </c>
      <c r="C512" s="1" t="str">
        <f>"SUMERDUCK"</f>
        <v>SUMERDUCK</v>
      </c>
      <c r="D512" s="1" t="str">
        <f>"VA"</f>
        <v>VA</v>
      </c>
    </row>
    <row r="513" spans="1:4" x14ac:dyDescent="0.2">
      <c r="A513" s="1" t="str">
        <f>"20130"</f>
        <v>20130</v>
      </c>
      <c r="B513" s="1" t="str">
        <f>"51061"</f>
        <v>51061</v>
      </c>
      <c r="C513" s="1" t="str">
        <f>"PARIS"</f>
        <v>PARIS</v>
      </c>
      <c r="D513" s="1" t="str">
        <f>"VA"</f>
        <v>VA</v>
      </c>
    </row>
    <row r="514" spans="1:4" x14ac:dyDescent="0.2">
      <c r="A514" s="1" t="str">
        <f>"20115"</f>
        <v>20115</v>
      </c>
      <c r="B514" s="1" t="str">
        <f>"51061"</f>
        <v>51061</v>
      </c>
      <c r="C514" s="1" t="str">
        <f>"MARSHALL"</f>
        <v>MARSHALL</v>
      </c>
      <c r="D514" s="1" t="str">
        <f>"VA"</f>
        <v>VA</v>
      </c>
    </row>
    <row r="515" spans="1:4" x14ac:dyDescent="0.2">
      <c r="A515" s="1" t="str">
        <f>"20119"</f>
        <v>20119</v>
      </c>
      <c r="B515" s="1" t="str">
        <f>"51061"</f>
        <v>51061</v>
      </c>
      <c r="C515" s="1" t="str">
        <f>"CATLETT"</f>
        <v>CATLETT</v>
      </c>
      <c r="D515" s="1" t="str">
        <f>"VA"</f>
        <v>VA</v>
      </c>
    </row>
    <row r="516" spans="1:4" x14ac:dyDescent="0.2">
      <c r="A516" s="1" t="str">
        <f>"22639"</f>
        <v>22639</v>
      </c>
      <c r="B516" s="1" t="str">
        <f>"51061"</f>
        <v>51061</v>
      </c>
      <c r="C516" s="1" t="str">
        <f>"HUME"</f>
        <v>HUME</v>
      </c>
      <c r="D516" s="1" t="str">
        <f>"VA"</f>
        <v>VA</v>
      </c>
    </row>
    <row r="517" spans="1:4" x14ac:dyDescent="0.2">
      <c r="A517" s="1" t="str">
        <f>"22643"</f>
        <v>22643</v>
      </c>
      <c r="B517" s="1" t="str">
        <f>"51061"</f>
        <v>51061</v>
      </c>
      <c r="C517" s="1" t="str">
        <f>"MARKHAM"</f>
        <v>MARKHAM</v>
      </c>
      <c r="D517" s="1" t="str">
        <f>"VA"</f>
        <v>VA</v>
      </c>
    </row>
    <row r="518" spans="1:4" x14ac:dyDescent="0.2">
      <c r="A518" s="1" t="str">
        <f>"20144"</f>
        <v>20144</v>
      </c>
      <c r="B518" s="1" t="str">
        <f>"51061"</f>
        <v>51061</v>
      </c>
      <c r="C518" s="1" t="str">
        <f>"DELAPLANE"</f>
        <v>DELAPLANE</v>
      </c>
      <c r="D518" s="1" t="str">
        <f>"VA"</f>
        <v>VA</v>
      </c>
    </row>
    <row r="519" spans="1:4" x14ac:dyDescent="0.2">
      <c r="A519" s="1" t="str">
        <f>"22720"</f>
        <v>22720</v>
      </c>
      <c r="B519" s="1" t="str">
        <f>"51061"</f>
        <v>51061</v>
      </c>
      <c r="C519" s="1" t="str">
        <f>"GOLDVEIN"</f>
        <v>GOLDVEIN</v>
      </c>
      <c r="D519" s="1" t="str">
        <f>"VA"</f>
        <v>VA</v>
      </c>
    </row>
    <row r="520" spans="1:4" x14ac:dyDescent="0.2">
      <c r="A520" s="1" t="str">
        <f>"20139"</f>
        <v>20139</v>
      </c>
      <c r="B520" s="1" t="str">
        <f>"51061"</f>
        <v>51061</v>
      </c>
      <c r="C520" s="1" t="str">
        <f>"CASANOVA"</f>
        <v>CASANOVA</v>
      </c>
      <c r="D520" s="1" t="str">
        <f>"VA"</f>
        <v>VA</v>
      </c>
    </row>
    <row r="521" spans="1:4" x14ac:dyDescent="0.2">
      <c r="A521" s="1" t="str">
        <f>"20181"</f>
        <v>20181</v>
      </c>
      <c r="B521" s="1" t="str">
        <f>"51061"</f>
        <v>51061</v>
      </c>
      <c r="C521" s="1" t="str">
        <f>"NOKESVILLE"</f>
        <v>NOKESVILLE</v>
      </c>
      <c r="D521" s="1" t="str">
        <f>"VA"</f>
        <v>VA</v>
      </c>
    </row>
    <row r="522" spans="1:4" x14ac:dyDescent="0.2">
      <c r="A522" s="1" t="str">
        <f>"22406"</f>
        <v>22406</v>
      </c>
      <c r="B522" s="1" t="str">
        <f>"51061"</f>
        <v>51061</v>
      </c>
      <c r="C522" s="1" t="str">
        <f>"FREDERICKSBURG"</f>
        <v>FREDERICKSBURG</v>
      </c>
      <c r="D522" s="1" t="str">
        <f>"VA"</f>
        <v>VA</v>
      </c>
    </row>
    <row r="523" spans="1:4" x14ac:dyDescent="0.2">
      <c r="A523" s="1" t="str">
        <f>"24079"</f>
        <v>24079</v>
      </c>
      <c r="B523" s="1" t="str">
        <f>"51063"</f>
        <v>51063</v>
      </c>
      <c r="C523" s="1" t="str">
        <f>"COPPER HILL"</f>
        <v>COPPER HILL</v>
      </c>
      <c r="D523" s="1" t="str">
        <f>"VA"</f>
        <v>VA</v>
      </c>
    </row>
    <row r="524" spans="1:4" x14ac:dyDescent="0.2">
      <c r="A524" s="1" t="str">
        <f>"24072"</f>
        <v>24072</v>
      </c>
      <c r="B524" s="1" t="str">
        <f>"51063"</f>
        <v>51063</v>
      </c>
      <c r="C524" s="1" t="str">
        <f>"CHECK"</f>
        <v>CHECK</v>
      </c>
      <c r="D524" s="1" t="str">
        <f>"VA"</f>
        <v>VA</v>
      </c>
    </row>
    <row r="525" spans="1:4" x14ac:dyDescent="0.2">
      <c r="A525" s="1" t="str">
        <f>"24149"</f>
        <v>24149</v>
      </c>
      <c r="B525" s="1" t="str">
        <f>"51063"</f>
        <v>51063</v>
      </c>
      <c r="C525" s="1" t="str">
        <f>"RINER"</f>
        <v>RINER</v>
      </c>
      <c r="D525" s="1" t="str">
        <f>"VA"</f>
        <v>VA</v>
      </c>
    </row>
    <row r="526" spans="1:4" x14ac:dyDescent="0.2">
      <c r="A526" s="1" t="str">
        <f>"24059"</f>
        <v>24059</v>
      </c>
      <c r="B526" s="1" t="str">
        <f>"51063"</f>
        <v>51063</v>
      </c>
      <c r="C526" s="1" t="str">
        <f>"BENT MOUNTAIN"</f>
        <v>BENT MOUNTAIN</v>
      </c>
      <c r="D526" s="1" t="str">
        <f>"VA"</f>
        <v>VA</v>
      </c>
    </row>
    <row r="527" spans="1:4" x14ac:dyDescent="0.2">
      <c r="A527" s="1" t="str">
        <f>"24380"</f>
        <v>24380</v>
      </c>
      <c r="B527" s="1" t="str">
        <f>"51063"</f>
        <v>51063</v>
      </c>
      <c r="C527" s="1" t="str">
        <f>"WILLIS"</f>
        <v>WILLIS</v>
      </c>
      <c r="D527" s="1" t="str">
        <f>"VA"</f>
        <v>VA</v>
      </c>
    </row>
    <row r="528" spans="1:4" x14ac:dyDescent="0.2">
      <c r="A528" s="1" t="str">
        <f>"24141"</f>
        <v>24141</v>
      </c>
      <c r="B528" s="1" t="str">
        <f>"51063"</f>
        <v>51063</v>
      </c>
      <c r="C528" s="1" t="str">
        <f>"RADFORD"</f>
        <v>RADFORD</v>
      </c>
      <c r="D528" s="1" t="str">
        <f>"VA"</f>
        <v>VA</v>
      </c>
    </row>
    <row r="529" spans="1:4" x14ac:dyDescent="0.2">
      <c r="A529" s="1" t="str">
        <f>"24091"</f>
        <v>24091</v>
      </c>
      <c r="B529" s="1" t="str">
        <f>"51063"</f>
        <v>51063</v>
      </c>
      <c r="C529" s="1" t="str">
        <f>"FLOYD"</f>
        <v>FLOYD</v>
      </c>
      <c r="D529" s="1" t="str">
        <f>"VA"</f>
        <v>VA</v>
      </c>
    </row>
    <row r="530" spans="1:4" x14ac:dyDescent="0.2">
      <c r="A530" s="1" t="str">
        <f>"24105"</f>
        <v>24105</v>
      </c>
      <c r="B530" s="1" t="str">
        <f>"51063"</f>
        <v>51063</v>
      </c>
      <c r="C530" s="1" t="str">
        <f>"INDIAN VALLEY"</f>
        <v>INDIAN VALLEY</v>
      </c>
      <c r="D530" s="1" t="str">
        <f>"VA"</f>
        <v>VA</v>
      </c>
    </row>
    <row r="531" spans="1:4" x14ac:dyDescent="0.2">
      <c r="A531" s="1" t="str">
        <f>"24120"</f>
        <v>24120</v>
      </c>
      <c r="B531" s="1" t="str">
        <f>"51063"</f>
        <v>51063</v>
      </c>
      <c r="C531" s="1" t="str">
        <f>"MEADOWS OF DAN"</f>
        <v>MEADOWS OF DAN</v>
      </c>
      <c r="D531" s="1" t="str">
        <f>"VA"</f>
        <v>VA</v>
      </c>
    </row>
    <row r="532" spans="1:4" x14ac:dyDescent="0.2">
      <c r="A532" s="1" t="str">
        <f>"24162"</f>
        <v>24162</v>
      </c>
      <c r="B532" s="1" t="str">
        <f>"51063"</f>
        <v>51063</v>
      </c>
      <c r="C532" s="1" t="str">
        <f>"SHAWSVILLE"</f>
        <v>SHAWSVILLE</v>
      </c>
      <c r="D532" s="1" t="str">
        <f>"VA"</f>
        <v>VA</v>
      </c>
    </row>
    <row r="533" spans="1:4" x14ac:dyDescent="0.2">
      <c r="A533" s="1" t="str">
        <f>"24138"</f>
        <v>24138</v>
      </c>
      <c r="B533" s="1" t="str">
        <f>"51063"</f>
        <v>51063</v>
      </c>
      <c r="C533" s="1" t="str">
        <f>"PILOT"</f>
        <v>PILOT</v>
      </c>
      <c r="D533" s="1" t="str">
        <f>"VA"</f>
        <v>VA</v>
      </c>
    </row>
    <row r="534" spans="1:4" x14ac:dyDescent="0.2">
      <c r="A534" s="1" t="str">
        <f>"24352"</f>
        <v>24352</v>
      </c>
      <c r="B534" s="1" t="str">
        <f>"51063"</f>
        <v>51063</v>
      </c>
      <c r="C534" s="1" t="str">
        <f>"LAUREL FORK"</f>
        <v>LAUREL FORK</v>
      </c>
      <c r="D534" s="1" t="str">
        <f>"VA"</f>
        <v>VA</v>
      </c>
    </row>
    <row r="535" spans="1:4" x14ac:dyDescent="0.2">
      <c r="A535" s="1" t="str">
        <f>"22974"</f>
        <v>22974</v>
      </c>
      <c r="B535" s="1" t="str">
        <f>"51065"</f>
        <v>51065</v>
      </c>
      <c r="C535" s="1" t="str">
        <f>"TROY"</f>
        <v>TROY</v>
      </c>
      <c r="D535" s="1" t="str">
        <f>"VA"</f>
        <v>VA</v>
      </c>
    </row>
    <row r="536" spans="1:4" x14ac:dyDescent="0.2">
      <c r="A536" s="1" t="str">
        <f>"23022"</f>
        <v>23022</v>
      </c>
      <c r="B536" s="1" t="str">
        <f>"51065"</f>
        <v>51065</v>
      </c>
      <c r="C536" s="1" t="str">
        <f>"BREMO BLUFF"</f>
        <v>BREMO BLUFF</v>
      </c>
      <c r="D536" s="1" t="str">
        <f>"VA"</f>
        <v>VA</v>
      </c>
    </row>
    <row r="537" spans="1:4" x14ac:dyDescent="0.2">
      <c r="A537" s="1" t="str">
        <f>"23055"</f>
        <v>23055</v>
      </c>
      <c r="B537" s="1" t="str">
        <f>"51065"</f>
        <v>51065</v>
      </c>
      <c r="C537" s="1" t="str">
        <f>"FORK UNION"</f>
        <v>FORK UNION</v>
      </c>
      <c r="D537" s="1" t="str">
        <f>"VA"</f>
        <v>VA</v>
      </c>
    </row>
    <row r="538" spans="1:4" x14ac:dyDescent="0.2">
      <c r="A538" s="1" t="str">
        <f>"23093"</f>
        <v>23093</v>
      </c>
      <c r="B538" s="1" t="str">
        <f>"51065"</f>
        <v>51065</v>
      </c>
      <c r="C538" s="1" t="str">
        <f>"LOUISA"</f>
        <v>LOUISA</v>
      </c>
      <c r="D538" s="1" t="str">
        <f>"VA"</f>
        <v>VA</v>
      </c>
    </row>
    <row r="539" spans="1:4" x14ac:dyDescent="0.2">
      <c r="A539" s="1" t="str">
        <f>"23084"</f>
        <v>23084</v>
      </c>
      <c r="B539" s="1" t="str">
        <f>"51065"</f>
        <v>51065</v>
      </c>
      <c r="C539" s="1" t="str">
        <f>"KENTS STORE"</f>
        <v>KENTS STORE</v>
      </c>
      <c r="D539" s="1" t="str">
        <f>"VA"</f>
        <v>VA</v>
      </c>
    </row>
    <row r="540" spans="1:4" x14ac:dyDescent="0.2">
      <c r="A540" s="1" t="str">
        <f>"22902"</f>
        <v>22902</v>
      </c>
      <c r="B540" s="1" t="str">
        <f>"51065"</f>
        <v>51065</v>
      </c>
      <c r="C540" s="1" t="str">
        <f>"CHARLOTTESVILLE"</f>
        <v>CHARLOTTESVILLE</v>
      </c>
      <c r="D540" s="1" t="str">
        <f>"VA"</f>
        <v>VA</v>
      </c>
    </row>
    <row r="541" spans="1:4" x14ac:dyDescent="0.2">
      <c r="A541" s="1" t="str">
        <f>"23038"</f>
        <v>23038</v>
      </c>
      <c r="B541" s="1" t="str">
        <f>"51065"</f>
        <v>51065</v>
      </c>
      <c r="C541" s="1" t="str">
        <f>"COLUMBIA"</f>
        <v>COLUMBIA</v>
      </c>
      <c r="D541" s="1" t="str">
        <f>"VA"</f>
        <v>VA</v>
      </c>
    </row>
    <row r="542" spans="1:4" x14ac:dyDescent="0.2">
      <c r="A542" s="1" t="str">
        <f>"22963"</f>
        <v>22963</v>
      </c>
      <c r="B542" s="1" t="str">
        <f>"51065"</f>
        <v>51065</v>
      </c>
      <c r="C542" s="1" t="str">
        <f>"PALMYRA"</f>
        <v>PALMYRA</v>
      </c>
      <c r="D542" s="1" t="str">
        <f>"VA"</f>
        <v>VA</v>
      </c>
    </row>
    <row r="543" spans="1:4" x14ac:dyDescent="0.2">
      <c r="A543" s="1" t="str">
        <f>"24590"</f>
        <v>24590</v>
      </c>
      <c r="B543" s="1" t="str">
        <f>"51065"</f>
        <v>51065</v>
      </c>
      <c r="C543" s="1" t="str">
        <f>"SCOTTSVILLE"</f>
        <v>SCOTTSVILLE</v>
      </c>
      <c r="D543" s="1" t="str">
        <f>"VA"</f>
        <v>VA</v>
      </c>
    </row>
    <row r="544" spans="1:4" x14ac:dyDescent="0.2">
      <c r="A544" s="1" t="str">
        <f>"22947"</f>
        <v>22947</v>
      </c>
      <c r="B544" s="1" t="str">
        <f>"51065"</f>
        <v>51065</v>
      </c>
      <c r="C544" s="1" t="str">
        <f>"KESWICK"</f>
        <v>KESWICK</v>
      </c>
      <c r="D544" s="1" t="str">
        <f>"VA"</f>
        <v>VA</v>
      </c>
    </row>
    <row r="545" spans="1:4" x14ac:dyDescent="0.2">
      <c r="A545" s="1" t="str">
        <f>"24055"</f>
        <v>24055</v>
      </c>
      <c r="B545" s="1" t="str">
        <f>"51067"</f>
        <v>51067</v>
      </c>
      <c r="C545" s="1" t="str">
        <f>"BASSETT"</f>
        <v>BASSETT</v>
      </c>
      <c r="D545" s="1" t="str">
        <f>"VA"</f>
        <v>VA</v>
      </c>
    </row>
    <row r="546" spans="1:4" x14ac:dyDescent="0.2">
      <c r="A546" s="1" t="str">
        <f>"24146"</f>
        <v>24146</v>
      </c>
      <c r="B546" s="1" t="str">
        <f>"51067"</f>
        <v>51067</v>
      </c>
      <c r="C546" s="1" t="str">
        <f>"REDWOOD"</f>
        <v>REDWOOD</v>
      </c>
      <c r="D546" s="1" t="str">
        <f>"VA"</f>
        <v>VA</v>
      </c>
    </row>
    <row r="547" spans="1:4" x14ac:dyDescent="0.2">
      <c r="A547" s="1" t="str">
        <f>"24079"</f>
        <v>24079</v>
      </c>
      <c r="B547" s="1" t="str">
        <f>"51067"</f>
        <v>51067</v>
      </c>
      <c r="C547" s="1" t="str">
        <f>"COPPER HILL"</f>
        <v>COPPER HILL</v>
      </c>
      <c r="D547" s="1" t="str">
        <f>"VA"</f>
        <v>VA</v>
      </c>
    </row>
    <row r="548" spans="1:4" x14ac:dyDescent="0.2">
      <c r="A548" s="1" t="str">
        <f>"24121"</f>
        <v>24121</v>
      </c>
      <c r="B548" s="1" t="str">
        <f>"51067"</f>
        <v>51067</v>
      </c>
      <c r="C548" s="1" t="str">
        <f>"MONETA"</f>
        <v>MONETA</v>
      </c>
      <c r="D548" s="1" t="str">
        <f>"VA"</f>
        <v>VA</v>
      </c>
    </row>
    <row r="549" spans="1:4" x14ac:dyDescent="0.2">
      <c r="A549" s="1" t="str">
        <f>"24088"</f>
        <v>24088</v>
      </c>
      <c r="B549" s="1" t="str">
        <f>"51067"</f>
        <v>51067</v>
      </c>
      <c r="C549" s="1" t="str">
        <f>"FERRUM"</f>
        <v>FERRUM</v>
      </c>
      <c r="D549" s="1" t="str">
        <f>"VA"</f>
        <v>VA</v>
      </c>
    </row>
    <row r="550" spans="1:4" x14ac:dyDescent="0.2">
      <c r="A550" s="1" t="str">
        <f>"24059"</f>
        <v>24059</v>
      </c>
      <c r="B550" s="1" t="str">
        <f>"51067"</f>
        <v>51067</v>
      </c>
      <c r="C550" s="1" t="str">
        <f>"BENT MOUNTAIN"</f>
        <v>BENT MOUNTAIN</v>
      </c>
      <c r="D550" s="1" t="str">
        <f>"VA"</f>
        <v>VA</v>
      </c>
    </row>
    <row r="551" spans="1:4" x14ac:dyDescent="0.2">
      <c r="A551" s="1" t="str">
        <f>"24014"</f>
        <v>24014</v>
      </c>
      <c r="B551" s="1" t="str">
        <f>"51067"</f>
        <v>51067</v>
      </c>
      <c r="C551" s="1" t="str">
        <f>"ROANOKE"</f>
        <v>ROANOKE</v>
      </c>
      <c r="D551" s="1" t="str">
        <f>"VA"</f>
        <v>VA</v>
      </c>
    </row>
    <row r="552" spans="1:4" x14ac:dyDescent="0.2">
      <c r="A552" s="1" t="str">
        <f>"24112"</f>
        <v>24112</v>
      </c>
      <c r="B552" s="1" t="str">
        <f>"51067"</f>
        <v>51067</v>
      </c>
      <c r="C552" s="1" t="str">
        <f>"MARTINSVILLE"</f>
        <v>MARTINSVILLE</v>
      </c>
      <c r="D552" s="1" t="str">
        <f>"VA"</f>
        <v>VA</v>
      </c>
    </row>
    <row r="553" spans="1:4" x14ac:dyDescent="0.2">
      <c r="A553" s="1" t="str">
        <f>"24067"</f>
        <v>24067</v>
      </c>
      <c r="B553" s="1" t="str">
        <f>"51067"</f>
        <v>51067</v>
      </c>
      <c r="C553" s="1" t="str">
        <f>"CALLAWAY"</f>
        <v>CALLAWAY</v>
      </c>
      <c r="D553" s="1" t="str">
        <f>"VA"</f>
        <v>VA</v>
      </c>
    </row>
    <row r="554" spans="1:4" x14ac:dyDescent="0.2">
      <c r="A554" s="1" t="str">
        <f>"24092"</f>
        <v>24092</v>
      </c>
      <c r="B554" s="1" t="str">
        <f>"51067"</f>
        <v>51067</v>
      </c>
      <c r="C554" s="1" t="str">
        <f>"GLADE HILL"</f>
        <v>GLADE HILL</v>
      </c>
      <c r="D554" s="1" t="str">
        <f>"VA"</f>
        <v>VA</v>
      </c>
    </row>
    <row r="555" spans="1:4" x14ac:dyDescent="0.2">
      <c r="A555" s="1" t="str">
        <f>"24102"</f>
        <v>24102</v>
      </c>
      <c r="B555" s="1" t="str">
        <f>"51067"</f>
        <v>51067</v>
      </c>
      <c r="C555" s="1" t="str">
        <f>"HENRY"</f>
        <v>HENRY</v>
      </c>
      <c r="D555" s="1" t="str">
        <f>"VA"</f>
        <v>VA</v>
      </c>
    </row>
    <row r="556" spans="1:4" x14ac:dyDescent="0.2">
      <c r="A556" s="1" t="str">
        <f>"24101"</f>
        <v>24101</v>
      </c>
      <c r="B556" s="1" t="str">
        <f>"51067"</f>
        <v>51067</v>
      </c>
      <c r="C556" s="1" t="str">
        <f>"HARDY"</f>
        <v>HARDY</v>
      </c>
      <c r="D556" s="1" t="str">
        <f>"VA"</f>
        <v>VA</v>
      </c>
    </row>
    <row r="557" spans="1:4" x14ac:dyDescent="0.2">
      <c r="A557" s="1" t="str">
        <f>"24137"</f>
        <v>24137</v>
      </c>
      <c r="B557" s="1" t="str">
        <f>"51067"</f>
        <v>51067</v>
      </c>
      <c r="C557" s="1" t="str">
        <f>"PENHOOK"</f>
        <v>PENHOOK</v>
      </c>
      <c r="D557" s="1" t="str">
        <f>"VA"</f>
        <v>VA</v>
      </c>
    </row>
    <row r="558" spans="1:4" x14ac:dyDescent="0.2">
      <c r="A558" s="1" t="str">
        <f>"24151"</f>
        <v>24151</v>
      </c>
      <c r="B558" s="1" t="str">
        <f>"51067"</f>
        <v>51067</v>
      </c>
      <c r="C558" s="1" t="str">
        <f>"ROCKY MOUNT"</f>
        <v>ROCKY MOUNT</v>
      </c>
      <c r="D558" s="1" t="str">
        <f>"VA"</f>
        <v>VA</v>
      </c>
    </row>
    <row r="559" spans="1:4" x14ac:dyDescent="0.2">
      <c r="A559" s="1" t="str">
        <f>"24176"</f>
        <v>24176</v>
      </c>
      <c r="B559" s="1" t="str">
        <f>"51067"</f>
        <v>51067</v>
      </c>
      <c r="C559" s="1" t="str">
        <f>"UNION HALL"</f>
        <v>UNION HALL</v>
      </c>
      <c r="D559" s="1" t="str">
        <f>"VA"</f>
        <v>VA</v>
      </c>
    </row>
    <row r="560" spans="1:4" x14ac:dyDescent="0.2">
      <c r="A560" s="1" t="str">
        <f>"24184"</f>
        <v>24184</v>
      </c>
      <c r="B560" s="1" t="str">
        <f>"51067"</f>
        <v>51067</v>
      </c>
      <c r="C560" s="1" t="str">
        <f>"WIRTZ"</f>
        <v>WIRTZ</v>
      </c>
      <c r="D560" s="1" t="str">
        <f>"VA"</f>
        <v>VA</v>
      </c>
    </row>
    <row r="561" spans="1:4" x14ac:dyDescent="0.2">
      <c r="A561" s="1" t="str">
        <f>"24091"</f>
        <v>24091</v>
      </c>
      <c r="B561" s="1" t="str">
        <f>"51067"</f>
        <v>51067</v>
      </c>
      <c r="C561" s="1" t="str">
        <f>"FLOYD"</f>
        <v>FLOYD</v>
      </c>
      <c r="D561" s="1" t="str">
        <f>"VA"</f>
        <v>VA</v>
      </c>
    </row>
    <row r="562" spans="1:4" x14ac:dyDescent="0.2">
      <c r="A562" s="1" t="str">
        <f>"24065"</f>
        <v>24065</v>
      </c>
      <c r="B562" s="1" t="str">
        <f>"51067"</f>
        <v>51067</v>
      </c>
      <c r="C562" s="1" t="str">
        <f>"BOONES MILL"</f>
        <v>BOONES MILL</v>
      </c>
      <c r="D562" s="1" t="str">
        <f>"VA"</f>
        <v>VA</v>
      </c>
    </row>
    <row r="563" spans="1:4" x14ac:dyDescent="0.2">
      <c r="A563" s="1" t="str">
        <f>"22630"</f>
        <v>22630</v>
      </c>
      <c r="B563" s="1" t="str">
        <f>"51069"</f>
        <v>51069</v>
      </c>
      <c r="C563" s="1" t="str">
        <f>"FRONT ROYAL"</f>
        <v>FRONT ROYAL</v>
      </c>
      <c r="D563" s="1" t="str">
        <f>"VA"</f>
        <v>VA</v>
      </c>
    </row>
    <row r="564" spans="1:4" x14ac:dyDescent="0.2">
      <c r="A564" s="1" t="str">
        <f>"22622"</f>
        <v>22622</v>
      </c>
      <c r="B564" s="1" t="str">
        <f>"51069"</f>
        <v>51069</v>
      </c>
      <c r="C564" s="1" t="str">
        <f>"BRUCETOWN"</f>
        <v>BRUCETOWN</v>
      </c>
      <c r="D564" s="1" t="str">
        <f>"VA"</f>
        <v>VA</v>
      </c>
    </row>
    <row r="565" spans="1:4" x14ac:dyDescent="0.2">
      <c r="A565" s="1" t="str">
        <f>"22602"</f>
        <v>22602</v>
      </c>
      <c r="B565" s="1" t="str">
        <f>"51069"</f>
        <v>51069</v>
      </c>
      <c r="C565" s="1" t="str">
        <f>"WINCHESTER"</f>
        <v>WINCHESTER</v>
      </c>
      <c r="D565" s="1" t="str">
        <f>"VA"</f>
        <v>VA</v>
      </c>
    </row>
    <row r="566" spans="1:4" x14ac:dyDescent="0.2">
      <c r="A566" s="1" t="str">
        <f>"22603"</f>
        <v>22603</v>
      </c>
      <c r="B566" s="1" t="str">
        <f>"51069"</f>
        <v>51069</v>
      </c>
      <c r="C566" s="1" t="str">
        <f>"WINCHESTER"</f>
        <v>WINCHESTER</v>
      </c>
      <c r="D566" s="1" t="str">
        <f>"VA"</f>
        <v>VA</v>
      </c>
    </row>
    <row r="567" spans="1:4" x14ac:dyDescent="0.2">
      <c r="A567" s="1" t="str">
        <f>"22637"</f>
        <v>22637</v>
      </c>
      <c r="B567" s="1" t="str">
        <f>"51069"</f>
        <v>51069</v>
      </c>
      <c r="C567" s="1" t="str">
        <f>"GORE"</f>
        <v>GORE</v>
      </c>
      <c r="D567" s="1" t="str">
        <f>"VA"</f>
        <v>VA</v>
      </c>
    </row>
    <row r="568" spans="1:4" x14ac:dyDescent="0.2">
      <c r="A568" s="1" t="str">
        <f>"22663"</f>
        <v>22663</v>
      </c>
      <c r="B568" s="1" t="str">
        <f>"51069"</f>
        <v>51069</v>
      </c>
      <c r="C568" s="1" t="str">
        <f>"WHITE POST"</f>
        <v>WHITE POST</v>
      </c>
      <c r="D568" s="1" t="str">
        <f>"VA"</f>
        <v>VA</v>
      </c>
    </row>
    <row r="569" spans="1:4" x14ac:dyDescent="0.2">
      <c r="A569" s="1" t="str">
        <f>"22601"</f>
        <v>22601</v>
      </c>
      <c r="B569" s="1" t="str">
        <f>"51069"</f>
        <v>51069</v>
      </c>
      <c r="C569" s="1" t="str">
        <f>"WINCHESTER"</f>
        <v>WINCHESTER</v>
      </c>
      <c r="D569" s="1" t="str">
        <f>"VA"</f>
        <v>VA</v>
      </c>
    </row>
    <row r="570" spans="1:4" x14ac:dyDescent="0.2">
      <c r="A570" s="1" t="str">
        <f>"22624"</f>
        <v>22624</v>
      </c>
      <c r="B570" s="1" t="str">
        <f>"51069"</f>
        <v>51069</v>
      </c>
      <c r="C570" s="1" t="str">
        <f>"CLEAR BROOK"</f>
        <v>CLEAR BROOK</v>
      </c>
      <c r="D570" s="1" t="str">
        <f>"VA"</f>
        <v>VA</v>
      </c>
    </row>
    <row r="571" spans="1:4" x14ac:dyDescent="0.2">
      <c r="A571" s="1" t="str">
        <f>"22645"</f>
        <v>22645</v>
      </c>
      <c r="B571" s="1" t="str">
        <f>"51069"</f>
        <v>51069</v>
      </c>
      <c r="C571" s="1" t="str">
        <f>"MIDDLETOWN"</f>
        <v>MIDDLETOWN</v>
      </c>
      <c r="D571" s="1" t="str">
        <f>"VA"</f>
        <v>VA</v>
      </c>
    </row>
    <row r="572" spans="1:4" x14ac:dyDescent="0.2">
      <c r="A572" s="1" t="str">
        <f>"22655"</f>
        <v>22655</v>
      </c>
      <c r="B572" s="1" t="str">
        <f>"51069"</f>
        <v>51069</v>
      </c>
      <c r="C572" s="1" t="str">
        <f>"STEPHENS CITY"</f>
        <v>STEPHENS CITY</v>
      </c>
      <c r="D572" s="1" t="str">
        <f>"VA"</f>
        <v>VA</v>
      </c>
    </row>
    <row r="573" spans="1:4" x14ac:dyDescent="0.2">
      <c r="A573" s="1" t="str">
        <f>"22654"</f>
        <v>22654</v>
      </c>
      <c r="B573" s="1" t="str">
        <f>"51069"</f>
        <v>51069</v>
      </c>
      <c r="C573" s="1" t="str">
        <f>"STAR TANNERY"</f>
        <v>STAR TANNERY</v>
      </c>
      <c r="D573" s="1" t="str">
        <f>"VA"</f>
        <v>VA</v>
      </c>
    </row>
    <row r="574" spans="1:4" x14ac:dyDescent="0.2">
      <c r="A574" s="1" t="str">
        <f>"22656"</f>
        <v>22656</v>
      </c>
      <c r="B574" s="1" t="str">
        <f>"51069"</f>
        <v>51069</v>
      </c>
      <c r="C574" s="1" t="str">
        <f>"STEPHENSON"</f>
        <v>STEPHENSON</v>
      </c>
      <c r="D574" s="1" t="str">
        <f>"VA"</f>
        <v>VA</v>
      </c>
    </row>
    <row r="575" spans="1:4" x14ac:dyDescent="0.2">
      <c r="A575" s="1" t="str">
        <f>"22625"</f>
        <v>22625</v>
      </c>
      <c r="B575" s="1" t="str">
        <f>"51069"</f>
        <v>51069</v>
      </c>
      <c r="C575" s="1" t="str">
        <f>"CROSS JUNCTION"</f>
        <v>CROSS JUNCTION</v>
      </c>
      <c r="D575" s="1" t="str">
        <f>"VA"</f>
        <v>VA</v>
      </c>
    </row>
    <row r="576" spans="1:4" x14ac:dyDescent="0.2">
      <c r="A576" s="1" t="str">
        <f>"24086"</f>
        <v>24086</v>
      </c>
      <c r="B576" s="1" t="str">
        <f>"51071"</f>
        <v>51071</v>
      </c>
      <c r="C576" s="1" t="str">
        <f>"EGGLESTON"</f>
        <v>EGGLESTON</v>
      </c>
      <c r="D576" s="1" t="str">
        <f>"VA"</f>
        <v>VA</v>
      </c>
    </row>
    <row r="577" spans="1:4" x14ac:dyDescent="0.2">
      <c r="A577" s="1" t="str">
        <f>"24134"</f>
        <v>24134</v>
      </c>
      <c r="B577" s="1" t="str">
        <f>"51071"</f>
        <v>51071</v>
      </c>
      <c r="C577" s="1" t="str">
        <f>"PEARISBURG"</f>
        <v>PEARISBURG</v>
      </c>
      <c r="D577" s="1" t="str">
        <f>"VA"</f>
        <v>VA</v>
      </c>
    </row>
    <row r="578" spans="1:4" x14ac:dyDescent="0.2">
      <c r="A578" s="1" t="str">
        <f>"24147"</f>
        <v>24147</v>
      </c>
      <c r="B578" s="1" t="str">
        <f>"51071"</f>
        <v>51071</v>
      </c>
      <c r="C578" s="1" t="str">
        <f>"RICH CREEK"</f>
        <v>RICH CREEK</v>
      </c>
      <c r="D578" s="1" t="str">
        <f>"VA"</f>
        <v>VA</v>
      </c>
    </row>
    <row r="579" spans="1:4" x14ac:dyDescent="0.2">
      <c r="A579" s="1" t="str">
        <f>"24315"</f>
        <v>24315</v>
      </c>
      <c r="B579" s="1" t="str">
        <f>"51071"</f>
        <v>51071</v>
      </c>
      <c r="C579" s="1" t="str">
        <f>"BLAND"</f>
        <v>BLAND</v>
      </c>
      <c r="D579" s="1" t="str">
        <f>"VA"</f>
        <v>VA</v>
      </c>
    </row>
    <row r="580" spans="1:4" x14ac:dyDescent="0.2">
      <c r="A580" s="1" t="str">
        <f>"24167"</f>
        <v>24167</v>
      </c>
      <c r="B580" s="1" t="str">
        <f>"51071"</f>
        <v>51071</v>
      </c>
      <c r="C580" s="1" t="str">
        <f>"STAFFORDSVILLE"</f>
        <v>STAFFORDSVILLE</v>
      </c>
      <c r="D580" s="1" t="str">
        <f>"VA"</f>
        <v>VA</v>
      </c>
    </row>
    <row r="581" spans="1:4" x14ac:dyDescent="0.2">
      <c r="A581" s="1" t="str">
        <f>"24150"</f>
        <v>24150</v>
      </c>
      <c r="B581" s="1" t="str">
        <f>"51071"</f>
        <v>51071</v>
      </c>
      <c r="C581" s="1" t="str">
        <f>"RIPPLEMEAD"</f>
        <v>RIPPLEMEAD</v>
      </c>
      <c r="D581" s="1" t="str">
        <f>"VA"</f>
        <v>VA</v>
      </c>
    </row>
    <row r="582" spans="1:4" x14ac:dyDescent="0.2">
      <c r="A582" s="1" t="str">
        <f>"24124"</f>
        <v>24124</v>
      </c>
      <c r="B582" s="1" t="str">
        <f>"51071"</f>
        <v>51071</v>
      </c>
      <c r="C582" s="1" t="str">
        <f>"NARROWS"</f>
        <v>NARROWS</v>
      </c>
      <c r="D582" s="1" t="str">
        <f>"VA"</f>
        <v>VA</v>
      </c>
    </row>
    <row r="583" spans="1:4" x14ac:dyDescent="0.2">
      <c r="A583" s="1" t="str">
        <f>"24128"</f>
        <v>24128</v>
      </c>
      <c r="B583" s="1" t="str">
        <f>"51071"</f>
        <v>51071</v>
      </c>
      <c r="C583" s="1" t="str">
        <f>"NEWPORT"</f>
        <v>NEWPORT</v>
      </c>
      <c r="D583" s="1" t="str">
        <f>"VA"</f>
        <v>VA</v>
      </c>
    </row>
    <row r="584" spans="1:4" x14ac:dyDescent="0.2">
      <c r="A584" s="1" t="str">
        <f>"24093"</f>
        <v>24093</v>
      </c>
      <c r="B584" s="1" t="str">
        <f>"51071"</f>
        <v>51071</v>
      </c>
      <c r="C584" s="1" t="str">
        <f>"GLEN LYN"</f>
        <v>GLEN LYN</v>
      </c>
      <c r="D584" s="1" t="str">
        <f>"VA"</f>
        <v>VA</v>
      </c>
    </row>
    <row r="585" spans="1:4" x14ac:dyDescent="0.2">
      <c r="A585" s="1" t="str">
        <f>"24136"</f>
        <v>24136</v>
      </c>
      <c r="B585" s="1" t="str">
        <f>"51071"</f>
        <v>51071</v>
      </c>
      <c r="C585" s="1" t="str">
        <f>"PEMBROKE"</f>
        <v>PEMBROKE</v>
      </c>
      <c r="D585" s="1" t="str">
        <f>"VA"</f>
        <v>VA</v>
      </c>
    </row>
    <row r="586" spans="1:4" x14ac:dyDescent="0.2">
      <c r="A586" s="1" t="str">
        <f>"23131"</f>
        <v>23131</v>
      </c>
      <c r="B586" s="1" t="str">
        <f>"51073"</f>
        <v>51073</v>
      </c>
      <c r="C586" s="1" t="str">
        <f>"ORDINARY"</f>
        <v>ORDINARY</v>
      </c>
      <c r="D586" s="1" t="str">
        <f>"VA"</f>
        <v>VA</v>
      </c>
    </row>
    <row r="587" spans="1:4" x14ac:dyDescent="0.2">
      <c r="A587" s="1" t="str">
        <f>"23149"</f>
        <v>23149</v>
      </c>
      <c r="B587" s="1" t="str">
        <f>"51073"</f>
        <v>51073</v>
      </c>
      <c r="C587" s="1" t="str">
        <f>"SALUDA"</f>
        <v>SALUDA</v>
      </c>
      <c r="D587" s="1" t="str">
        <f>"VA"</f>
        <v>VA</v>
      </c>
    </row>
    <row r="588" spans="1:4" x14ac:dyDescent="0.2">
      <c r="A588" s="1" t="str">
        <f>"23001"</f>
        <v>23001</v>
      </c>
      <c r="B588" s="1" t="str">
        <f>"51073"</f>
        <v>51073</v>
      </c>
      <c r="C588" s="1" t="str">
        <f>"ACHILLES"</f>
        <v>ACHILLES</v>
      </c>
      <c r="D588" s="1" t="str">
        <f>"VA"</f>
        <v>VA</v>
      </c>
    </row>
    <row r="589" spans="1:4" x14ac:dyDescent="0.2">
      <c r="A589" s="1" t="str">
        <f>"23184"</f>
        <v>23184</v>
      </c>
      <c r="B589" s="1" t="str">
        <f>"51073"</f>
        <v>51073</v>
      </c>
      <c r="C589" s="1" t="str">
        <f>"WICOMICO"</f>
        <v>WICOMICO</v>
      </c>
      <c r="D589" s="1" t="str">
        <f>"VA"</f>
        <v>VA</v>
      </c>
    </row>
    <row r="590" spans="1:4" x14ac:dyDescent="0.2">
      <c r="A590" s="1" t="str">
        <f>"23183"</f>
        <v>23183</v>
      </c>
      <c r="B590" s="1" t="str">
        <f>"51073"</f>
        <v>51073</v>
      </c>
      <c r="C590" s="1" t="str">
        <f>"WHITE MARSH"</f>
        <v>WHITE MARSH</v>
      </c>
      <c r="D590" s="1" t="str">
        <f>"VA"</f>
        <v>VA</v>
      </c>
    </row>
    <row r="591" spans="1:4" x14ac:dyDescent="0.2">
      <c r="A591" s="1" t="str">
        <f>"23061"</f>
        <v>23061</v>
      </c>
      <c r="B591" s="1" t="str">
        <f>"51073"</f>
        <v>51073</v>
      </c>
      <c r="C591" s="1" t="str">
        <f>"GLOUCESTER"</f>
        <v>GLOUCESTER</v>
      </c>
      <c r="D591" s="1" t="str">
        <f>"VA"</f>
        <v>VA</v>
      </c>
    </row>
    <row r="592" spans="1:4" x14ac:dyDescent="0.2">
      <c r="A592" s="1" t="str">
        <f>"23178"</f>
        <v>23178</v>
      </c>
      <c r="B592" s="1" t="str">
        <f>"51073"</f>
        <v>51073</v>
      </c>
      <c r="C592" s="1" t="str">
        <f>"WARE NECK"</f>
        <v>WARE NECK</v>
      </c>
      <c r="D592" s="1" t="str">
        <f>"VA"</f>
        <v>VA</v>
      </c>
    </row>
    <row r="593" spans="1:4" x14ac:dyDescent="0.2">
      <c r="A593" s="1" t="str">
        <f>"23003"</f>
        <v>23003</v>
      </c>
      <c r="B593" s="1" t="str">
        <f>"51073"</f>
        <v>51073</v>
      </c>
      <c r="C593" s="1" t="str">
        <f>"ARK"</f>
        <v>ARK</v>
      </c>
      <c r="D593" s="1" t="str">
        <f>"VA"</f>
        <v>VA</v>
      </c>
    </row>
    <row r="594" spans="1:4" x14ac:dyDescent="0.2">
      <c r="A594" s="1" t="str">
        <f>"23190"</f>
        <v>23190</v>
      </c>
      <c r="B594" s="1" t="str">
        <f>"51073"</f>
        <v>51073</v>
      </c>
      <c r="C594" s="1" t="str">
        <f>"WOODS CROSS ROADS"</f>
        <v>WOODS CROSS ROADS</v>
      </c>
      <c r="D594" s="1" t="str">
        <f>"VA"</f>
        <v>VA</v>
      </c>
    </row>
    <row r="595" spans="1:4" x14ac:dyDescent="0.2">
      <c r="A595" s="1" t="str">
        <f>"23128"</f>
        <v>23128</v>
      </c>
      <c r="B595" s="1" t="str">
        <f>"51073"</f>
        <v>51073</v>
      </c>
      <c r="C595" s="1" t="str">
        <f>"NORTH"</f>
        <v>NORTH</v>
      </c>
      <c r="D595" s="1" t="str">
        <f>"VA"</f>
        <v>VA</v>
      </c>
    </row>
    <row r="596" spans="1:4" x14ac:dyDescent="0.2">
      <c r="A596" s="1" t="str">
        <f>"23018"</f>
        <v>23018</v>
      </c>
      <c r="B596" s="1" t="str">
        <f>"51073"</f>
        <v>51073</v>
      </c>
      <c r="C596" s="1" t="str">
        <f>"BENA"</f>
        <v>BENA</v>
      </c>
      <c r="D596" s="1" t="str">
        <f>"VA"</f>
        <v>VA</v>
      </c>
    </row>
    <row r="597" spans="1:4" x14ac:dyDescent="0.2">
      <c r="A597" s="1" t="str">
        <f>"23062"</f>
        <v>23062</v>
      </c>
      <c r="B597" s="1" t="str">
        <f>"51073"</f>
        <v>51073</v>
      </c>
      <c r="C597" s="1" t="str">
        <f>"GLOUCESTER POINT"</f>
        <v>GLOUCESTER POINT</v>
      </c>
      <c r="D597" s="1" t="str">
        <f>"VA"</f>
        <v>VA</v>
      </c>
    </row>
    <row r="598" spans="1:4" x14ac:dyDescent="0.2">
      <c r="A598" s="1" t="str">
        <f>"23154"</f>
        <v>23154</v>
      </c>
      <c r="B598" s="1" t="str">
        <f>"51073"</f>
        <v>51073</v>
      </c>
      <c r="C598" s="1" t="str">
        <f>"SCHLEY"</f>
        <v>SCHLEY</v>
      </c>
      <c r="D598" s="1" t="str">
        <f>"VA"</f>
        <v>VA</v>
      </c>
    </row>
    <row r="599" spans="1:4" x14ac:dyDescent="0.2">
      <c r="A599" s="1" t="str">
        <f>"23050"</f>
        <v>23050</v>
      </c>
      <c r="B599" s="1" t="str">
        <f>"51073"</f>
        <v>51073</v>
      </c>
      <c r="C599" s="1" t="str">
        <f>"DUTTON"</f>
        <v>DUTTON</v>
      </c>
      <c r="D599" s="1" t="str">
        <f>"VA"</f>
        <v>VA</v>
      </c>
    </row>
    <row r="600" spans="1:4" x14ac:dyDescent="0.2">
      <c r="A600" s="1" t="str">
        <f>"23155"</f>
        <v>23155</v>
      </c>
      <c r="B600" s="1" t="str">
        <f>"51073"</f>
        <v>51073</v>
      </c>
      <c r="C600" s="1" t="str">
        <f>"SEVERN"</f>
        <v>SEVERN</v>
      </c>
      <c r="D600" s="1" t="str">
        <f>"VA"</f>
        <v>VA</v>
      </c>
    </row>
    <row r="601" spans="1:4" x14ac:dyDescent="0.2">
      <c r="A601" s="1" t="str">
        <f>"23072"</f>
        <v>23072</v>
      </c>
      <c r="B601" s="1" t="str">
        <f>"51073"</f>
        <v>51073</v>
      </c>
      <c r="C601" s="1" t="str">
        <f>"HAYES"</f>
        <v>HAYES</v>
      </c>
      <c r="D601" s="1" t="str">
        <f>"VA"</f>
        <v>VA</v>
      </c>
    </row>
    <row r="602" spans="1:4" x14ac:dyDescent="0.2">
      <c r="A602" s="1" t="str">
        <f>"23059"</f>
        <v>23059</v>
      </c>
      <c r="B602" s="1" t="str">
        <f>"51075"</f>
        <v>51075</v>
      </c>
      <c r="C602" s="1" t="str">
        <f>"GLEN ALLEN"</f>
        <v>GLEN ALLEN</v>
      </c>
      <c r="D602" s="1" t="str">
        <f>"VA"</f>
        <v>VA</v>
      </c>
    </row>
    <row r="603" spans="1:4" x14ac:dyDescent="0.2">
      <c r="A603" s="1" t="str">
        <f>"23093"</f>
        <v>23093</v>
      </c>
      <c r="B603" s="1" t="str">
        <f>"51075"</f>
        <v>51075</v>
      </c>
      <c r="C603" s="1" t="str">
        <f>"LOUISA"</f>
        <v>LOUISA</v>
      </c>
      <c r="D603" s="1" t="str">
        <f>"VA"</f>
        <v>VA</v>
      </c>
    </row>
    <row r="604" spans="1:4" x14ac:dyDescent="0.2">
      <c r="A604" s="1" t="str">
        <f>"23103"</f>
        <v>23103</v>
      </c>
      <c r="B604" s="1" t="str">
        <f>"51075"</f>
        <v>51075</v>
      </c>
      <c r="C604" s="1" t="str">
        <f>"MANAKIN SABOT"</f>
        <v>MANAKIN SABOT</v>
      </c>
      <c r="D604" s="1" t="str">
        <f>"VA"</f>
        <v>VA</v>
      </c>
    </row>
    <row r="605" spans="1:4" x14ac:dyDescent="0.2">
      <c r="A605" s="1" t="str">
        <f>"23233"</f>
        <v>23233</v>
      </c>
      <c r="B605" s="1" t="str">
        <f>"51075"</f>
        <v>51075</v>
      </c>
      <c r="C605" s="1" t="str">
        <f>"HENRICO"</f>
        <v>HENRICO</v>
      </c>
      <c r="D605" s="1" t="str">
        <f>"VA"</f>
        <v>VA</v>
      </c>
    </row>
    <row r="606" spans="1:4" x14ac:dyDescent="0.2">
      <c r="A606" s="1" t="str">
        <f>"23084"</f>
        <v>23084</v>
      </c>
      <c r="B606" s="1" t="str">
        <f>"51075"</f>
        <v>51075</v>
      </c>
      <c r="C606" s="1" t="str">
        <f>"KENTS STORE"</f>
        <v>KENTS STORE</v>
      </c>
      <c r="D606" s="1" t="str">
        <f>"VA"</f>
        <v>VA</v>
      </c>
    </row>
    <row r="607" spans="1:4" x14ac:dyDescent="0.2">
      <c r="A607" s="1" t="str">
        <f>"23238"</f>
        <v>23238</v>
      </c>
      <c r="B607" s="1" t="str">
        <f>"51075"</f>
        <v>51075</v>
      </c>
      <c r="C607" s="1" t="str">
        <f>"HENRICO"</f>
        <v>HENRICO</v>
      </c>
      <c r="D607" s="1" t="str">
        <f>"VA"</f>
        <v>VA</v>
      </c>
    </row>
    <row r="608" spans="1:4" x14ac:dyDescent="0.2">
      <c r="A608" s="1" t="str">
        <f>"23039"</f>
        <v>23039</v>
      </c>
      <c r="B608" s="1" t="str">
        <f>"51075"</f>
        <v>51075</v>
      </c>
      <c r="C608" s="1" t="str">
        <f>"CROZIER"</f>
        <v>CROZIER</v>
      </c>
      <c r="D608" s="1" t="str">
        <f>"VA"</f>
        <v>VA</v>
      </c>
    </row>
    <row r="609" spans="1:4" x14ac:dyDescent="0.2">
      <c r="A609" s="1" t="str">
        <f>"23067"</f>
        <v>23067</v>
      </c>
      <c r="B609" s="1" t="str">
        <f>"51075"</f>
        <v>51075</v>
      </c>
      <c r="C609" s="1" t="str">
        <f>"HADENSVILLE"</f>
        <v>HADENSVILLE</v>
      </c>
      <c r="D609" s="1" t="str">
        <f>"VA"</f>
        <v>VA</v>
      </c>
    </row>
    <row r="610" spans="1:4" x14ac:dyDescent="0.2">
      <c r="A610" s="1" t="str">
        <f>"23065"</f>
        <v>23065</v>
      </c>
      <c r="B610" s="1" t="str">
        <f>"51075"</f>
        <v>51075</v>
      </c>
      <c r="C610" s="1" t="str">
        <f>"GUM SPRING"</f>
        <v>GUM SPRING</v>
      </c>
      <c r="D610" s="1" t="str">
        <f>"VA"</f>
        <v>VA</v>
      </c>
    </row>
    <row r="611" spans="1:4" x14ac:dyDescent="0.2">
      <c r="A611" s="1" t="str">
        <f>"23102"</f>
        <v>23102</v>
      </c>
      <c r="B611" s="1" t="str">
        <f>"51075"</f>
        <v>51075</v>
      </c>
      <c r="C611" s="1" t="str">
        <f>"MAIDENS"</f>
        <v>MAIDENS</v>
      </c>
      <c r="D611" s="1" t="str">
        <f>"VA"</f>
        <v>VA</v>
      </c>
    </row>
    <row r="612" spans="1:4" x14ac:dyDescent="0.2">
      <c r="A612" s="1" t="str">
        <f>"23038"</f>
        <v>23038</v>
      </c>
      <c r="B612" s="1" t="str">
        <f>"51075"</f>
        <v>51075</v>
      </c>
      <c r="C612" s="1" t="str">
        <f>"COLUMBIA"</f>
        <v>COLUMBIA</v>
      </c>
      <c r="D612" s="1" t="str">
        <f>"VA"</f>
        <v>VA</v>
      </c>
    </row>
    <row r="613" spans="1:4" x14ac:dyDescent="0.2">
      <c r="A613" s="1" t="str">
        <f>"23129"</f>
        <v>23129</v>
      </c>
      <c r="B613" s="1" t="str">
        <f>"51075"</f>
        <v>51075</v>
      </c>
      <c r="C613" s="1" t="str">
        <f>"OILVILLE"</f>
        <v>OILVILLE</v>
      </c>
      <c r="D613" s="1" t="str">
        <f>"VA"</f>
        <v>VA</v>
      </c>
    </row>
    <row r="614" spans="1:4" x14ac:dyDescent="0.2">
      <c r="A614" s="1" t="str">
        <f>"23146"</f>
        <v>23146</v>
      </c>
      <c r="B614" s="1" t="str">
        <f>"51075"</f>
        <v>51075</v>
      </c>
      <c r="C614" s="1" t="str">
        <f>"ROCKVILLE"</f>
        <v>ROCKVILLE</v>
      </c>
      <c r="D614" s="1" t="str">
        <f>"VA"</f>
        <v>VA</v>
      </c>
    </row>
    <row r="615" spans="1:4" x14ac:dyDescent="0.2">
      <c r="A615" s="1" t="str">
        <f>"23160"</f>
        <v>23160</v>
      </c>
      <c r="B615" s="1" t="str">
        <f>"51075"</f>
        <v>51075</v>
      </c>
      <c r="C615" s="1" t="str">
        <f>"STATE FARM"</f>
        <v>STATE FARM</v>
      </c>
      <c r="D615" s="1" t="str">
        <f>"VA"</f>
        <v>VA</v>
      </c>
    </row>
    <row r="616" spans="1:4" x14ac:dyDescent="0.2">
      <c r="A616" s="1" t="str">
        <f>"23063"</f>
        <v>23063</v>
      </c>
      <c r="B616" s="1" t="str">
        <f>"51075"</f>
        <v>51075</v>
      </c>
      <c r="C616" s="1" t="str">
        <f>"GOOCHLAND"</f>
        <v>GOOCHLAND</v>
      </c>
      <c r="D616" s="1" t="str">
        <f>"VA"</f>
        <v>VA</v>
      </c>
    </row>
    <row r="617" spans="1:4" x14ac:dyDescent="0.2">
      <c r="A617" s="1" t="str">
        <f>"23117"</f>
        <v>23117</v>
      </c>
      <c r="B617" s="1" t="str">
        <f>"51075"</f>
        <v>51075</v>
      </c>
      <c r="C617" s="1" t="str">
        <f>"MINERAL"</f>
        <v>MINERAL</v>
      </c>
      <c r="D617" s="1" t="str">
        <f>"VA"</f>
        <v>VA</v>
      </c>
    </row>
    <row r="618" spans="1:4" x14ac:dyDescent="0.2">
      <c r="A618" s="1" t="str">
        <f>"23153"</f>
        <v>23153</v>
      </c>
      <c r="B618" s="1" t="str">
        <f>"51075"</f>
        <v>51075</v>
      </c>
      <c r="C618" s="1" t="str">
        <f>"SANDY HOOK"</f>
        <v>SANDY HOOK</v>
      </c>
      <c r="D618" s="1" t="str">
        <f>"VA"</f>
        <v>VA</v>
      </c>
    </row>
    <row r="619" spans="1:4" x14ac:dyDescent="0.2">
      <c r="A619" s="1" t="str">
        <f>"24348"</f>
        <v>24348</v>
      </c>
      <c r="B619" s="1" t="str">
        <f>"51077"</f>
        <v>51077</v>
      </c>
      <c r="C619" s="1" t="str">
        <f>"INDEPENDENCE"</f>
        <v>INDEPENDENCE</v>
      </c>
      <c r="D619" s="1" t="str">
        <f>"VA"</f>
        <v>VA</v>
      </c>
    </row>
    <row r="620" spans="1:4" x14ac:dyDescent="0.2">
      <c r="A620" s="1" t="str">
        <f>"24326"</f>
        <v>24326</v>
      </c>
      <c r="B620" s="1" t="str">
        <f>"51077"</f>
        <v>51077</v>
      </c>
      <c r="C620" s="1" t="str">
        <f>"ELK CREEK"</f>
        <v>ELK CREEK</v>
      </c>
      <c r="D620" s="1" t="str">
        <f>"VA"</f>
        <v>VA</v>
      </c>
    </row>
    <row r="621" spans="1:4" x14ac:dyDescent="0.2">
      <c r="A621" s="1" t="str">
        <f>"24363"</f>
        <v>24363</v>
      </c>
      <c r="B621" s="1" t="str">
        <f>"51077"</f>
        <v>51077</v>
      </c>
      <c r="C621" s="1" t="str">
        <f>"MOUTH OF WILSON"</f>
        <v>MOUTH OF WILSON</v>
      </c>
      <c r="D621" s="1" t="str">
        <f>"VA"</f>
        <v>VA</v>
      </c>
    </row>
    <row r="622" spans="1:4" x14ac:dyDescent="0.2">
      <c r="A622" s="1" t="str">
        <f>"24330"</f>
        <v>24330</v>
      </c>
      <c r="B622" s="1" t="str">
        <f>"51077"</f>
        <v>51077</v>
      </c>
      <c r="C622" s="1" t="str">
        <f>"FRIES"</f>
        <v>FRIES</v>
      </c>
      <c r="D622" s="1" t="str">
        <f>"VA"</f>
        <v>VA</v>
      </c>
    </row>
    <row r="623" spans="1:4" x14ac:dyDescent="0.2">
      <c r="A623" s="1" t="str">
        <f>"24333"</f>
        <v>24333</v>
      </c>
      <c r="B623" s="1" t="str">
        <f>"51077"</f>
        <v>51077</v>
      </c>
      <c r="C623" s="1" t="str">
        <f>"GALAX"</f>
        <v>GALAX</v>
      </c>
      <c r="D623" s="1" t="str">
        <f>"VA"</f>
        <v>VA</v>
      </c>
    </row>
    <row r="624" spans="1:4" x14ac:dyDescent="0.2">
      <c r="A624" s="1" t="str">
        <f>"24292"</f>
        <v>24292</v>
      </c>
      <c r="B624" s="1" t="str">
        <f>"51077"</f>
        <v>51077</v>
      </c>
      <c r="C624" s="1" t="str">
        <f>"WHITETOP"</f>
        <v>WHITETOP</v>
      </c>
      <c r="D624" s="1" t="str">
        <f>"VA"</f>
        <v>VA</v>
      </c>
    </row>
    <row r="625" spans="1:4" x14ac:dyDescent="0.2">
      <c r="A625" s="1" t="str">
        <f>"24350"</f>
        <v>24350</v>
      </c>
      <c r="B625" s="1" t="str">
        <f>"51077"</f>
        <v>51077</v>
      </c>
      <c r="C625" s="1" t="str">
        <f>"IVANHOE"</f>
        <v>IVANHOE</v>
      </c>
      <c r="D625" s="1" t="str">
        <f>"VA"</f>
        <v>VA</v>
      </c>
    </row>
    <row r="626" spans="1:4" x14ac:dyDescent="0.2">
      <c r="A626" s="1" t="str">
        <f>"24430"</f>
        <v>24430</v>
      </c>
      <c r="B626" s="1" t="str">
        <f>"51077"</f>
        <v>51077</v>
      </c>
      <c r="C626" s="1" t="str">
        <f>"CRAIGSVILLE"</f>
        <v>CRAIGSVILLE</v>
      </c>
      <c r="D626" s="1" t="str">
        <f>"VA"</f>
        <v>VA</v>
      </c>
    </row>
    <row r="627" spans="1:4" x14ac:dyDescent="0.2">
      <c r="A627" s="1" t="str">
        <f>"24378"</f>
        <v>24378</v>
      </c>
      <c r="B627" s="1" t="str">
        <f>"51077"</f>
        <v>51077</v>
      </c>
      <c r="C627" s="1" t="str">
        <f>"TROUTDALE"</f>
        <v>TROUTDALE</v>
      </c>
      <c r="D627" s="1" t="str">
        <f>"VA"</f>
        <v>VA</v>
      </c>
    </row>
    <row r="628" spans="1:4" x14ac:dyDescent="0.2">
      <c r="A628" s="1" t="str">
        <f>"22935"</f>
        <v>22935</v>
      </c>
      <c r="B628" s="1" t="str">
        <f>"51079"</f>
        <v>51079</v>
      </c>
      <c r="C628" s="1" t="str">
        <f>"DYKE"</f>
        <v>DYKE</v>
      </c>
      <c r="D628" s="1" t="str">
        <f>"VA"</f>
        <v>VA</v>
      </c>
    </row>
    <row r="629" spans="1:4" x14ac:dyDescent="0.2">
      <c r="A629" s="1" t="str">
        <f>"22973"</f>
        <v>22973</v>
      </c>
      <c r="B629" s="1" t="str">
        <f>"51079"</f>
        <v>51079</v>
      </c>
      <c r="C629" s="1" t="str">
        <f>"STANARDSVILLE"</f>
        <v>STANARDSVILLE</v>
      </c>
      <c r="D629" s="1" t="str">
        <f>"VA"</f>
        <v>VA</v>
      </c>
    </row>
    <row r="630" spans="1:4" x14ac:dyDescent="0.2">
      <c r="A630" s="1" t="str">
        <f>"22936"</f>
        <v>22936</v>
      </c>
      <c r="B630" s="1" t="str">
        <f>"51079"</f>
        <v>51079</v>
      </c>
      <c r="C630" s="1" t="str">
        <f>"EARLYSVILLE"</f>
        <v>EARLYSVILLE</v>
      </c>
      <c r="D630" s="1" t="str">
        <f>"VA"</f>
        <v>VA</v>
      </c>
    </row>
    <row r="631" spans="1:4" x14ac:dyDescent="0.2">
      <c r="A631" s="1" t="str">
        <f>"22923"</f>
        <v>22923</v>
      </c>
      <c r="B631" s="1" t="str">
        <f>"51079"</f>
        <v>51079</v>
      </c>
      <c r="C631" s="1" t="str">
        <f>"BARBOURSVILLE"</f>
        <v>BARBOURSVILLE</v>
      </c>
      <c r="D631" s="1" t="str">
        <f>"VA"</f>
        <v>VA</v>
      </c>
    </row>
    <row r="632" spans="1:4" x14ac:dyDescent="0.2">
      <c r="A632" s="1" t="str">
        <f>"22968"</f>
        <v>22968</v>
      </c>
      <c r="B632" s="1" t="str">
        <f>"51079"</f>
        <v>51079</v>
      </c>
      <c r="C632" s="1" t="str">
        <f>"RUCKERSVILLE"</f>
        <v>RUCKERSVILLE</v>
      </c>
      <c r="D632" s="1" t="str">
        <f>"VA"</f>
        <v>VA</v>
      </c>
    </row>
    <row r="633" spans="1:4" x14ac:dyDescent="0.2">
      <c r="A633" s="1" t="str">
        <f>"22940"</f>
        <v>22940</v>
      </c>
      <c r="B633" s="1" t="str">
        <f>"51079"</f>
        <v>51079</v>
      </c>
      <c r="C633" s="1" t="str">
        <f>"FREE UNION"</f>
        <v>FREE UNION</v>
      </c>
      <c r="D633" s="1" t="str">
        <f>"VA"</f>
        <v>VA</v>
      </c>
    </row>
    <row r="634" spans="1:4" x14ac:dyDescent="0.2">
      <c r="A634" s="1" t="str">
        <f>"22965"</f>
        <v>22965</v>
      </c>
      <c r="B634" s="1" t="str">
        <f>"51079"</f>
        <v>51079</v>
      </c>
      <c r="C634" s="1" t="str">
        <f>"QUINQUE"</f>
        <v>QUINQUE</v>
      </c>
      <c r="D634" s="1" t="str">
        <f>"VA"</f>
        <v>VA</v>
      </c>
    </row>
    <row r="635" spans="1:4" x14ac:dyDescent="0.2">
      <c r="A635" s="1" t="str">
        <f>"23887"</f>
        <v>23887</v>
      </c>
      <c r="B635" s="1" t="str">
        <f>"51081"</f>
        <v>51081</v>
      </c>
      <c r="C635" s="1" t="str">
        <f>"VALENTINES"</f>
        <v>VALENTINES</v>
      </c>
      <c r="D635" s="1" t="str">
        <f>"VA"</f>
        <v>VA</v>
      </c>
    </row>
    <row r="636" spans="1:4" x14ac:dyDescent="0.2">
      <c r="A636" s="1" t="str">
        <f>"23867"</f>
        <v>23867</v>
      </c>
      <c r="B636" s="1" t="str">
        <f>"51081"</f>
        <v>51081</v>
      </c>
      <c r="C636" s="1" t="str">
        <f>"JARRATT"</f>
        <v>JARRATT</v>
      </c>
      <c r="D636" s="1" t="str">
        <f>"VA"</f>
        <v>VA</v>
      </c>
    </row>
    <row r="637" spans="1:4" x14ac:dyDescent="0.2">
      <c r="A637" s="1" t="str">
        <f>"23879"</f>
        <v>23879</v>
      </c>
      <c r="B637" s="1" t="str">
        <f>"51081"</f>
        <v>51081</v>
      </c>
      <c r="C637" s="1" t="str">
        <f>"SKIPPERS"</f>
        <v>SKIPPERS</v>
      </c>
      <c r="D637" s="1" t="str">
        <f>"VA"</f>
        <v>VA</v>
      </c>
    </row>
    <row r="638" spans="1:4" x14ac:dyDescent="0.2">
      <c r="A638" s="1" t="str">
        <f>"23870"</f>
        <v>23870</v>
      </c>
      <c r="B638" s="1" t="str">
        <f>"51081"</f>
        <v>51081</v>
      </c>
      <c r="C638" s="1" t="str">
        <f>"JARRATT"</f>
        <v>JARRATT</v>
      </c>
      <c r="D638" s="1" t="str">
        <f>"VA"</f>
        <v>VA</v>
      </c>
    </row>
    <row r="639" spans="1:4" x14ac:dyDescent="0.2">
      <c r="A639" s="1" t="str">
        <f>"23856"</f>
        <v>23856</v>
      </c>
      <c r="B639" s="1" t="str">
        <f>"51081"</f>
        <v>51081</v>
      </c>
      <c r="C639" s="1" t="str">
        <f>"FREEMAN"</f>
        <v>FREEMAN</v>
      </c>
      <c r="D639" s="1" t="str">
        <f>"VA"</f>
        <v>VA</v>
      </c>
    </row>
    <row r="640" spans="1:4" x14ac:dyDescent="0.2">
      <c r="A640" s="1" t="str">
        <f>"23847"</f>
        <v>23847</v>
      </c>
      <c r="B640" s="1" t="str">
        <f>"51081"</f>
        <v>51081</v>
      </c>
      <c r="C640" s="1" t="str">
        <f>"EMPORIA"</f>
        <v>EMPORIA</v>
      </c>
      <c r="D640" s="1" t="str">
        <f>"VA"</f>
        <v>VA</v>
      </c>
    </row>
    <row r="641" spans="1:4" x14ac:dyDescent="0.2">
      <c r="A641" s="1" t="str">
        <f>"24558"</f>
        <v>24558</v>
      </c>
      <c r="B641" s="1" t="str">
        <f>"51083"</f>
        <v>51083</v>
      </c>
      <c r="C641" s="1" t="str">
        <f>"HALIFAX"</f>
        <v>HALIFAX</v>
      </c>
      <c r="D641" s="1" t="str">
        <f>"VA"</f>
        <v>VA</v>
      </c>
    </row>
    <row r="642" spans="1:4" x14ac:dyDescent="0.2">
      <c r="A642" s="1" t="str">
        <f>"24594"</f>
        <v>24594</v>
      </c>
      <c r="B642" s="1" t="str">
        <f>"51083"</f>
        <v>51083</v>
      </c>
      <c r="C642" s="1" t="str">
        <f>"SUTHERLIN"</f>
        <v>SUTHERLIN</v>
      </c>
      <c r="D642" s="1" t="str">
        <f>"VA"</f>
        <v>VA</v>
      </c>
    </row>
    <row r="643" spans="1:4" x14ac:dyDescent="0.2">
      <c r="A643" s="1" t="str">
        <f>"24539"</f>
        <v>24539</v>
      </c>
      <c r="B643" s="1" t="str">
        <f>"51083"</f>
        <v>51083</v>
      </c>
      <c r="C643" s="1" t="str">
        <f>"CRYSTAL HILL"</f>
        <v>CRYSTAL HILL</v>
      </c>
      <c r="D643" s="1" t="str">
        <f>"VA"</f>
        <v>VA</v>
      </c>
    </row>
    <row r="644" spans="1:4" x14ac:dyDescent="0.2">
      <c r="A644" s="1" t="str">
        <f>"24569"</f>
        <v>24569</v>
      </c>
      <c r="B644" s="1" t="str">
        <f>"51083"</f>
        <v>51083</v>
      </c>
      <c r="C644" s="1" t="str">
        <f>"LONG ISLAND"</f>
        <v>LONG ISLAND</v>
      </c>
      <c r="D644" s="1" t="str">
        <f>"VA"</f>
        <v>VA</v>
      </c>
    </row>
    <row r="645" spans="1:4" x14ac:dyDescent="0.2">
      <c r="A645" s="1" t="str">
        <f>"24535"</f>
        <v>24535</v>
      </c>
      <c r="B645" s="1" t="str">
        <f>"51083"</f>
        <v>51083</v>
      </c>
      <c r="C645" s="1" t="str">
        <f>"CLUSTER SPRINGS"</f>
        <v>CLUSTER SPRINGS</v>
      </c>
      <c r="D645" s="1" t="str">
        <f>"VA"</f>
        <v>VA</v>
      </c>
    </row>
    <row r="646" spans="1:4" x14ac:dyDescent="0.2">
      <c r="A646" s="1" t="str">
        <f>"24589"</f>
        <v>24589</v>
      </c>
      <c r="B646" s="1" t="str">
        <f>"51083"</f>
        <v>51083</v>
      </c>
      <c r="C646" s="1" t="str">
        <f>"SCOTTSBURG"</f>
        <v>SCOTTSBURG</v>
      </c>
      <c r="D646" s="1" t="str">
        <f>"VA"</f>
        <v>VA</v>
      </c>
    </row>
    <row r="647" spans="1:4" x14ac:dyDescent="0.2">
      <c r="A647" s="1" t="str">
        <f>"24565"</f>
        <v>24565</v>
      </c>
      <c r="B647" s="1" t="str">
        <f>"51083"</f>
        <v>51083</v>
      </c>
      <c r="C647" s="1" t="str">
        <f>"JAVA"</f>
        <v>JAVA</v>
      </c>
      <c r="D647" s="1" t="str">
        <f>"VA"</f>
        <v>VA</v>
      </c>
    </row>
    <row r="648" spans="1:4" x14ac:dyDescent="0.2">
      <c r="A648" s="1" t="str">
        <f>"24577"</f>
        <v>24577</v>
      </c>
      <c r="B648" s="1" t="str">
        <f>"51083"</f>
        <v>51083</v>
      </c>
      <c r="C648" s="1" t="str">
        <f>"NATHALIE"</f>
        <v>NATHALIE</v>
      </c>
      <c r="D648" s="1" t="str">
        <f>"VA"</f>
        <v>VA</v>
      </c>
    </row>
    <row r="649" spans="1:4" x14ac:dyDescent="0.2">
      <c r="A649" s="1" t="str">
        <f>"23962"</f>
        <v>23962</v>
      </c>
      <c r="B649" s="1" t="str">
        <f>"51083"</f>
        <v>51083</v>
      </c>
      <c r="C649" s="1" t="str">
        <f>"RANDOLPH"</f>
        <v>RANDOLPH</v>
      </c>
      <c r="D649" s="1" t="str">
        <f>"VA"</f>
        <v>VA</v>
      </c>
    </row>
    <row r="650" spans="1:4" x14ac:dyDescent="0.2">
      <c r="A650" s="1" t="str">
        <f>"24598"</f>
        <v>24598</v>
      </c>
      <c r="B650" s="1" t="str">
        <f>"51083"</f>
        <v>51083</v>
      </c>
      <c r="C650" s="1" t="str">
        <f>"VIRGILINA"</f>
        <v>VIRGILINA</v>
      </c>
      <c r="D650" s="1" t="str">
        <f>"VA"</f>
        <v>VA</v>
      </c>
    </row>
    <row r="651" spans="1:4" x14ac:dyDescent="0.2">
      <c r="A651" s="1" t="str">
        <f>"24597"</f>
        <v>24597</v>
      </c>
      <c r="B651" s="1" t="str">
        <f>"51083"</f>
        <v>51083</v>
      </c>
      <c r="C651" s="1" t="str">
        <f>"VERNON HILL"</f>
        <v>VERNON HILL</v>
      </c>
      <c r="D651" s="1" t="str">
        <f>"VA"</f>
        <v>VA</v>
      </c>
    </row>
    <row r="652" spans="1:4" x14ac:dyDescent="0.2">
      <c r="A652" s="1" t="str">
        <f>"24592"</f>
        <v>24592</v>
      </c>
      <c r="B652" s="1" t="str">
        <f>"51083"</f>
        <v>51083</v>
      </c>
      <c r="C652" s="1" t="str">
        <f>"SOUTH BOSTON"</f>
        <v>SOUTH BOSTON</v>
      </c>
      <c r="D652" s="1" t="str">
        <f>"VA"</f>
        <v>VA</v>
      </c>
    </row>
    <row r="653" spans="1:4" x14ac:dyDescent="0.2">
      <c r="A653" s="1" t="str">
        <f>"24520"</f>
        <v>24520</v>
      </c>
      <c r="B653" s="1" t="str">
        <f>"51083"</f>
        <v>51083</v>
      </c>
      <c r="C653" s="1" t="str">
        <f>"ALTON"</f>
        <v>ALTON</v>
      </c>
      <c r="D653" s="1" t="str">
        <f>"VA"</f>
        <v>VA</v>
      </c>
    </row>
    <row r="654" spans="1:4" x14ac:dyDescent="0.2">
      <c r="A654" s="1" t="str">
        <f>"24529"</f>
        <v>24529</v>
      </c>
      <c r="B654" s="1" t="str">
        <f>"51083"</f>
        <v>51083</v>
      </c>
      <c r="C654" s="1" t="str">
        <f>"BUFFALO JUNCTION"</f>
        <v>BUFFALO JUNCTION</v>
      </c>
      <c r="D654" s="1" t="str">
        <f>"VA"</f>
        <v>VA</v>
      </c>
    </row>
    <row r="655" spans="1:4" x14ac:dyDescent="0.2">
      <c r="A655" s="1" t="str">
        <f>"24557"</f>
        <v>24557</v>
      </c>
      <c r="B655" s="1" t="str">
        <f>"51083"</f>
        <v>51083</v>
      </c>
      <c r="C655" s="1" t="str">
        <f>"GRETNA"</f>
        <v>GRETNA</v>
      </c>
      <c r="D655" s="1" t="str">
        <f>"VA"</f>
        <v>VA</v>
      </c>
    </row>
    <row r="656" spans="1:4" x14ac:dyDescent="0.2">
      <c r="A656" s="1" t="str">
        <f>"24534"</f>
        <v>24534</v>
      </c>
      <c r="B656" s="1" t="str">
        <f>"51083"</f>
        <v>51083</v>
      </c>
      <c r="C656" s="1" t="str">
        <f>"CLOVER"</f>
        <v>CLOVER</v>
      </c>
      <c r="D656" s="1" t="str">
        <f>"VA"</f>
        <v>VA</v>
      </c>
    </row>
    <row r="657" spans="1:4" x14ac:dyDescent="0.2">
      <c r="A657" s="1" t="str">
        <f>"23192"</f>
        <v>23192</v>
      </c>
      <c r="B657" s="1" t="str">
        <f>"51085"</f>
        <v>51085</v>
      </c>
      <c r="C657" s="1" t="str">
        <f>"MONTPELIER"</f>
        <v>MONTPELIER</v>
      </c>
      <c r="D657" s="1" t="str">
        <f>"VA"</f>
        <v>VA</v>
      </c>
    </row>
    <row r="658" spans="1:4" x14ac:dyDescent="0.2">
      <c r="A658" s="1" t="str">
        <f>"23024"</f>
        <v>23024</v>
      </c>
      <c r="B658" s="1" t="str">
        <f>"51085"</f>
        <v>51085</v>
      </c>
      <c r="C658" s="1" t="str">
        <f>"BUMPASS"</f>
        <v>BUMPASS</v>
      </c>
      <c r="D658" s="1" t="str">
        <f>"VA"</f>
        <v>VA</v>
      </c>
    </row>
    <row r="659" spans="1:4" x14ac:dyDescent="0.2">
      <c r="A659" s="1" t="str">
        <f>"23069"</f>
        <v>23069</v>
      </c>
      <c r="B659" s="1" t="str">
        <f>"51085"</f>
        <v>51085</v>
      </c>
      <c r="C659" s="1" t="str">
        <f>"HANOVER"</f>
        <v>HANOVER</v>
      </c>
      <c r="D659" s="1" t="str">
        <f>"VA"</f>
        <v>VA</v>
      </c>
    </row>
    <row r="660" spans="1:4" x14ac:dyDescent="0.2">
      <c r="A660" s="1" t="str">
        <f>"23059"</f>
        <v>23059</v>
      </c>
      <c r="B660" s="1" t="str">
        <f>"51085"</f>
        <v>51085</v>
      </c>
      <c r="C660" s="1" t="str">
        <f>"GLEN ALLEN"</f>
        <v>GLEN ALLEN</v>
      </c>
      <c r="D660" s="1" t="str">
        <f>"VA"</f>
        <v>VA</v>
      </c>
    </row>
    <row r="661" spans="1:4" x14ac:dyDescent="0.2">
      <c r="A661" s="1" t="str">
        <f>"23162"</f>
        <v>23162</v>
      </c>
      <c r="B661" s="1" t="str">
        <f>"51085"</f>
        <v>51085</v>
      </c>
      <c r="C661" s="1" t="str">
        <f>"STUDLEY"</f>
        <v>STUDLEY</v>
      </c>
      <c r="D661" s="1" t="str">
        <f>"VA"</f>
        <v>VA</v>
      </c>
    </row>
    <row r="662" spans="1:4" x14ac:dyDescent="0.2">
      <c r="A662" s="1" t="str">
        <f>"23047"</f>
        <v>23047</v>
      </c>
      <c r="B662" s="1" t="str">
        <f>"51085"</f>
        <v>51085</v>
      </c>
      <c r="C662" s="1" t="str">
        <f>"DOSWELL"</f>
        <v>DOSWELL</v>
      </c>
      <c r="D662" s="1" t="str">
        <f>"VA"</f>
        <v>VA</v>
      </c>
    </row>
    <row r="663" spans="1:4" x14ac:dyDescent="0.2">
      <c r="A663" s="1" t="str">
        <f>"23015"</f>
        <v>23015</v>
      </c>
      <c r="B663" s="1" t="str">
        <f>"51085"</f>
        <v>51085</v>
      </c>
      <c r="C663" s="1" t="str">
        <f>"BEAVERDAM"</f>
        <v>BEAVERDAM</v>
      </c>
      <c r="D663" s="1" t="str">
        <f>"VA"</f>
        <v>VA</v>
      </c>
    </row>
    <row r="664" spans="1:4" x14ac:dyDescent="0.2">
      <c r="A664" s="1" t="str">
        <f>"23124"</f>
        <v>23124</v>
      </c>
      <c r="B664" s="1" t="str">
        <f>"51085"</f>
        <v>51085</v>
      </c>
      <c r="C664" s="1" t="str">
        <f>"NEW KENT"</f>
        <v>NEW KENT</v>
      </c>
      <c r="D664" s="1" t="str">
        <f>"VA"</f>
        <v>VA</v>
      </c>
    </row>
    <row r="665" spans="1:4" x14ac:dyDescent="0.2">
      <c r="A665" s="1" t="str">
        <f>"23102"</f>
        <v>23102</v>
      </c>
      <c r="B665" s="1" t="str">
        <f>"51085"</f>
        <v>51085</v>
      </c>
      <c r="C665" s="1" t="str">
        <f>"MAIDENS"</f>
        <v>MAIDENS</v>
      </c>
      <c r="D665" s="1" t="str">
        <f>"VA"</f>
        <v>VA</v>
      </c>
    </row>
    <row r="666" spans="1:4" x14ac:dyDescent="0.2">
      <c r="A666" s="1" t="str">
        <f>"23005"</f>
        <v>23005</v>
      </c>
      <c r="B666" s="1" t="str">
        <f>"51085"</f>
        <v>51085</v>
      </c>
      <c r="C666" s="1" t="str">
        <f>"ASHLAND"</f>
        <v>ASHLAND</v>
      </c>
      <c r="D666" s="1" t="str">
        <f>"VA"</f>
        <v>VA</v>
      </c>
    </row>
    <row r="667" spans="1:4" x14ac:dyDescent="0.2">
      <c r="A667" s="1" t="str">
        <f>"23129"</f>
        <v>23129</v>
      </c>
      <c r="B667" s="1" t="str">
        <f>"51085"</f>
        <v>51085</v>
      </c>
      <c r="C667" s="1" t="str">
        <f>"OILVILLE"</f>
        <v>OILVILLE</v>
      </c>
      <c r="D667" s="1" t="str">
        <f>"VA"</f>
        <v>VA</v>
      </c>
    </row>
    <row r="668" spans="1:4" x14ac:dyDescent="0.2">
      <c r="A668" s="1" t="str">
        <f>"23146"</f>
        <v>23146</v>
      </c>
      <c r="B668" s="1" t="str">
        <f>"51085"</f>
        <v>51085</v>
      </c>
      <c r="C668" s="1" t="str">
        <f>"ROCKVILLE"</f>
        <v>ROCKVILLE</v>
      </c>
      <c r="D668" s="1" t="str">
        <f>"VA"</f>
        <v>VA</v>
      </c>
    </row>
    <row r="669" spans="1:4" x14ac:dyDescent="0.2">
      <c r="A669" s="1" t="str">
        <f>"22546"</f>
        <v>22546</v>
      </c>
      <c r="B669" s="1" t="str">
        <f>"51085"</f>
        <v>51085</v>
      </c>
      <c r="C669" s="1" t="str">
        <f>"RUTHER GLEN"</f>
        <v>RUTHER GLEN</v>
      </c>
      <c r="D669" s="1" t="str">
        <f>"VA"</f>
        <v>VA</v>
      </c>
    </row>
    <row r="670" spans="1:4" x14ac:dyDescent="0.2">
      <c r="A670" s="1" t="str">
        <f>"23111"</f>
        <v>23111</v>
      </c>
      <c r="B670" s="1" t="str">
        <f>"51085"</f>
        <v>51085</v>
      </c>
      <c r="C670" s="1" t="str">
        <f>"MECHANICSVILLE"</f>
        <v>MECHANICSVILLE</v>
      </c>
      <c r="D670" s="1" t="str">
        <f>"VA"</f>
        <v>VA</v>
      </c>
    </row>
    <row r="671" spans="1:4" x14ac:dyDescent="0.2">
      <c r="A671" s="1" t="str">
        <f>"23116"</f>
        <v>23116</v>
      </c>
      <c r="B671" s="1" t="str">
        <f>"51085"</f>
        <v>51085</v>
      </c>
      <c r="C671" s="1" t="str">
        <f>"MECHANICSVILLE"</f>
        <v>MECHANICSVILLE</v>
      </c>
      <c r="D671" s="1" t="str">
        <f>"VA"</f>
        <v>VA</v>
      </c>
    </row>
    <row r="672" spans="1:4" x14ac:dyDescent="0.2">
      <c r="A672" s="1" t="str">
        <f>"23030"</f>
        <v>23030</v>
      </c>
      <c r="B672" s="1" t="str">
        <f>"51087"</f>
        <v>51087</v>
      </c>
      <c r="C672" s="1" t="str">
        <f>"CHARLES CITY"</f>
        <v>CHARLES CITY</v>
      </c>
      <c r="D672" s="1" t="str">
        <f>"VA"</f>
        <v>VA</v>
      </c>
    </row>
    <row r="673" spans="1:4" x14ac:dyDescent="0.2">
      <c r="A673" s="1" t="str">
        <f>"23173"</f>
        <v>23173</v>
      </c>
      <c r="B673" s="1" t="str">
        <f>"51087"</f>
        <v>51087</v>
      </c>
      <c r="C673" s="1" t="str">
        <f>"RICHMOND"</f>
        <v>RICHMOND</v>
      </c>
      <c r="D673" s="1" t="str">
        <f>"VA"</f>
        <v>VA</v>
      </c>
    </row>
    <row r="674" spans="1:4" x14ac:dyDescent="0.2">
      <c r="A674" s="1" t="str">
        <f>"23059"</f>
        <v>23059</v>
      </c>
      <c r="B674" s="1" t="str">
        <f>"51087"</f>
        <v>51087</v>
      </c>
      <c r="C674" s="1" t="str">
        <f>"GLEN ALLEN"</f>
        <v>GLEN ALLEN</v>
      </c>
      <c r="D674" s="1" t="str">
        <f>"VA"</f>
        <v>VA</v>
      </c>
    </row>
    <row r="675" spans="1:4" x14ac:dyDescent="0.2">
      <c r="A675" s="1" t="str">
        <f>"23150"</f>
        <v>23150</v>
      </c>
      <c r="B675" s="1" t="str">
        <f>"51087"</f>
        <v>51087</v>
      </c>
      <c r="C675" s="1" t="str">
        <f>"SANDSTON"</f>
        <v>SANDSTON</v>
      </c>
      <c r="D675" s="1" t="str">
        <f>"VA"</f>
        <v>VA</v>
      </c>
    </row>
    <row r="676" spans="1:4" x14ac:dyDescent="0.2">
      <c r="A676" s="1" t="str">
        <f>"23060"</f>
        <v>23060</v>
      </c>
      <c r="B676" s="1" t="str">
        <f>"51087"</f>
        <v>51087</v>
      </c>
      <c r="C676" s="1" t="str">
        <f>"GLEN ALLEN"</f>
        <v>GLEN ALLEN</v>
      </c>
      <c r="D676" s="1" t="str">
        <f>"VA"</f>
        <v>VA</v>
      </c>
    </row>
    <row r="677" spans="1:4" x14ac:dyDescent="0.2">
      <c r="A677" s="1" t="str">
        <f>"23075"</f>
        <v>23075</v>
      </c>
      <c r="B677" s="1" t="str">
        <f>"51087"</f>
        <v>51087</v>
      </c>
      <c r="C677" s="1" t="str">
        <f>"HENRICO"</f>
        <v>HENRICO</v>
      </c>
      <c r="D677" s="1" t="str">
        <f>"VA"</f>
        <v>VA</v>
      </c>
    </row>
    <row r="678" spans="1:4" x14ac:dyDescent="0.2">
      <c r="A678" s="1" t="str">
        <f>"23223"</f>
        <v>23223</v>
      </c>
      <c r="B678" s="1" t="str">
        <f>"51087"</f>
        <v>51087</v>
      </c>
      <c r="C678" s="1" t="str">
        <f>"RICHMOND"</f>
        <v>RICHMOND</v>
      </c>
      <c r="D678" s="1" t="str">
        <f>"VA"</f>
        <v>VA</v>
      </c>
    </row>
    <row r="679" spans="1:4" x14ac:dyDescent="0.2">
      <c r="A679" s="1" t="str">
        <f>"23233"</f>
        <v>23233</v>
      </c>
      <c r="B679" s="1" t="str">
        <f>"51087"</f>
        <v>51087</v>
      </c>
      <c r="C679" s="1" t="str">
        <f>"HENRICO"</f>
        <v>HENRICO</v>
      </c>
      <c r="D679" s="1" t="str">
        <f>"VA"</f>
        <v>VA</v>
      </c>
    </row>
    <row r="680" spans="1:4" x14ac:dyDescent="0.2">
      <c r="A680" s="1" t="str">
        <f>"23238"</f>
        <v>23238</v>
      </c>
      <c r="B680" s="1" t="str">
        <f>"51087"</f>
        <v>51087</v>
      </c>
      <c r="C680" s="1" t="str">
        <f>"HENRICO"</f>
        <v>HENRICO</v>
      </c>
      <c r="D680" s="1" t="str">
        <f>"VA"</f>
        <v>VA</v>
      </c>
    </row>
    <row r="681" spans="1:4" x14ac:dyDescent="0.2">
      <c r="A681" s="1" t="str">
        <f>"23058"</f>
        <v>23058</v>
      </c>
      <c r="B681" s="1" t="str">
        <f>"51087"</f>
        <v>51087</v>
      </c>
      <c r="C681" s="1" t="str">
        <f>"GLEN ALLEN"</f>
        <v>GLEN ALLEN</v>
      </c>
      <c r="D681" s="1" t="str">
        <f>"VA"</f>
        <v>VA</v>
      </c>
    </row>
    <row r="682" spans="1:4" x14ac:dyDescent="0.2">
      <c r="A682" s="1" t="str">
        <f>"23229"</f>
        <v>23229</v>
      </c>
      <c r="B682" s="1" t="str">
        <f>"51087"</f>
        <v>51087</v>
      </c>
      <c r="C682" s="1" t="str">
        <f>"HENRICO"</f>
        <v>HENRICO</v>
      </c>
      <c r="D682" s="1" t="str">
        <f>"VA"</f>
        <v>VA</v>
      </c>
    </row>
    <row r="683" spans="1:4" x14ac:dyDescent="0.2">
      <c r="A683" s="1" t="str">
        <f>"23227"</f>
        <v>23227</v>
      </c>
      <c r="B683" s="1" t="str">
        <f>"51087"</f>
        <v>51087</v>
      </c>
      <c r="C683" s="1" t="str">
        <f>"RICHMOND"</f>
        <v>RICHMOND</v>
      </c>
      <c r="D683" s="1" t="str">
        <f>"VA"</f>
        <v>VA</v>
      </c>
    </row>
    <row r="684" spans="1:4" x14ac:dyDescent="0.2">
      <c r="A684" s="1" t="str">
        <f>"23250"</f>
        <v>23250</v>
      </c>
      <c r="B684" s="1" t="str">
        <f>"51087"</f>
        <v>51087</v>
      </c>
      <c r="C684" s="1" t="str">
        <f>"RICHMOND"</f>
        <v>RICHMOND</v>
      </c>
      <c r="D684" s="1" t="str">
        <f>"VA"</f>
        <v>VA</v>
      </c>
    </row>
    <row r="685" spans="1:4" x14ac:dyDescent="0.2">
      <c r="A685" s="1" t="str">
        <f>"23226"</f>
        <v>23226</v>
      </c>
      <c r="B685" s="1" t="str">
        <f>"51087"</f>
        <v>51087</v>
      </c>
      <c r="C685" s="1" t="str">
        <f>"RICHMOND"</f>
        <v>RICHMOND</v>
      </c>
      <c r="D685" s="1" t="str">
        <f>"VA"</f>
        <v>VA</v>
      </c>
    </row>
    <row r="686" spans="1:4" x14ac:dyDescent="0.2">
      <c r="A686" s="1" t="str">
        <f>"23255"</f>
        <v>23255</v>
      </c>
      <c r="B686" s="1" t="str">
        <f>"51087"</f>
        <v>51087</v>
      </c>
      <c r="C686" s="1" t="str">
        <f>"HENRICO"</f>
        <v>HENRICO</v>
      </c>
      <c r="D686" s="1" t="str">
        <f>"VA"</f>
        <v>VA</v>
      </c>
    </row>
    <row r="687" spans="1:4" x14ac:dyDescent="0.2">
      <c r="A687" s="1" t="str">
        <f>"23231"</f>
        <v>23231</v>
      </c>
      <c r="B687" s="1" t="str">
        <f>"51087"</f>
        <v>51087</v>
      </c>
      <c r="C687" s="1" t="str">
        <f>"HENRICO"</f>
        <v>HENRICO</v>
      </c>
      <c r="D687" s="1" t="str">
        <f>"VA"</f>
        <v>VA</v>
      </c>
    </row>
    <row r="688" spans="1:4" x14ac:dyDescent="0.2">
      <c r="A688" s="1" t="str">
        <f>"23242"</f>
        <v>23242</v>
      </c>
      <c r="B688" s="1" t="str">
        <f>"51087"</f>
        <v>51087</v>
      </c>
      <c r="C688" s="1" t="str">
        <f>"HENRICO"</f>
        <v>HENRICO</v>
      </c>
      <c r="D688" s="1" t="str">
        <f>"VA"</f>
        <v>VA</v>
      </c>
    </row>
    <row r="689" spans="1:4" x14ac:dyDescent="0.2">
      <c r="A689" s="1" t="str">
        <f>"23228"</f>
        <v>23228</v>
      </c>
      <c r="B689" s="1" t="str">
        <f>"51087"</f>
        <v>51087</v>
      </c>
      <c r="C689" s="1" t="str">
        <f>"HENRICO"</f>
        <v>HENRICO</v>
      </c>
      <c r="D689" s="1" t="str">
        <f>"VA"</f>
        <v>VA</v>
      </c>
    </row>
    <row r="690" spans="1:4" x14ac:dyDescent="0.2">
      <c r="A690" s="1" t="str">
        <f>"23222"</f>
        <v>23222</v>
      </c>
      <c r="B690" s="1" t="str">
        <f>"51087"</f>
        <v>51087</v>
      </c>
      <c r="C690" s="1" t="str">
        <f>"RICHMOND"</f>
        <v>RICHMOND</v>
      </c>
      <c r="D690" s="1" t="str">
        <f>"VA"</f>
        <v>VA</v>
      </c>
    </row>
    <row r="691" spans="1:4" x14ac:dyDescent="0.2">
      <c r="A691" s="1" t="str">
        <f>"23230"</f>
        <v>23230</v>
      </c>
      <c r="B691" s="1" t="str">
        <f>"51087"</f>
        <v>51087</v>
      </c>
      <c r="C691" s="1" t="str">
        <f>"RICHMOND"</f>
        <v>RICHMOND</v>
      </c>
      <c r="D691" s="1" t="str">
        <f>"VA"</f>
        <v>VA</v>
      </c>
    </row>
    <row r="692" spans="1:4" x14ac:dyDescent="0.2">
      <c r="A692" s="1" t="str">
        <f>"23273"</f>
        <v>23273</v>
      </c>
      <c r="B692" s="1" t="str">
        <f>"51087"</f>
        <v>51087</v>
      </c>
      <c r="C692" s="1" t="str">
        <f>"HENRICO"</f>
        <v>HENRICO</v>
      </c>
      <c r="D692" s="1" t="str">
        <f>"VA"</f>
        <v>VA</v>
      </c>
    </row>
    <row r="693" spans="1:4" x14ac:dyDescent="0.2">
      <c r="A693" s="1" t="str">
        <f>"23116"</f>
        <v>23116</v>
      </c>
      <c r="B693" s="1" t="str">
        <f>"51087"</f>
        <v>51087</v>
      </c>
      <c r="C693" s="1" t="str">
        <f>"MECHANICSVILLE"</f>
        <v>MECHANICSVILLE</v>
      </c>
      <c r="D693" s="1" t="str">
        <f>"VA"</f>
        <v>VA</v>
      </c>
    </row>
    <row r="694" spans="1:4" x14ac:dyDescent="0.2">
      <c r="A694" s="1" t="str">
        <f>"23294"</f>
        <v>23294</v>
      </c>
      <c r="B694" s="1" t="str">
        <f>"51087"</f>
        <v>51087</v>
      </c>
      <c r="C694" s="1" t="str">
        <f>"HENRICO"</f>
        <v>HENRICO</v>
      </c>
      <c r="D694" s="1" t="str">
        <f>"VA"</f>
        <v>VA</v>
      </c>
    </row>
    <row r="695" spans="1:4" x14ac:dyDescent="0.2">
      <c r="A695" s="1" t="str">
        <f>"24055"</f>
        <v>24055</v>
      </c>
      <c r="B695" s="1" t="str">
        <f>"51089"</f>
        <v>51089</v>
      </c>
      <c r="C695" s="1" t="str">
        <f>"BASSETT"</f>
        <v>BASSETT</v>
      </c>
      <c r="D695" s="1" t="str">
        <f>"VA"</f>
        <v>VA</v>
      </c>
    </row>
    <row r="696" spans="1:4" x14ac:dyDescent="0.2">
      <c r="A696" s="1" t="str">
        <f>"24148"</f>
        <v>24148</v>
      </c>
      <c r="B696" s="1" t="str">
        <f>"51089"</f>
        <v>51089</v>
      </c>
      <c r="C696" s="1" t="str">
        <f>"RIDGEWAY"</f>
        <v>RIDGEWAY</v>
      </c>
      <c r="D696" s="1" t="str">
        <f>"VA"</f>
        <v>VA</v>
      </c>
    </row>
    <row r="697" spans="1:4" x14ac:dyDescent="0.2">
      <c r="A697" s="1" t="str">
        <f>"24054"</f>
        <v>24054</v>
      </c>
      <c r="B697" s="1" t="str">
        <f>"51089"</f>
        <v>51089</v>
      </c>
      <c r="C697" s="1" t="str">
        <f>"AXTON"</f>
        <v>AXTON</v>
      </c>
      <c r="D697" s="1" t="str">
        <f>"VA"</f>
        <v>VA</v>
      </c>
    </row>
    <row r="698" spans="1:4" x14ac:dyDescent="0.2">
      <c r="A698" s="1" t="str">
        <f>"24133"</f>
        <v>24133</v>
      </c>
      <c r="B698" s="1" t="str">
        <f>"51089"</f>
        <v>51089</v>
      </c>
      <c r="C698" s="1" t="str">
        <f>"PATRICK SPRINGS"</f>
        <v>PATRICK SPRINGS</v>
      </c>
      <c r="D698" s="1" t="str">
        <f>"VA"</f>
        <v>VA</v>
      </c>
    </row>
    <row r="699" spans="1:4" x14ac:dyDescent="0.2">
      <c r="A699" s="1" t="str">
        <f>"24530"</f>
        <v>24530</v>
      </c>
      <c r="B699" s="1" t="str">
        <f>"51089"</f>
        <v>51089</v>
      </c>
      <c r="C699" s="1" t="str">
        <f>"CALLANDS"</f>
        <v>CALLANDS</v>
      </c>
      <c r="D699" s="1" t="str">
        <f>"VA"</f>
        <v>VA</v>
      </c>
    </row>
    <row r="700" spans="1:4" x14ac:dyDescent="0.2">
      <c r="A700" s="1" t="str">
        <f>"24112"</f>
        <v>24112</v>
      </c>
      <c r="B700" s="1" t="str">
        <f>"51089"</f>
        <v>51089</v>
      </c>
      <c r="C700" s="1" t="str">
        <f>"MARTINSVILLE"</f>
        <v>MARTINSVILLE</v>
      </c>
      <c r="D700" s="1" t="str">
        <f>"VA"</f>
        <v>VA</v>
      </c>
    </row>
    <row r="701" spans="1:4" x14ac:dyDescent="0.2">
      <c r="A701" s="1" t="str">
        <f>"24165"</f>
        <v>24165</v>
      </c>
      <c r="B701" s="1" t="str">
        <f>"51089"</f>
        <v>51089</v>
      </c>
      <c r="C701" s="1" t="str">
        <f>"SPENCER"</f>
        <v>SPENCER</v>
      </c>
      <c r="D701" s="1" t="str">
        <f>"VA"</f>
        <v>VA</v>
      </c>
    </row>
    <row r="702" spans="1:4" x14ac:dyDescent="0.2">
      <c r="A702" s="1" t="str">
        <f>"24078"</f>
        <v>24078</v>
      </c>
      <c r="B702" s="1" t="str">
        <f>"51089"</f>
        <v>51089</v>
      </c>
      <c r="C702" s="1" t="str">
        <f>"COLLINSVILLE"</f>
        <v>COLLINSVILLE</v>
      </c>
      <c r="D702" s="1" t="str">
        <f>"VA"</f>
        <v>VA</v>
      </c>
    </row>
    <row r="703" spans="1:4" x14ac:dyDescent="0.2">
      <c r="A703" s="1" t="str">
        <f>"24102"</f>
        <v>24102</v>
      </c>
      <c r="B703" s="1" t="str">
        <f>"51089"</f>
        <v>51089</v>
      </c>
      <c r="C703" s="1" t="str">
        <f>"HENRY"</f>
        <v>HENRY</v>
      </c>
      <c r="D703" s="1" t="str">
        <f>"VA"</f>
        <v>VA</v>
      </c>
    </row>
    <row r="704" spans="1:4" x14ac:dyDescent="0.2">
      <c r="A704" s="1" t="str">
        <f>"24168"</f>
        <v>24168</v>
      </c>
      <c r="B704" s="1" t="str">
        <f>"51089"</f>
        <v>51089</v>
      </c>
      <c r="C704" s="1" t="str">
        <f>"STANLEYTOWN"</f>
        <v>STANLEYTOWN</v>
      </c>
      <c r="D704" s="1" t="str">
        <f>"VA"</f>
        <v>VA</v>
      </c>
    </row>
    <row r="705" spans="1:4" x14ac:dyDescent="0.2">
      <c r="A705" s="1" t="str">
        <f>"24089"</f>
        <v>24089</v>
      </c>
      <c r="B705" s="1" t="str">
        <f>"51089"</f>
        <v>51089</v>
      </c>
      <c r="C705" s="1" t="str">
        <f>"FIELDALE"</f>
        <v>FIELDALE</v>
      </c>
      <c r="D705" s="1" t="str">
        <f>"VA"</f>
        <v>VA</v>
      </c>
    </row>
    <row r="706" spans="1:4" x14ac:dyDescent="0.2">
      <c r="A706" s="1" t="str">
        <f>"24458"</f>
        <v>24458</v>
      </c>
      <c r="B706" s="1" t="str">
        <f>"51091"</f>
        <v>51091</v>
      </c>
      <c r="C706" s="1" t="str">
        <f>"MC DOWELL"</f>
        <v>MC DOWELL</v>
      </c>
      <c r="D706" s="1" t="str">
        <f>"VA"</f>
        <v>VA</v>
      </c>
    </row>
    <row r="707" spans="1:4" x14ac:dyDescent="0.2">
      <c r="A707" s="1" t="str">
        <f>"24413"</f>
        <v>24413</v>
      </c>
      <c r="B707" s="1" t="str">
        <f>"51091"</f>
        <v>51091</v>
      </c>
      <c r="C707" s="1" t="str">
        <f>"BLUE GRASS"</f>
        <v>BLUE GRASS</v>
      </c>
      <c r="D707" s="1" t="str">
        <f>"VA"</f>
        <v>VA</v>
      </c>
    </row>
    <row r="708" spans="1:4" x14ac:dyDescent="0.2">
      <c r="A708" s="1" t="str">
        <f>"24442"</f>
        <v>24442</v>
      </c>
      <c r="B708" s="1" t="str">
        <f>"51091"</f>
        <v>51091</v>
      </c>
      <c r="C708" s="1" t="str">
        <f>"HEAD WATERS"</f>
        <v>HEAD WATERS</v>
      </c>
      <c r="D708" s="1" t="str">
        <f>"VA"</f>
        <v>VA</v>
      </c>
    </row>
    <row r="709" spans="1:4" x14ac:dyDescent="0.2">
      <c r="A709" s="1" t="str">
        <f>"24487"</f>
        <v>24487</v>
      </c>
      <c r="B709" s="1" t="str">
        <f>"51091"</f>
        <v>51091</v>
      </c>
      <c r="C709" s="1" t="str">
        <f>"WILLIAMSVILLE"</f>
        <v>WILLIAMSVILLE</v>
      </c>
      <c r="D709" s="1" t="str">
        <f>"VA"</f>
        <v>VA</v>
      </c>
    </row>
    <row r="710" spans="1:4" x14ac:dyDescent="0.2">
      <c r="A710" s="1" t="str">
        <f>"24484"</f>
        <v>24484</v>
      </c>
      <c r="B710" s="1" t="str">
        <f>"51091"</f>
        <v>51091</v>
      </c>
      <c r="C710" s="1" t="str">
        <f>"WARM SPRINGS"</f>
        <v>WARM SPRINGS</v>
      </c>
      <c r="D710" s="1" t="str">
        <f>"VA"</f>
        <v>VA</v>
      </c>
    </row>
    <row r="711" spans="1:4" x14ac:dyDescent="0.2">
      <c r="A711" s="1" t="str">
        <f>"24465"</f>
        <v>24465</v>
      </c>
      <c r="B711" s="1" t="str">
        <f>"51091"</f>
        <v>51091</v>
      </c>
      <c r="C711" s="1" t="str">
        <f>"MONTEREY"</f>
        <v>MONTEREY</v>
      </c>
      <c r="D711" s="1" t="str">
        <f>"VA"</f>
        <v>VA</v>
      </c>
    </row>
    <row r="712" spans="1:4" x14ac:dyDescent="0.2">
      <c r="A712" s="1" t="str">
        <f>"24433"</f>
        <v>24433</v>
      </c>
      <c r="B712" s="1" t="str">
        <f>"51091"</f>
        <v>51091</v>
      </c>
      <c r="C712" s="1" t="str">
        <f>"DOE HILL"</f>
        <v>DOE HILL</v>
      </c>
      <c r="D712" s="1" t="str">
        <f>"VA"</f>
        <v>VA</v>
      </c>
    </row>
    <row r="713" spans="1:4" x14ac:dyDescent="0.2">
      <c r="A713" s="1" t="str">
        <f>"23866"</f>
        <v>23866</v>
      </c>
      <c r="B713" s="1" t="str">
        <f>"51093"</f>
        <v>51093</v>
      </c>
      <c r="C713" s="1" t="str">
        <f>"IVOR"</f>
        <v>IVOR</v>
      </c>
      <c r="D713" s="1" t="str">
        <f>"VA"</f>
        <v>VA</v>
      </c>
    </row>
    <row r="714" spans="1:4" x14ac:dyDescent="0.2">
      <c r="A714" s="1" t="str">
        <f>"23397"</f>
        <v>23397</v>
      </c>
      <c r="B714" s="1" t="str">
        <f>"51093"</f>
        <v>51093</v>
      </c>
      <c r="C714" s="1" t="str">
        <f>"ISLE OF WIGHT"</f>
        <v>ISLE OF WIGHT</v>
      </c>
      <c r="D714" s="1" t="str">
        <f>"VA"</f>
        <v>VA</v>
      </c>
    </row>
    <row r="715" spans="1:4" x14ac:dyDescent="0.2">
      <c r="A715" s="1" t="str">
        <f>"23304"</f>
        <v>23304</v>
      </c>
      <c r="B715" s="1" t="str">
        <f>"51093"</f>
        <v>51093</v>
      </c>
      <c r="C715" s="1" t="str">
        <f>"BATTERY PARK"</f>
        <v>BATTERY PARK</v>
      </c>
      <c r="D715" s="1" t="str">
        <f>"VA"</f>
        <v>VA</v>
      </c>
    </row>
    <row r="716" spans="1:4" x14ac:dyDescent="0.2">
      <c r="A716" s="1" t="str">
        <f>"23424"</f>
        <v>23424</v>
      </c>
      <c r="B716" s="1" t="str">
        <f>"51093"</f>
        <v>51093</v>
      </c>
      <c r="C716" s="1" t="str">
        <f>"RESCUE"</f>
        <v>RESCUE</v>
      </c>
      <c r="D716" s="1" t="str">
        <f>"VA"</f>
        <v>VA</v>
      </c>
    </row>
    <row r="717" spans="1:4" x14ac:dyDescent="0.2">
      <c r="A717" s="1" t="str">
        <f>"23432"</f>
        <v>23432</v>
      </c>
      <c r="B717" s="1" t="str">
        <f>"51093"</f>
        <v>51093</v>
      </c>
      <c r="C717" s="1" t="str">
        <f>"SUFFOLK"</f>
        <v>SUFFOLK</v>
      </c>
      <c r="D717" s="1" t="str">
        <f>"VA"</f>
        <v>VA</v>
      </c>
    </row>
    <row r="718" spans="1:4" x14ac:dyDescent="0.2">
      <c r="A718" s="1" t="str">
        <f>"23430"</f>
        <v>23430</v>
      </c>
      <c r="B718" s="1" t="str">
        <f>"51093"</f>
        <v>51093</v>
      </c>
      <c r="C718" s="1" t="str">
        <f>"SMITHFIELD"</f>
        <v>SMITHFIELD</v>
      </c>
      <c r="D718" s="1" t="str">
        <f>"VA"</f>
        <v>VA</v>
      </c>
    </row>
    <row r="719" spans="1:4" x14ac:dyDescent="0.2">
      <c r="A719" s="1" t="str">
        <f>"23315"</f>
        <v>23315</v>
      </c>
      <c r="B719" s="1" t="str">
        <f>"51093"</f>
        <v>51093</v>
      </c>
      <c r="C719" s="1" t="str">
        <f>"CARRSVILLE"</f>
        <v>CARRSVILLE</v>
      </c>
      <c r="D719" s="1" t="str">
        <f>"VA"</f>
        <v>VA</v>
      </c>
    </row>
    <row r="720" spans="1:4" x14ac:dyDescent="0.2">
      <c r="A720" s="1" t="str">
        <f>"23314"</f>
        <v>23314</v>
      </c>
      <c r="B720" s="1" t="str">
        <f>"51093"</f>
        <v>51093</v>
      </c>
      <c r="C720" s="1" t="str">
        <f>"CARROLLTON"</f>
        <v>CARROLLTON</v>
      </c>
      <c r="D720" s="1" t="str">
        <f>"VA"</f>
        <v>VA</v>
      </c>
    </row>
    <row r="721" spans="1:4" x14ac:dyDescent="0.2">
      <c r="A721" s="1" t="str">
        <f>"23487"</f>
        <v>23487</v>
      </c>
      <c r="B721" s="1" t="str">
        <f>"51093"</f>
        <v>51093</v>
      </c>
      <c r="C721" s="1" t="str">
        <f>"WINDSOR"</f>
        <v>WINDSOR</v>
      </c>
      <c r="D721" s="1" t="str">
        <f>"VA"</f>
        <v>VA</v>
      </c>
    </row>
    <row r="722" spans="1:4" x14ac:dyDescent="0.2">
      <c r="A722" s="1" t="str">
        <f>"23431"</f>
        <v>23431</v>
      </c>
      <c r="B722" s="1" t="str">
        <f>"51093"</f>
        <v>51093</v>
      </c>
      <c r="C722" s="1" t="str">
        <f>"SMITHFIELD"</f>
        <v>SMITHFIELD</v>
      </c>
      <c r="D722" s="1" t="str">
        <f>"VA"</f>
        <v>VA</v>
      </c>
    </row>
    <row r="723" spans="1:4" x14ac:dyDescent="0.2">
      <c r="A723" s="1" t="str">
        <f>"23851"</f>
        <v>23851</v>
      </c>
      <c r="B723" s="1" t="str">
        <f>"51093"</f>
        <v>51093</v>
      </c>
      <c r="C723" s="1" t="str">
        <f>"FRANKLIN"</f>
        <v>FRANKLIN</v>
      </c>
      <c r="D723" s="1" t="str">
        <f>"VA"</f>
        <v>VA</v>
      </c>
    </row>
    <row r="724" spans="1:4" x14ac:dyDescent="0.2">
      <c r="A724" s="1" t="str">
        <f>"23898"</f>
        <v>23898</v>
      </c>
      <c r="B724" s="1" t="str">
        <f>"51093"</f>
        <v>51093</v>
      </c>
      <c r="C724" s="1" t="str">
        <f>"ZUNI"</f>
        <v>ZUNI</v>
      </c>
      <c r="D724" s="1" t="str">
        <f>"VA"</f>
        <v>VA</v>
      </c>
    </row>
    <row r="725" spans="1:4" x14ac:dyDescent="0.2">
      <c r="A725" s="1" t="str">
        <f>"23188"</f>
        <v>23188</v>
      </c>
      <c r="B725" s="1" t="str">
        <f>"51095"</f>
        <v>51095</v>
      </c>
      <c r="C725" s="1" t="str">
        <f>"WILLIAMSBURG"</f>
        <v>WILLIAMSBURG</v>
      </c>
      <c r="D725" s="1" t="str">
        <f>"VA"</f>
        <v>VA</v>
      </c>
    </row>
    <row r="726" spans="1:4" x14ac:dyDescent="0.2">
      <c r="A726" s="1" t="str">
        <f>"23127"</f>
        <v>23127</v>
      </c>
      <c r="B726" s="1" t="str">
        <f>"51095"</f>
        <v>51095</v>
      </c>
      <c r="C726" s="1" t="str">
        <f>"NORGE"</f>
        <v>NORGE</v>
      </c>
      <c r="D726" s="1" t="str">
        <f>"VA"</f>
        <v>VA</v>
      </c>
    </row>
    <row r="727" spans="1:4" x14ac:dyDescent="0.2">
      <c r="A727" s="1" t="str">
        <f>"23168"</f>
        <v>23168</v>
      </c>
      <c r="B727" s="1" t="str">
        <f>"51095"</f>
        <v>51095</v>
      </c>
      <c r="C727" s="1" t="str">
        <f>"TOANO"</f>
        <v>TOANO</v>
      </c>
      <c r="D727" s="1" t="str">
        <f>"VA"</f>
        <v>VA</v>
      </c>
    </row>
    <row r="728" spans="1:4" x14ac:dyDescent="0.2">
      <c r="A728" s="1" t="str">
        <f>"23185"</f>
        <v>23185</v>
      </c>
      <c r="B728" s="1" t="str">
        <f>"51095"</f>
        <v>51095</v>
      </c>
      <c r="C728" s="1" t="str">
        <f>"WILLIAMSBURG"</f>
        <v>WILLIAMSBURG</v>
      </c>
      <c r="D728" s="1" t="str">
        <f>"VA"</f>
        <v>VA</v>
      </c>
    </row>
    <row r="729" spans="1:4" x14ac:dyDescent="0.2">
      <c r="A729" s="1" t="str">
        <f>"23081"</f>
        <v>23081</v>
      </c>
      <c r="B729" s="1" t="str">
        <f>"51095"</f>
        <v>51095</v>
      </c>
      <c r="C729" s="1" t="str">
        <f>"JAMESTOWN"</f>
        <v>JAMESTOWN</v>
      </c>
      <c r="D729" s="1" t="str">
        <f>"VA"</f>
        <v>VA</v>
      </c>
    </row>
    <row r="730" spans="1:4" x14ac:dyDescent="0.2">
      <c r="A730" s="1" t="str">
        <f>"23089"</f>
        <v>23089</v>
      </c>
      <c r="B730" s="1" t="str">
        <f>"51095"</f>
        <v>51095</v>
      </c>
      <c r="C730" s="1" t="str">
        <f>"LANEXA"</f>
        <v>LANEXA</v>
      </c>
      <c r="D730" s="1" t="str">
        <f>"VA"</f>
        <v>VA</v>
      </c>
    </row>
    <row r="731" spans="1:4" x14ac:dyDescent="0.2">
      <c r="A731" s="1" t="str">
        <f>"23149"</f>
        <v>23149</v>
      </c>
      <c r="B731" s="1" t="str">
        <f>"51097"</f>
        <v>51097</v>
      </c>
      <c r="C731" s="1" t="str">
        <f>"SALUDA"</f>
        <v>SALUDA</v>
      </c>
      <c r="D731" s="1" t="str">
        <f>"VA"</f>
        <v>VA</v>
      </c>
    </row>
    <row r="732" spans="1:4" x14ac:dyDescent="0.2">
      <c r="A732" s="1" t="str">
        <f>"23110"</f>
        <v>23110</v>
      </c>
      <c r="B732" s="1" t="str">
        <f>"51097"</f>
        <v>51097</v>
      </c>
      <c r="C732" s="1" t="str">
        <f>"MATTAPONI"</f>
        <v>MATTAPONI</v>
      </c>
      <c r="D732" s="1" t="str">
        <f>"VA"</f>
        <v>VA</v>
      </c>
    </row>
    <row r="733" spans="1:4" x14ac:dyDescent="0.2">
      <c r="A733" s="1" t="str">
        <f>"23023"</f>
        <v>23023</v>
      </c>
      <c r="B733" s="1" t="str">
        <f>"51097"</f>
        <v>51097</v>
      </c>
      <c r="C733" s="1" t="str">
        <f>"BRUINGTON"</f>
        <v>BRUINGTON</v>
      </c>
      <c r="D733" s="1" t="str">
        <f>"VA"</f>
        <v>VA</v>
      </c>
    </row>
    <row r="734" spans="1:4" x14ac:dyDescent="0.2">
      <c r="A734" s="1" t="str">
        <f>"23181"</f>
        <v>23181</v>
      </c>
      <c r="B734" s="1" t="str">
        <f>"51097"</f>
        <v>51097</v>
      </c>
      <c r="C734" s="1" t="str">
        <f>"WEST POINT"</f>
        <v>WEST POINT</v>
      </c>
      <c r="D734" s="1" t="str">
        <f>"VA"</f>
        <v>VA</v>
      </c>
    </row>
    <row r="735" spans="1:4" x14ac:dyDescent="0.2">
      <c r="A735" s="1" t="str">
        <f>"22514"</f>
        <v>22514</v>
      </c>
      <c r="B735" s="1" t="str">
        <f>"51097"</f>
        <v>51097</v>
      </c>
      <c r="C735" s="1" t="str">
        <f>"MILFORD"</f>
        <v>MILFORD</v>
      </c>
      <c r="D735" s="1" t="str">
        <f>"VA"</f>
        <v>VA</v>
      </c>
    </row>
    <row r="736" spans="1:4" x14ac:dyDescent="0.2">
      <c r="A736" s="1" t="str">
        <f>"23156"</f>
        <v>23156</v>
      </c>
      <c r="B736" s="1" t="str">
        <f>"51097"</f>
        <v>51097</v>
      </c>
      <c r="C736" s="1" t="str">
        <f>"SHACKLEFORDS"</f>
        <v>SHACKLEFORDS</v>
      </c>
      <c r="D736" s="1" t="str">
        <f>"VA"</f>
        <v>VA</v>
      </c>
    </row>
    <row r="737" spans="1:4" x14ac:dyDescent="0.2">
      <c r="A737" s="1" t="str">
        <f>"23126"</f>
        <v>23126</v>
      </c>
      <c r="B737" s="1" t="str">
        <f>"51097"</f>
        <v>51097</v>
      </c>
      <c r="C737" s="1" t="str">
        <f>"NEWTOWN"</f>
        <v>NEWTOWN</v>
      </c>
      <c r="D737" s="1" t="str">
        <f>"VA"</f>
        <v>VA</v>
      </c>
    </row>
    <row r="738" spans="1:4" x14ac:dyDescent="0.2">
      <c r="A738" s="1" t="str">
        <f>"23108"</f>
        <v>23108</v>
      </c>
      <c r="B738" s="1" t="str">
        <f>"51097"</f>
        <v>51097</v>
      </c>
      <c r="C738" s="1" t="str">
        <f>"MASCOT"</f>
        <v>MASCOT</v>
      </c>
      <c r="D738" s="1" t="str">
        <f>"VA"</f>
        <v>VA</v>
      </c>
    </row>
    <row r="739" spans="1:4" x14ac:dyDescent="0.2">
      <c r="A739" s="1" t="str">
        <f>"23161"</f>
        <v>23161</v>
      </c>
      <c r="B739" s="1" t="str">
        <f>"51097"</f>
        <v>51097</v>
      </c>
      <c r="C739" s="1" t="str">
        <f>"STEVENSVILLE"</f>
        <v>STEVENSVILLE</v>
      </c>
      <c r="D739" s="1" t="str">
        <f>"VA"</f>
        <v>VA</v>
      </c>
    </row>
    <row r="740" spans="1:4" x14ac:dyDescent="0.2">
      <c r="A740" s="1" t="str">
        <f>"23148"</f>
        <v>23148</v>
      </c>
      <c r="B740" s="1" t="str">
        <f>"51097"</f>
        <v>51097</v>
      </c>
      <c r="C740" s="1" t="str">
        <f>"SAINT STEPHENS CHURCH"</f>
        <v>SAINT STEPHENS CHURCH</v>
      </c>
      <c r="D740" s="1" t="str">
        <f>"VA"</f>
        <v>VA</v>
      </c>
    </row>
    <row r="741" spans="1:4" x14ac:dyDescent="0.2">
      <c r="A741" s="1" t="str">
        <f>"23177"</f>
        <v>23177</v>
      </c>
      <c r="B741" s="1" t="str">
        <f>"51097"</f>
        <v>51097</v>
      </c>
      <c r="C741" s="1" t="str">
        <f>"WALKERTON"</f>
        <v>WALKERTON</v>
      </c>
      <c r="D741" s="1" t="str">
        <f>"VA"</f>
        <v>VA</v>
      </c>
    </row>
    <row r="742" spans="1:4" x14ac:dyDescent="0.2">
      <c r="A742" s="1" t="str">
        <f>"23085"</f>
        <v>23085</v>
      </c>
      <c r="B742" s="1" t="str">
        <f>"51097"</f>
        <v>51097</v>
      </c>
      <c r="C742" s="1" t="str">
        <f>"KING AND QUEEN COURT HOUSE"</f>
        <v>KING AND QUEEN COURT HOUSE</v>
      </c>
      <c r="D742" s="1" t="str">
        <f>"VA"</f>
        <v>VA</v>
      </c>
    </row>
    <row r="743" spans="1:4" x14ac:dyDescent="0.2">
      <c r="A743" s="1" t="str">
        <f>"22437"</f>
        <v>22437</v>
      </c>
      <c r="B743" s="1" t="str">
        <f>"51097"</f>
        <v>51097</v>
      </c>
      <c r="C743" s="1" t="str">
        <f>"CENTER CROSS"</f>
        <v>CENTER CROSS</v>
      </c>
      <c r="D743" s="1" t="str">
        <f>"VA"</f>
        <v>VA</v>
      </c>
    </row>
    <row r="744" spans="1:4" x14ac:dyDescent="0.2">
      <c r="A744" s="1" t="str">
        <f>"23091"</f>
        <v>23091</v>
      </c>
      <c r="B744" s="1" t="str">
        <f>"51097"</f>
        <v>51097</v>
      </c>
      <c r="C744" s="1" t="str">
        <f>"LITTLE PLYMOUTH"</f>
        <v>LITTLE PLYMOUTH</v>
      </c>
      <c r="D744" s="1" t="str">
        <f>"VA"</f>
        <v>VA</v>
      </c>
    </row>
    <row r="745" spans="1:4" x14ac:dyDescent="0.2">
      <c r="A745" s="1" t="str">
        <f>"22560"</f>
        <v>22560</v>
      </c>
      <c r="B745" s="1" t="str">
        <f>"51097"</f>
        <v>51097</v>
      </c>
      <c r="C745" s="1" t="str">
        <f>"TAPPAHANNOCK"</f>
        <v>TAPPAHANNOCK</v>
      </c>
      <c r="D745" s="1" t="str">
        <f>"VA"</f>
        <v>VA</v>
      </c>
    </row>
    <row r="746" spans="1:4" x14ac:dyDescent="0.2">
      <c r="A746" s="1" t="str">
        <f>"22481"</f>
        <v>22481</v>
      </c>
      <c r="B746" s="1" t="str">
        <f>"51099"</f>
        <v>51099</v>
      </c>
      <c r="C746" s="1" t="str">
        <f>"JERSEY"</f>
        <v>JERSEY</v>
      </c>
      <c r="D746" s="1" t="str">
        <f>"VA"</f>
        <v>VA</v>
      </c>
    </row>
    <row r="747" spans="1:4" x14ac:dyDescent="0.2">
      <c r="A747" s="1" t="str">
        <f>"22526"</f>
        <v>22526</v>
      </c>
      <c r="B747" s="1" t="str">
        <f>"51099"</f>
        <v>51099</v>
      </c>
      <c r="C747" s="1" t="str">
        <f>"NINDE"</f>
        <v>NINDE</v>
      </c>
      <c r="D747" s="1" t="str">
        <f>"VA"</f>
        <v>VA</v>
      </c>
    </row>
    <row r="748" spans="1:4" x14ac:dyDescent="0.2">
      <c r="A748" s="1" t="str">
        <f>"22544"</f>
        <v>22544</v>
      </c>
      <c r="B748" s="1" t="str">
        <f>"51099"</f>
        <v>51099</v>
      </c>
      <c r="C748" s="1" t="str">
        <f>"ROLLINS FORK"</f>
        <v>ROLLINS FORK</v>
      </c>
      <c r="D748" s="1" t="str">
        <f>"VA"</f>
        <v>VA</v>
      </c>
    </row>
    <row r="749" spans="1:4" x14ac:dyDescent="0.2">
      <c r="A749" s="1" t="str">
        <f>"22547"</f>
        <v>22547</v>
      </c>
      <c r="B749" s="1" t="str">
        <f>"51099"</f>
        <v>51099</v>
      </c>
      <c r="C749" s="1" t="str">
        <f>"SEALSTON"</f>
        <v>SEALSTON</v>
      </c>
      <c r="D749" s="1" t="str">
        <f>"VA"</f>
        <v>VA</v>
      </c>
    </row>
    <row r="750" spans="1:4" x14ac:dyDescent="0.2">
      <c r="A750" s="1" t="str">
        <f>"22485"</f>
        <v>22485</v>
      </c>
      <c r="B750" s="1" t="str">
        <f>"51099"</f>
        <v>51099</v>
      </c>
      <c r="C750" s="1" t="str">
        <f>"KING GEORGE"</f>
        <v>KING GEORGE</v>
      </c>
      <c r="D750" s="1" t="str">
        <f>"VA"</f>
        <v>VA</v>
      </c>
    </row>
    <row r="751" spans="1:4" x14ac:dyDescent="0.2">
      <c r="A751" s="1" t="str">
        <f>"22451"</f>
        <v>22451</v>
      </c>
      <c r="B751" s="1" t="str">
        <f>"51099"</f>
        <v>51099</v>
      </c>
      <c r="C751" s="1" t="str">
        <f>"DOGUE"</f>
        <v>DOGUE</v>
      </c>
      <c r="D751" s="1" t="str">
        <f>"VA"</f>
        <v>VA</v>
      </c>
    </row>
    <row r="752" spans="1:4" x14ac:dyDescent="0.2">
      <c r="A752" s="1" t="str">
        <f>"22448"</f>
        <v>22448</v>
      </c>
      <c r="B752" s="1" t="str">
        <f>"51099"</f>
        <v>51099</v>
      </c>
      <c r="C752" s="1" t="str">
        <f>"DAHLGREN"</f>
        <v>DAHLGREN</v>
      </c>
      <c r="D752" s="1" t="str">
        <f>"VA"</f>
        <v>VA</v>
      </c>
    </row>
    <row r="753" spans="1:4" x14ac:dyDescent="0.2">
      <c r="A753" s="1" t="str">
        <f>"22443"</f>
        <v>22443</v>
      </c>
      <c r="B753" s="1" t="str">
        <f>"51099"</f>
        <v>51099</v>
      </c>
      <c r="C753" s="1" t="str">
        <f>"COLONIAL BEACH"</f>
        <v>COLONIAL BEACH</v>
      </c>
      <c r="D753" s="1" t="str">
        <f>"VA"</f>
        <v>VA</v>
      </c>
    </row>
    <row r="754" spans="1:4" x14ac:dyDescent="0.2">
      <c r="A754" s="1" t="str">
        <f>"23069"</f>
        <v>23069</v>
      </c>
      <c r="B754" s="1" t="str">
        <f>"51101"</f>
        <v>51101</v>
      </c>
      <c r="C754" s="1" t="str">
        <f>"HANOVER"</f>
        <v>HANOVER</v>
      </c>
      <c r="D754" s="1" t="str">
        <f>"VA"</f>
        <v>VA</v>
      </c>
    </row>
    <row r="755" spans="1:4" x14ac:dyDescent="0.2">
      <c r="A755" s="1" t="str">
        <f>"23181"</f>
        <v>23181</v>
      </c>
      <c r="B755" s="1" t="str">
        <f>"51101"</f>
        <v>51101</v>
      </c>
      <c r="C755" s="1" t="str">
        <f>"WEST POINT"</f>
        <v>WEST POINT</v>
      </c>
      <c r="D755" s="1" t="str">
        <f>"VA"</f>
        <v>VA</v>
      </c>
    </row>
    <row r="756" spans="1:4" x14ac:dyDescent="0.2">
      <c r="A756" s="1" t="str">
        <f>"23177"</f>
        <v>23177</v>
      </c>
      <c r="B756" s="1" t="str">
        <f>"51101"</f>
        <v>51101</v>
      </c>
      <c r="C756" s="1" t="str">
        <f>"WALKERTON"</f>
        <v>WALKERTON</v>
      </c>
      <c r="D756" s="1" t="str">
        <f>"VA"</f>
        <v>VA</v>
      </c>
    </row>
    <row r="757" spans="1:4" x14ac:dyDescent="0.2">
      <c r="A757" s="1" t="str">
        <f>"23086"</f>
        <v>23086</v>
      </c>
      <c r="B757" s="1" t="str">
        <f>"51101"</f>
        <v>51101</v>
      </c>
      <c r="C757" s="1" t="str">
        <f>"KING WILLIAM"</f>
        <v>KING WILLIAM</v>
      </c>
      <c r="D757" s="1" t="str">
        <f>"VA"</f>
        <v>VA</v>
      </c>
    </row>
    <row r="758" spans="1:4" x14ac:dyDescent="0.2">
      <c r="A758" s="1" t="str">
        <f>"23106"</f>
        <v>23106</v>
      </c>
      <c r="B758" s="1" t="str">
        <f>"51101"</f>
        <v>51101</v>
      </c>
      <c r="C758" s="1" t="str">
        <f>"MANQUIN"</f>
        <v>MANQUIN</v>
      </c>
      <c r="D758" s="1" t="str">
        <f>"VA"</f>
        <v>VA</v>
      </c>
    </row>
    <row r="759" spans="1:4" x14ac:dyDescent="0.2">
      <c r="A759" s="1" t="str">
        <f>"23009"</f>
        <v>23009</v>
      </c>
      <c r="B759" s="1" t="str">
        <f>"51101"</f>
        <v>51101</v>
      </c>
      <c r="C759" s="1" t="str">
        <f>"AYLETT"</f>
        <v>AYLETT</v>
      </c>
      <c r="D759" s="1" t="str">
        <f>"VA"</f>
        <v>VA</v>
      </c>
    </row>
    <row r="760" spans="1:4" x14ac:dyDescent="0.2">
      <c r="A760" s="1" t="str">
        <f>"22576"</f>
        <v>22576</v>
      </c>
      <c r="B760" s="1" t="str">
        <f>"51103"</f>
        <v>51103</v>
      </c>
      <c r="C760" s="1" t="str">
        <f>"WEEMS"</f>
        <v>WEEMS</v>
      </c>
      <c r="D760" s="1" t="str">
        <f>"VA"</f>
        <v>VA</v>
      </c>
    </row>
    <row r="761" spans="1:4" x14ac:dyDescent="0.2">
      <c r="A761" s="1" t="str">
        <f>"22513"</f>
        <v>22513</v>
      </c>
      <c r="B761" s="1" t="str">
        <f>"51103"</f>
        <v>51103</v>
      </c>
      <c r="C761" s="1" t="str">
        <f>"MERRY POINT"</f>
        <v>MERRY POINT</v>
      </c>
      <c r="D761" s="1" t="str">
        <f>"VA"</f>
        <v>VA</v>
      </c>
    </row>
    <row r="762" spans="1:4" x14ac:dyDescent="0.2">
      <c r="A762" s="1" t="str">
        <f>"22503"</f>
        <v>22503</v>
      </c>
      <c r="B762" s="1" t="str">
        <f>"51103"</f>
        <v>51103</v>
      </c>
      <c r="C762" s="1" t="str">
        <f>"LANCASTER"</f>
        <v>LANCASTER</v>
      </c>
      <c r="D762" s="1" t="str">
        <f>"VA"</f>
        <v>VA</v>
      </c>
    </row>
    <row r="763" spans="1:4" x14ac:dyDescent="0.2">
      <c r="A763" s="1" t="str">
        <f>"22480"</f>
        <v>22480</v>
      </c>
      <c r="B763" s="1" t="str">
        <f>"51103"</f>
        <v>51103</v>
      </c>
      <c r="C763" s="1" t="str">
        <f>"IRVINGTON"</f>
        <v>IRVINGTON</v>
      </c>
      <c r="D763" s="1" t="str">
        <f>"VA"</f>
        <v>VA</v>
      </c>
    </row>
    <row r="764" spans="1:4" x14ac:dyDescent="0.2">
      <c r="A764" s="1" t="str">
        <f>"22482"</f>
        <v>22482</v>
      </c>
      <c r="B764" s="1" t="str">
        <f>"51103"</f>
        <v>51103</v>
      </c>
      <c r="C764" s="1" t="str">
        <f>"KILMARNOCK"</f>
        <v>KILMARNOCK</v>
      </c>
      <c r="D764" s="1" t="str">
        <f>"VA"</f>
        <v>VA</v>
      </c>
    </row>
    <row r="765" spans="1:4" x14ac:dyDescent="0.2">
      <c r="A765" s="1" t="str">
        <f>"22528"</f>
        <v>22528</v>
      </c>
      <c r="B765" s="1" t="str">
        <f>"51103"</f>
        <v>51103</v>
      </c>
      <c r="C765" s="1" t="str">
        <f>"NUTTSVILLE"</f>
        <v>NUTTSVILLE</v>
      </c>
      <c r="D765" s="1" t="str">
        <f>"VA"</f>
        <v>VA</v>
      </c>
    </row>
    <row r="766" spans="1:4" x14ac:dyDescent="0.2">
      <c r="A766" s="1" t="str">
        <f>"22517"</f>
        <v>22517</v>
      </c>
      <c r="B766" s="1" t="str">
        <f>"51103"</f>
        <v>51103</v>
      </c>
      <c r="C766" s="1" t="str">
        <f>"MOLLUSK"</f>
        <v>MOLLUSK</v>
      </c>
      <c r="D766" s="1" t="str">
        <f>"VA"</f>
        <v>VA</v>
      </c>
    </row>
    <row r="767" spans="1:4" x14ac:dyDescent="0.2">
      <c r="A767" s="1" t="str">
        <f>"22473"</f>
        <v>22473</v>
      </c>
      <c r="B767" s="1" t="str">
        <f>"51103"</f>
        <v>51103</v>
      </c>
      <c r="C767" s="1" t="str">
        <f>"HEATHSVILLE"</f>
        <v>HEATHSVILLE</v>
      </c>
      <c r="D767" s="1" t="str">
        <f>"VA"</f>
        <v>VA</v>
      </c>
    </row>
    <row r="768" spans="1:4" x14ac:dyDescent="0.2">
      <c r="A768" s="1" t="str">
        <f>"22507"</f>
        <v>22507</v>
      </c>
      <c r="B768" s="1" t="str">
        <f>"51103"</f>
        <v>51103</v>
      </c>
      <c r="C768" s="1" t="str">
        <f>"LIVELY"</f>
        <v>LIVELY</v>
      </c>
      <c r="D768" s="1" t="str">
        <f>"VA"</f>
        <v>VA</v>
      </c>
    </row>
    <row r="769" spans="1:4" x14ac:dyDescent="0.2">
      <c r="A769" s="1" t="str">
        <f>"22523"</f>
        <v>22523</v>
      </c>
      <c r="B769" s="1" t="str">
        <f>"51103"</f>
        <v>51103</v>
      </c>
      <c r="C769" s="1" t="str">
        <f>"MORATTICO"</f>
        <v>MORATTICO</v>
      </c>
      <c r="D769" s="1" t="str">
        <f>"VA"</f>
        <v>VA</v>
      </c>
    </row>
    <row r="770" spans="1:4" x14ac:dyDescent="0.2">
      <c r="A770" s="1" t="str">
        <f>"22578"</f>
        <v>22578</v>
      </c>
      <c r="B770" s="1" t="str">
        <f>"51103"</f>
        <v>51103</v>
      </c>
      <c r="C770" s="1" t="str">
        <f>"WHITE STONE"</f>
        <v>WHITE STONE</v>
      </c>
      <c r="D770" s="1" t="str">
        <f>"VA"</f>
        <v>VA</v>
      </c>
    </row>
    <row r="771" spans="1:4" x14ac:dyDescent="0.2">
      <c r="A771" s="1" t="str">
        <f>"24248"</f>
        <v>24248</v>
      </c>
      <c r="B771" s="1" t="str">
        <f>"51105"</f>
        <v>51105</v>
      </c>
      <c r="C771" s="1" t="str">
        <f>"EWING"</f>
        <v>EWING</v>
      </c>
      <c r="D771" s="1" t="str">
        <f>"VA"</f>
        <v>VA</v>
      </c>
    </row>
    <row r="772" spans="1:4" x14ac:dyDescent="0.2">
      <c r="A772" s="1" t="str">
        <f>"24277"</f>
        <v>24277</v>
      </c>
      <c r="B772" s="1" t="str">
        <f>"51105"</f>
        <v>51105</v>
      </c>
      <c r="C772" s="1" t="str">
        <f>"PENNINGTON GAP"</f>
        <v>PENNINGTON GAP</v>
      </c>
      <c r="D772" s="1" t="str">
        <f>"VA"</f>
        <v>VA</v>
      </c>
    </row>
    <row r="773" spans="1:4" x14ac:dyDescent="0.2">
      <c r="A773" s="1" t="str">
        <f>"24243"</f>
        <v>24243</v>
      </c>
      <c r="B773" s="1" t="str">
        <f>"51105"</f>
        <v>51105</v>
      </c>
      <c r="C773" s="1" t="str">
        <f>"DRYDEN"</f>
        <v>DRYDEN</v>
      </c>
      <c r="D773" s="1" t="str">
        <f>"VA"</f>
        <v>VA</v>
      </c>
    </row>
    <row r="774" spans="1:4" x14ac:dyDescent="0.2">
      <c r="A774" s="1" t="str">
        <f>"24219"</f>
        <v>24219</v>
      </c>
      <c r="B774" s="1" t="str">
        <f>"51105"</f>
        <v>51105</v>
      </c>
      <c r="C774" s="1" t="str">
        <f>"BIG STONE GAP"</f>
        <v>BIG STONE GAP</v>
      </c>
      <c r="D774" s="1" t="str">
        <f>"VA"</f>
        <v>VA</v>
      </c>
    </row>
    <row r="775" spans="1:4" x14ac:dyDescent="0.2">
      <c r="A775" s="1" t="str">
        <f>"24265"</f>
        <v>24265</v>
      </c>
      <c r="B775" s="1" t="str">
        <f>"51105"</f>
        <v>51105</v>
      </c>
      <c r="C775" s="1" t="str">
        <f>"KEOKEE"</f>
        <v>KEOKEE</v>
      </c>
      <c r="D775" s="1" t="str">
        <f>"VA"</f>
        <v>VA</v>
      </c>
    </row>
    <row r="776" spans="1:4" x14ac:dyDescent="0.2">
      <c r="A776" s="1" t="str">
        <f>"24218"</f>
        <v>24218</v>
      </c>
      <c r="B776" s="1" t="str">
        <f>"51105"</f>
        <v>51105</v>
      </c>
      <c r="C776" s="1" t="str">
        <f>"BEN HUR"</f>
        <v>BEN HUR</v>
      </c>
      <c r="D776" s="1" t="str">
        <f>"VA"</f>
        <v>VA</v>
      </c>
    </row>
    <row r="777" spans="1:4" x14ac:dyDescent="0.2">
      <c r="A777" s="1" t="str">
        <f>"24263"</f>
        <v>24263</v>
      </c>
      <c r="B777" s="1" t="str">
        <f>"51105"</f>
        <v>51105</v>
      </c>
      <c r="C777" s="1" t="str">
        <f>"JONESVILLE"</f>
        <v>JONESVILLE</v>
      </c>
      <c r="D777" s="1" t="str">
        <f>"VA"</f>
        <v>VA</v>
      </c>
    </row>
    <row r="778" spans="1:4" x14ac:dyDescent="0.2">
      <c r="A778" s="1" t="str">
        <f>"24282"</f>
        <v>24282</v>
      </c>
      <c r="B778" s="1" t="str">
        <f>"51105"</f>
        <v>51105</v>
      </c>
      <c r="C778" s="1" t="str">
        <f>"SAINT CHARLES"</f>
        <v>SAINT CHARLES</v>
      </c>
      <c r="D778" s="1" t="str">
        <f>"VA"</f>
        <v>VA</v>
      </c>
    </row>
    <row r="779" spans="1:4" x14ac:dyDescent="0.2">
      <c r="A779" s="1" t="str">
        <f>"24221"</f>
        <v>24221</v>
      </c>
      <c r="B779" s="1" t="str">
        <f>"51105"</f>
        <v>51105</v>
      </c>
      <c r="C779" s="1" t="str">
        <f>"BLACKWATER"</f>
        <v>BLACKWATER</v>
      </c>
      <c r="D779" s="1" t="str">
        <f>"VA"</f>
        <v>VA</v>
      </c>
    </row>
    <row r="780" spans="1:4" x14ac:dyDescent="0.2">
      <c r="A780" s="1" t="str">
        <f>"24281"</f>
        <v>24281</v>
      </c>
      <c r="B780" s="1" t="str">
        <f>"51105"</f>
        <v>51105</v>
      </c>
      <c r="C780" s="1" t="str">
        <f>"ROSE HILL"</f>
        <v>ROSE HILL</v>
      </c>
      <c r="D780" s="1" t="str">
        <f>"VA"</f>
        <v>VA</v>
      </c>
    </row>
    <row r="781" spans="1:4" x14ac:dyDescent="0.2">
      <c r="A781" s="1" t="str">
        <f>"24244"</f>
        <v>24244</v>
      </c>
      <c r="B781" s="1" t="str">
        <f>"51105"</f>
        <v>51105</v>
      </c>
      <c r="C781" s="1" t="str">
        <f>"DUFFIELD"</f>
        <v>DUFFIELD</v>
      </c>
      <c r="D781" s="1" t="str">
        <f>"VA"</f>
        <v>VA</v>
      </c>
    </row>
    <row r="782" spans="1:4" x14ac:dyDescent="0.2">
      <c r="A782" s="1" t="str">
        <f>"20129"</f>
        <v>20129</v>
      </c>
      <c r="B782" s="1" t="str">
        <f>"51107"</f>
        <v>51107</v>
      </c>
      <c r="C782" s="1" t="str">
        <f>"PAEONIAN SPRINGS"</f>
        <v>PAEONIAN SPRINGS</v>
      </c>
      <c r="D782" s="1" t="str">
        <f>"VA"</f>
        <v>VA</v>
      </c>
    </row>
    <row r="783" spans="1:4" x14ac:dyDescent="0.2">
      <c r="A783" s="1" t="str">
        <f>"20146"</f>
        <v>20146</v>
      </c>
      <c r="B783" s="1" t="str">
        <f>"51107"</f>
        <v>51107</v>
      </c>
      <c r="C783" s="1" t="str">
        <f>"ASHBURN"</f>
        <v>ASHBURN</v>
      </c>
      <c r="D783" s="1" t="str">
        <f>"VA"</f>
        <v>VA</v>
      </c>
    </row>
    <row r="784" spans="1:4" x14ac:dyDescent="0.2">
      <c r="A784" s="1" t="str">
        <f>"20189"</f>
        <v>20189</v>
      </c>
      <c r="B784" s="1" t="str">
        <f>"51107"</f>
        <v>51107</v>
      </c>
      <c r="C784" s="1" t="str">
        <f>"DULLES"</f>
        <v>DULLES</v>
      </c>
      <c r="D784" s="1" t="str">
        <f>"VA"</f>
        <v>VA</v>
      </c>
    </row>
    <row r="785" spans="1:4" x14ac:dyDescent="0.2">
      <c r="A785" s="1" t="str">
        <f>"20141"</f>
        <v>20141</v>
      </c>
      <c r="B785" s="1" t="str">
        <f>"51107"</f>
        <v>51107</v>
      </c>
      <c r="C785" s="1" t="str">
        <f>"ROUND HILL"</f>
        <v>ROUND HILL</v>
      </c>
      <c r="D785" s="1" t="str">
        <f>"VA"</f>
        <v>VA</v>
      </c>
    </row>
    <row r="786" spans="1:4" x14ac:dyDescent="0.2">
      <c r="A786" s="1" t="str">
        <f>"20180"</f>
        <v>20180</v>
      </c>
      <c r="B786" s="1" t="str">
        <f>"51107"</f>
        <v>51107</v>
      </c>
      <c r="C786" s="1" t="str">
        <f>"LOVETTSVILLE"</f>
        <v>LOVETTSVILLE</v>
      </c>
      <c r="D786" s="1" t="str">
        <f>"VA"</f>
        <v>VA</v>
      </c>
    </row>
    <row r="787" spans="1:4" x14ac:dyDescent="0.2">
      <c r="A787" s="1" t="str">
        <f>"20197"</f>
        <v>20197</v>
      </c>
      <c r="B787" s="1" t="str">
        <f>"51107"</f>
        <v>51107</v>
      </c>
      <c r="C787" s="1" t="str">
        <f>"WATERFORD"</f>
        <v>WATERFORD</v>
      </c>
      <c r="D787" s="1" t="str">
        <f>"VA"</f>
        <v>VA</v>
      </c>
    </row>
    <row r="788" spans="1:4" x14ac:dyDescent="0.2">
      <c r="A788" s="1" t="str">
        <f>"20159"</f>
        <v>20159</v>
      </c>
      <c r="B788" s="1" t="str">
        <f>"51107"</f>
        <v>51107</v>
      </c>
      <c r="C788" s="1" t="str">
        <f>"HAMILTON"</f>
        <v>HAMILTON</v>
      </c>
      <c r="D788" s="1" t="str">
        <f>"VA"</f>
        <v>VA</v>
      </c>
    </row>
    <row r="789" spans="1:4" x14ac:dyDescent="0.2">
      <c r="A789" s="1" t="str">
        <f>"20598"</f>
        <v>20598</v>
      </c>
      <c r="B789" s="1" t="str">
        <f>"51107"</f>
        <v>51107</v>
      </c>
      <c r="C789" s="1" t="str">
        <f>"DHS"</f>
        <v>DHS</v>
      </c>
      <c r="D789" s="1" t="str">
        <f>"VA"</f>
        <v>VA</v>
      </c>
    </row>
    <row r="790" spans="1:4" x14ac:dyDescent="0.2">
      <c r="A790" s="1" t="str">
        <f>"20105"</f>
        <v>20105</v>
      </c>
      <c r="B790" s="1" t="str">
        <f>"51107"</f>
        <v>51107</v>
      </c>
      <c r="C790" s="1" t="str">
        <f>"ALDIE"</f>
        <v>ALDIE</v>
      </c>
      <c r="D790" s="1" t="str">
        <f>"VA"</f>
        <v>VA</v>
      </c>
    </row>
    <row r="791" spans="1:4" x14ac:dyDescent="0.2">
      <c r="A791" s="1" t="str">
        <f>"20184"</f>
        <v>20184</v>
      </c>
      <c r="B791" s="1" t="str">
        <f>"51107"</f>
        <v>51107</v>
      </c>
      <c r="C791" s="1" t="str">
        <f>"UPPERVILLE"</f>
        <v>UPPERVILLE</v>
      </c>
      <c r="D791" s="1" t="str">
        <f>"VA"</f>
        <v>VA</v>
      </c>
    </row>
    <row r="792" spans="1:4" x14ac:dyDescent="0.2">
      <c r="A792" s="1" t="str">
        <f>"20131"</f>
        <v>20131</v>
      </c>
      <c r="B792" s="1" t="str">
        <f>"51107"</f>
        <v>51107</v>
      </c>
      <c r="C792" s="1" t="str">
        <f>"PHILOMONT"</f>
        <v>PHILOMONT</v>
      </c>
      <c r="D792" s="1" t="str">
        <f>"VA"</f>
        <v>VA</v>
      </c>
    </row>
    <row r="793" spans="1:4" x14ac:dyDescent="0.2">
      <c r="A793" s="1" t="str">
        <f>"20151"</f>
        <v>20151</v>
      </c>
      <c r="B793" s="1" t="str">
        <f>"51107"</f>
        <v>51107</v>
      </c>
      <c r="C793" s="1" t="str">
        <f>"CHANTILLY"</f>
        <v>CHANTILLY</v>
      </c>
      <c r="D793" s="1" t="str">
        <f>"VA"</f>
        <v>VA</v>
      </c>
    </row>
    <row r="794" spans="1:4" x14ac:dyDescent="0.2">
      <c r="A794" s="1" t="str">
        <f>"20149"</f>
        <v>20149</v>
      </c>
      <c r="B794" s="1" t="str">
        <f>"51107"</f>
        <v>51107</v>
      </c>
      <c r="C794" s="1" t="str">
        <f>"ASHBURN"</f>
        <v>ASHBURN</v>
      </c>
      <c r="D794" s="1" t="str">
        <f>"VA"</f>
        <v>VA</v>
      </c>
    </row>
    <row r="795" spans="1:4" x14ac:dyDescent="0.2">
      <c r="A795" s="1" t="str">
        <f>"20160"</f>
        <v>20160</v>
      </c>
      <c r="B795" s="1" t="str">
        <f>"51107"</f>
        <v>51107</v>
      </c>
      <c r="C795" s="1" t="str">
        <f>"LINCOLN"</f>
        <v>LINCOLN</v>
      </c>
      <c r="D795" s="1" t="str">
        <f>"VA"</f>
        <v>VA</v>
      </c>
    </row>
    <row r="796" spans="1:4" x14ac:dyDescent="0.2">
      <c r="A796" s="1" t="str">
        <f>"20158"</f>
        <v>20158</v>
      </c>
      <c r="B796" s="1" t="str">
        <f>"51107"</f>
        <v>51107</v>
      </c>
      <c r="C796" s="1" t="str">
        <f>"HAMILTON"</f>
        <v>HAMILTON</v>
      </c>
      <c r="D796" s="1" t="str">
        <f>"VA"</f>
        <v>VA</v>
      </c>
    </row>
    <row r="797" spans="1:4" x14ac:dyDescent="0.2">
      <c r="A797" s="1" t="str">
        <f>"20117"</f>
        <v>20117</v>
      </c>
      <c r="B797" s="1" t="str">
        <f>"51107"</f>
        <v>51107</v>
      </c>
      <c r="C797" s="1" t="str">
        <f>"MIDDLEBURG"</f>
        <v>MIDDLEBURG</v>
      </c>
      <c r="D797" s="1" t="str">
        <f>"VA"</f>
        <v>VA</v>
      </c>
    </row>
    <row r="798" spans="1:4" x14ac:dyDescent="0.2">
      <c r="A798" s="1" t="str">
        <f>"20176"</f>
        <v>20176</v>
      </c>
      <c r="B798" s="1" t="str">
        <f>"51107"</f>
        <v>51107</v>
      </c>
      <c r="C798" s="1" t="str">
        <f>"LEESBURG"</f>
        <v>LEESBURG</v>
      </c>
      <c r="D798" s="1" t="str">
        <f>"VA"</f>
        <v>VA</v>
      </c>
    </row>
    <row r="799" spans="1:4" x14ac:dyDescent="0.2">
      <c r="A799" s="1" t="str">
        <f>"20178"</f>
        <v>20178</v>
      </c>
      <c r="B799" s="1" t="str">
        <f>"51107"</f>
        <v>51107</v>
      </c>
      <c r="C799" s="1" t="str">
        <f>"LEESBURG"</f>
        <v>LEESBURG</v>
      </c>
      <c r="D799" s="1" t="str">
        <f>"VA"</f>
        <v>VA</v>
      </c>
    </row>
    <row r="800" spans="1:4" x14ac:dyDescent="0.2">
      <c r="A800" s="1" t="str">
        <f>"20101"</f>
        <v>20101</v>
      </c>
      <c r="B800" s="1" t="str">
        <f>"51107"</f>
        <v>51107</v>
      </c>
      <c r="C800" s="1" t="str">
        <f>"DULLES"</f>
        <v>DULLES</v>
      </c>
      <c r="D800" s="1" t="str">
        <f>"VA"</f>
        <v>VA</v>
      </c>
    </row>
    <row r="801" spans="1:4" x14ac:dyDescent="0.2">
      <c r="A801" s="1" t="str">
        <f>"20135"</f>
        <v>20135</v>
      </c>
      <c r="B801" s="1" t="str">
        <f>"51107"</f>
        <v>51107</v>
      </c>
      <c r="C801" s="1" t="str">
        <f>"BLUEMONT"</f>
        <v>BLUEMONT</v>
      </c>
      <c r="D801" s="1" t="str">
        <f>"VA"</f>
        <v>VA</v>
      </c>
    </row>
    <row r="802" spans="1:4" x14ac:dyDescent="0.2">
      <c r="A802" s="1" t="str">
        <f>"20177"</f>
        <v>20177</v>
      </c>
      <c r="B802" s="1" t="str">
        <f>"51107"</f>
        <v>51107</v>
      </c>
      <c r="C802" s="1" t="str">
        <f>"LEESBURG"</f>
        <v>LEESBURG</v>
      </c>
      <c r="D802" s="1" t="str">
        <f>"VA"</f>
        <v>VA</v>
      </c>
    </row>
    <row r="803" spans="1:4" x14ac:dyDescent="0.2">
      <c r="A803" s="1" t="str">
        <f>"20165"</f>
        <v>20165</v>
      </c>
      <c r="B803" s="1" t="str">
        <f>"51107"</f>
        <v>51107</v>
      </c>
      <c r="C803" s="1" t="str">
        <f>"STERLING"</f>
        <v>STERLING</v>
      </c>
      <c r="D803" s="1" t="str">
        <f>"VA"</f>
        <v>VA</v>
      </c>
    </row>
    <row r="804" spans="1:4" x14ac:dyDescent="0.2">
      <c r="A804" s="1" t="str">
        <f>"20147"</f>
        <v>20147</v>
      </c>
      <c r="B804" s="1" t="str">
        <f>"51107"</f>
        <v>51107</v>
      </c>
      <c r="C804" s="1" t="str">
        <f>"ASHBURN"</f>
        <v>ASHBURN</v>
      </c>
      <c r="D804" s="1" t="str">
        <f>"VA"</f>
        <v>VA</v>
      </c>
    </row>
    <row r="805" spans="1:4" x14ac:dyDescent="0.2">
      <c r="A805" s="1" t="str">
        <f>"20175"</f>
        <v>20175</v>
      </c>
      <c r="B805" s="1" t="str">
        <f>"51107"</f>
        <v>51107</v>
      </c>
      <c r="C805" s="1" t="str">
        <f>"LEESBURG"</f>
        <v>LEESBURG</v>
      </c>
      <c r="D805" s="1" t="str">
        <f>"VA"</f>
        <v>VA</v>
      </c>
    </row>
    <row r="806" spans="1:4" x14ac:dyDescent="0.2">
      <c r="A806" s="1" t="str">
        <f>"20120"</f>
        <v>20120</v>
      </c>
      <c r="B806" s="1" t="str">
        <f>"51107"</f>
        <v>51107</v>
      </c>
      <c r="C806" s="1" t="str">
        <f>"CENTREVILLE"</f>
        <v>CENTREVILLE</v>
      </c>
      <c r="D806" s="1" t="str">
        <f>"VA"</f>
        <v>VA</v>
      </c>
    </row>
    <row r="807" spans="1:4" x14ac:dyDescent="0.2">
      <c r="A807" s="1" t="str">
        <f>"20166"</f>
        <v>20166</v>
      </c>
      <c r="B807" s="1" t="str">
        <f>"51107"</f>
        <v>51107</v>
      </c>
      <c r="C807" s="1" t="str">
        <f>"STERLING"</f>
        <v>STERLING</v>
      </c>
      <c r="D807" s="1" t="str">
        <f>"VA"</f>
        <v>VA</v>
      </c>
    </row>
    <row r="808" spans="1:4" x14ac:dyDescent="0.2">
      <c r="A808" s="1" t="str">
        <f>"20130"</f>
        <v>20130</v>
      </c>
      <c r="B808" s="1" t="str">
        <f>"51107"</f>
        <v>51107</v>
      </c>
      <c r="C808" s="1" t="str">
        <f>"PARIS"</f>
        <v>PARIS</v>
      </c>
      <c r="D808" s="1" t="str">
        <f>"VA"</f>
        <v>VA</v>
      </c>
    </row>
    <row r="809" spans="1:4" x14ac:dyDescent="0.2">
      <c r="A809" s="1" t="str">
        <f>"20132"</f>
        <v>20132</v>
      </c>
      <c r="B809" s="1" t="str">
        <f>"51107"</f>
        <v>51107</v>
      </c>
      <c r="C809" s="1" t="str">
        <f>"PURCELLVILLE"</f>
        <v>PURCELLVILLE</v>
      </c>
      <c r="D809" s="1" t="str">
        <f>"VA"</f>
        <v>VA</v>
      </c>
    </row>
    <row r="810" spans="1:4" x14ac:dyDescent="0.2">
      <c r="A810" s="1" t="str">
        <f>"22066"</f>
        <v>22066</v>
      </c>
      <c r="B810" s="1" t="str">
        <f>"51107"</f>
        <v>51107</v>
      </c>
      <c r="C810" s="1" t="str">
        <f>"GREAT FALLS"</f>
        <v>GREAT FALLS</v>
      </c>
      <c r="D810" s="1" t="str">
        <f>"VA"</f>
        <v>VA</v>
      </c>
    </row>
    <row r="811" spans="1:4" x14ac:dyDescent="0.2">
      <c r="A811" s="1" t="str">
        <f>"20103"</f>
        <v>20103</v>
      </c>
      <c r="B811" s="1" t="str">
        <f>"51107"</f>
        <v>51107</v>
      </c>
      <c r="C811" s="1" t="str">
        <f>"DULLES"</f>
        <v>DULLES</v>
      </c>
      <c r="D811" s="1" t="str">
        <f>"VA"</f>
        <v>VA</v>
      </c>
    </row>
    <row r="812" spans="1:4" x14ac:dyDescent="0.2">
      <c r="A812" s="1" t="str">
        <f>"20167"</f>
        <v>20167</v>
      </c>
      <c r="B812" s="1" t="str">
        <f>"51107"</f>
        <v>51107</v>
      </c>
      <c r="C812" s="1" t="str">
        <f>"STERLING"</f>
        <v>STERLING</v>
      </c>
      <c r="D812" s="1" t="str">
        <f>"VA"</f>
        <v>VA</v>
      </c>
    </row>
    <row r="813" spans="1:4" x14ac:dyDescent="0.2">
      <c r="A813" s="1" t="str">
        <f>"20104"</f>
        <v>20104</v>
      </c>
      <c r="B813" s="1" t="str">
        <f>"51107"</f>
        <v>51107</v>
      </c>
      <c r="C813" s="1" t="str">
        <f>"DULLES"</f>
        <v>DULLES</v>
      </c>
      <c r="D813" s="1" t="str">
        <f>"VA"</f>
        <v>VA</v>
      </c>
    </row>
    <row r="814" spans="1:4" x14ac:dyDescent="0.2">
      <c r="A814" s="1" t="str">
        <f>"20164"</f>
        <v>20164</v>
      </c>
      <c r="B814" s="1" t="str">
        <f>"51107"</f>
        <v>51107</v>
      </c>
      <c r="C814" s="1" t="str">
        <f>"STERLING"</f>
        <v>STERLING</v>
      </c>
      <c r="D814" s="1" t="str">
        <f>"VA"</f>
        <v>VA</v>
      </c>
    </row>
    <row r="815" spans="1:4" x14ac:dyDescent="0.2">
      <c r="A815" s="1" t="str">
        <f>"20148"</f>
        <v>20148</v>
      </c>
      <c r="B815" s="1" t="str">
        <f>"51107"</f>
        <v>51107</v>
      </c>
      <c r="C815" s="1" t="str">
        <f>"ASHBURN"</f>
        <v>ASHBURN</v>
      </c>
      <c r="D815" s="1" t="str">
        <f>"VA"</f>
        <v>VA</v>
      </c>
    </row>
    <row r="816" spans="1:4" x14ac:dyDescent="0.2">
      <c r="A816" s="1" t="str">
        <f>"20152"</f>
        <v>20152</v>
      </c>
      <c r="B816" s="1" t="str">
        <f>"51107"</f>
        <v>51107</v>
      </c>
      <c r="C816" s="1" t="str">
        <f>"CHANTILLY"</f>
        <v>CHANTILLY</v>
      </c>
      <c r="D816" s="1" t="str">
        <f>"VA"</f>
        <v>VA</v>
      </c>
    </row>
    <row r="817" spans="1:4" x14ac:dyDescent="0.2">
      <c r="A817" s="1" t="str">
        <f>"22974"</f>
        <v>22974</v>
      </c>
      <c r="B817" s="1" t="str">
        <f>"51109"</f>
        <v>51109</v>
      </c>
      <c r="C817" s="1" t="str">
        <f>"TROY"</f>
        <v>TROY</v>
      </c>
      <c r="D817" s="1" t="str">
        <f>"VA"</f>
        <v>VA</v>
      </c>
    </row>
    <row r="818" spans="1:4" x14ac:dyDescent="0.2">
      <c r="A818" s="1" t="str">
        <f>"23192"</f>
        <v>23192</v>
      </c>
      <c r="B818" s="1" t="str">
        <f>"51109"</f>
        <v>51109</v>
      </c>
      <c r="C818" s="1" t="str">
        <f>"MONTPELIER"</f>
        <v>MONTPELIER</v>
      </c>
      <c r="D818" s="1" t="str">
        <f>"VA"</f>
        <v>VA</v>
      </c>
    </row>
    <row r="819" spans="1:4" x14ac:dyDescent="0.2">
      <c r="A819" s="1" t="str">
        <f>"23170"</f>
        <v>23170</v>
      </c>
      <c r="B819" s="1" t="str">
        <f>"51109"</f>
        <v>51109</v>
      </c>
      <c r="C819" s="1" t="str">
        <f>"TREVILIANS"</f>
        <v>TREVILIANS</v>
      </c>
      <c r="D819" s="1" t="str">
        <f>"VA"</f>
        <v>VA</v>
      </c>
    </row>
    <row r="820" spans="1:4" x14ac:dyDescent="0.2">
      <c r="A820" s="1" t="str">
        <f>"23024"</f>
        <v>23024</v>
      </c>
      <c r="B820" s="1" t="str">
        <f>"51109"</f>
        <v>51109</v>
      </c>
      <c r="C820" s="1" t="str">
        <f>"BUMPASS"</f>
        <v>BUMPASS</v>
      </c>
      <c r="D820" s="1" t="str">
        <f>"VA"</f>
        <v>VA</v>
      </c>
    </row>
    <row r="821" spans="1:4" x14ac:dyDescent="0.2">
      <c r="A821" s="1" t="str">
        <f>"23093"</f>
        <v>23093</v>
      </c>
      <c r="B821" s="1" t="str">
        <f>"51109"</f>
        <v>51109</v>
      </c>
      <c r="C821" s="1" t="str">
        <f>"LOUISA"</f>
        <v>LOUISA</v>
      </c>
      <c r="D821" s="1" t="str">
        <f>"VA"</f>
        <v>VA</v>
      </c>
    </row>
    <row r="822" spans="1:4" x14ac:dyDescent="0.2">
      <c r="A822" s="1" t="str">
        <f>"23084"</f>
        <v>23084</v>
      </c>
      <c r="B822" s="1" t="str">
        <f>"51109"</f>
        <v>51109</v>
      </c>
      <c r="C822" s="1" t="str">
        <f>"KENTS STORE"</f>
        <v>KENTS STORE</v>
      </c>
      <c r="D822" s="1" t="str">
        <f>"VA"</f>
        <v>VA</v>
      </c>
    </row>
    <row r="823" spans="1:4" x14ac:dyDescent="0.2">
      <c r="A823" s="1" t="str">
        <f>"23015"</f>
        <v>23015</v>
      </c>
      <c r="B823" s="1" t="str">
        <f>"51109"</f>
        <v>51109</v>
      </c>
      <c r="C823" s="1" t="str">
        <f>"BEAVERDAM"</f>
        <v>BEAVERDAM</v>
      </c>
      <c r="D823" s="1" t="str">
        <f>"VA"</f>
        <v>VA</v>
      </c>
    </row>
    <row r="824" spans="1:4" x14ac:dyDescent="0.2">
      <c r="A824" s="1" t="str">
        <f>"23065"</f>
        <v>23065</v>
      </c>
      <c r="B824" s="1" t="str">
        <f>"51109"</f>
        <v>51109</v>
      </c>
      <c r="C824" s="1" t="str">
        <f>"GUM SPRING"</f>
        <v>GUM SPRING</v>
      </c>
      <c r="D824" s="1" t="str">
        <f>"VA"</f>
        <v>VA</v>
      </c>
    </row>
    <row r="825" spans="1:4" x14ac:dyDescent="0.2">
      <c r="A825" s="1" t="str">
        <f>"23102"</f>
        <v>23102</v>
      </c>
      <c r="B825" s="1" t="str">
        <f>"51109"</f>
        <v>51109</v>
      </c>
      <c r="C825" s="1" t="str">
        <f>"MAIDENS"</f>
        <v>MAIDENS</v>
      </c>
      <c r="D825" s="1" t="str">
        <f>"VA"</f>
        <v>VA</v>
      </c>
    </row>
    <row r="826" spans="1:4" x14ac:dyDescent="0.2">
      <c r="A826" s="1" t="str">
        <f>"23117"</f>
        <v>23117</v>
      </c>
      <c r="B826" s="1" t="str">
        <f>"51109"</f>
        <v>51109</v>
      </c>
      <c r="C826" s="1" t="str">
        <f>"MINERAL"</f>
        <v>MINERAL</v>
      </c>
      <c r="D826" s="1" t="str">
        <f>"VA"</f>
        <v>VA</v>
      </c>
    </row>
    <row r="827" spans="1:4" x14ac:dyDescent="0.2">
      <c r="A827" s="1" t="str">
        <f>"22942"</f>
        <v>22942</v>
      </c>
      <c r="B827" s="1" t="str">
        <f>"51109"</f>
        <v>51109</v>
      </c>
      <c r="C827" s="1" t="str">
        <f>"GORDONSVILLE"</f>
        <v>GORDONSVILLE</v>
      </c>
      <c r="D827" s="1" t="str">
        <f>"VA"</f>
        <v>VA</v>
      </c>
    </row>
    <row r="828" spans="1:4" x14ac:dyDescent="0.2">
      <c r="A828" s="1" t="str">
        <f>"22947"</f>
        <v>22947</v>
      </c>
      <c r="B828" s="1" t="str">
        <f>"51109"</f>
        <v>51109</v>
      </c>
      <c r="C828" s="1" t="str">
        <f>"KESWICK"</f>
        <v>KESWICK</v>
      </c>
      <c r="D828" s="1" t="str">
        <f>"VA"</f>
        <v>VA</v>
      </c>
    </row>
    <row r="829" spans="1:4" x14ac:dyDescent="0.2">
      <c r="A829" s="1" t="str">
        <f>"23924"</f>
        <v>23924</v>
      </c>
      <c r="B829" s="1" t="str">
        <f>"51111"</f>
        <v>51111</v>
      </c>
      <c r="C829" s="1" t="str">
        <f>"CHASE CITY"</f>
        <v>CHASE CITY</v>
      </c>
      <c r="D829" s="1" t="str">
        <f>"VA"</f>
        <v>VA</v>
      </c>
    </row>
    <row r="830" spans="1:4" x14ac:dyDescent="0.2">
      <c r="A830" s="1" t="str">
        <f>"23974"</f>
        <v>23974</v>
      </c>
      <c r="B830" s="1" t="str">
        <f>"51111"</f>
        <v>51111</v>
      </c>
      <c r="C830" s="1" t="str">
        <f>"VICTORIA"</f>
        <v>VICTORIA</v>
      </c>
      <c r="D830" s="1" t="str">
        <f>"VA"</f>
        <v>VA</v>
      </c>
    </row>
    <row r="831" spans="1:4" x14ac:dyDescent="0.2">
      <c r="A831" s="1" t="str">
        <f>"23824"</f>
        <v>23824</v>
      </c>
      <c r="B831" s="1" t="str">
        <f>"51111"</f>
        <v>51111</v>
      </c>
      <c r="C831" s="1" t="str">
        <f>"BLACKSTONE"</f>
        <v>BLACKSTONE</v>
      </c>
      <c r="D831" s="1" t="str">
        <f>"VA"</f>
        <v>VA</v>
      </c>
    </row>
    <row r="832" spans="1:4" x14ac:dyDescent="0.2">
      <c r="A832" s="1" t="str">
        <f>"23947"</f>
        <v>23947</v>
      </c>
      <c r="B832" s="1" t="str">
        <f>"51111"</f>
        <v>51111</v>
      </c>
      <c r="C832" s="1" t="str">
        <f>"KEYSVILLE"</f>
        <v>KEYSVILLE</v>
      </c>
      <c r="D832" s="1" t="str">
        <f>"VA"</f>
        <v>VA</v>
      </c>
    </row>
    <row r="833" spans="1:4" x14ac:dyDescent="0.2">
      <c r="A833" s="1" t="str">
        <f>"23937"</f>
        <v>23937</v>
      </c>
      <c r="B833" s="1" t="str">
        <f>"51111"</f>
        <v>51111</v>
      </c>
      <c r="C833" s="1" t="str">
        <f>"DRAKES BRANCH"</f>
        <v>DRAKES BRANCH</v>
      </c>
      <c r="D833" s="1" t="str">
        <f>"VA"</f>
        <v>VA</v>
      </c>
    </row>
    <row r="834" spans="1:4" x14ac:dyDescent="0.2">
      <c r="A834" s="1" t="str">
        <f>"23944"</f>
        <v>23944</v>
      </c>
      <c r="B834" s="1" t="str">
        <f>"51111"</f>
        <v>51111</v>
      </c>
      <c r="C834" s="1" t="str">
        <f>"KENBRIDGE"</f>
        <v>KENBRIDGE</v>
      </c>
      <c r="D834" s="1" t="str">
        <f>"VA"</f>
        <v>VA</v>
      </c>
    </row>
    <row r="835" spans="1:4" x14ac:dyDescent="0.2">
      <c r="A835" s="1" t="str">
        <f>"23920"</f>
        <v>23920</v>
      </c>
      <c r="B835" s="1" t="str">
        <f>"51111"</f>
        <v>51111</v>
      </c>
      <c r="C835" s="1" t="str">
        <f>"BRODNAX"</f>
        <v>BRODNAX</v>
      </c>
      <c r="D835" s="1" t="str">
        <f>"VA"</f>
        <v>VA</v>
      </c>
    </row>
    <row r="836" spans="1:4" x14ac:dyDescent="0.2">
      <c r="A836" s="1" t="str">
        <f>"23954"</f>
        <v>23954</v>
      </c>
      <c r="B836" s="1" t="str">
        <f>"51111"</f>
        <v>51111</v>
      </c>
      <c r="C836" s="1" t="str">
        <f>"MEHERRIN"</f>
        <v>MEHERRIN</v>
      </c>
      <c r="D836" s="1" t="str">
        <f>"VA"</f>
        <v>VA</v>
      </c>
    </row>
    <row r="837" spans="1:4" x14ac:dyDescent="0.2">
      <c r="A837" s="1" t="str">
        <f>"23970"</f>
        <v>23970</v>
      </c>
      <c r="B837" s="1" t="str">
        <f>"51111"</f>
        <v>51111</v>
      </c>
      <c r="C837" s="1" t="str">
        <f>"SOUTH HILL"</f>
        <v>SOUTH HILL</v>
      </c>
      <c r="D837" s="1" t="str">
        <f>"VA"</f>
        <v>VA</v>
      </c>
    </row>
    <row r="838" spans="1:4" x14ac:dyDescent="0.2">
      <c r="A838" s="1" t="str">
        <f>"23952"</f>
        <v>23952</v>
      </c>
      <c r="B838" s="1" t="str">
        <f>"51111"</f>
        <v>51111</v>
      </c>
      <c r="C838" s="1" t="str">
        <f>"LUNENBURG"</f>
        <v>LUNENBURG</v>
      </c>
      <c r="D838" s="1" t="str">
        <f>"VA"</f>
        <v>VA</v>
      </c>
    </row>
    <row r="839" spans="1:4" x14ac:dyDescent="0.2">
      <c r="A839" s="1" t="str">
        <f>"23942"</f>
        <v>23942</v>
      </c>
      <c r="B839" s="1" t="str">
        <f>"51111"</f>
        <v>51111</v>
      </c>
      <c r="C839" s="1" t="str">
        <f>"GREEN BAY"</f>
        <v>GREEN BAY</v>
      </c>
      <c r="D839" s="1" t="str">
        <f>"VA"</f>
        <v>VA</v>
      </c>
    </row>
    <row r="840" spans="1:4" x14ac:dyDescent="0.2">
      <c r="A840" s="1" t="str">
        <f>"23923"</f>
        <v>23923</v>
      </c>
      <c r="B840" s="1" t="str">
        <f>"51111"</f>
        <v>51111</v>
      </c>
      <c r="C840" s="1" t="str">
        <f>"CHARLOTTE COURT HOUSE"</f>
        <v>CHARLOTTE COURT HOUSE</v>
      </c>
      <c r="D840" s="1" t="str">
        <f>"VA"</f>
        <v>VA</v>
      </c>
    </row>
    <row r="841" spans="1:4" x14ac:dyDescent="0.2">
      <c r="A841" s="1" t="str">
        <f>"23938"</f>
        <v>23938</v>
      </c>
      <c r="B841" s="1" t="str">
        <f>"51111"</f>
        <v>51111</v>
      </c>
      <c r="C841" s="1" t="str">
        <f>"DUNDAS"</f>
        <v>DUNDAS</v>
      </c>
      <c r="D841" s="1" t="str">
        <f>"VA"</f>
        <v>VA</v>
      </c>
    </row>
    <row r="842" spans="1:4" x14ac:dyDescent="0.2">
      <c r="A842" s="1" t="str">
        <f>"22727"</f>
        <v>22727</v>
      </c>
      <c r="B842" s="1" t="str">
        <f>"51113"</f>
        <v>51113</v>
      </c>
      <c r="C842" s="1" t="str">
        <f>"MADISON"</f>
        <v>MADISON</v>
      </c>
      <c r="D842" s="1" t="str">
        <f>"VA"</f>
        <v>VA</v>
      </c>
    </row>
    <row r="843" spans="1:4" x14ac:dyDescent="0.2">
      <c r="A843" s="1" t="str">
        <f>"22972"</f>
        <v>22972</v>
      </c>
      <c r="B843" s="1" t="str">
        <f>"51113"</f>
        <v>51113</v>
      </c>
      <c r="C843" s="1" t="str">
        <f>"SOMERSET"</f>
        <v>SOMERSET</v>
      </c>
      <c r="D843" s="1" t="str">
        <f>"VA"</f>
        <v>VA</v>
      </c>
    </row>
    <row r="844" spans="1:4" x14ac:dyDescent="0.2">
      <c r="A844" s="1" t="str">
        <f>"22723"</f>
        <v>22723</v>
      </c>
      <c r="B844" s="1" t="str">
        <f>"51113"</f>
        <v>51113</v>
      </c>
      <c r="C844" s="1" t="str">
        <f>"HOOD"</f>
        <v>HOOD</v>
      </c>
      <c r="D844" s="1" t="str">
        <f>"VA"</f>
        <v>VA</v>
      </c>
    </row>
    <row r="845" spans="1:4" x14ac:dyDescent="0.2">
      <c r="A845" s="1" t="str">
        <f>"22989"</f>
        <v>22989</v>
      </c>
      <c r="B845" s="1" t="str">
        <f>"51113"</f>
        <v>51113</v>
      </c>
      <c r="C845" s="1" t="str">
        <f>"WOODBERRY FOREST"</f>
        <v>WOODBERRY FOREST</v>
      </c>
      <c r="D845" s="1" t="str">
        <f>"VA"</f>
        <v>VA</v>
      </c>
    </row>
    <row r="846" spans="1:4" x14ac:dyDescent="0.2">
      <c r="A846" s="1" t="str">
        <f>"22731"</f>
        <v>22731</v>
      </c>
      <c r="B846" s="1" t="str">
        <f>"51113"</f>
        <v>51113</v>
      </c>
      <c r="C846" s="1" t="str">
        <f>"PRATTS"</f>
        <v>PRATTS</v>
      </c>
      <c r="D846" s="1" t="str">
        <f>"VA"</f>
        <v>VA</v>
      </c>
    </row>
    <row r="847" spans="1:4" x14ac:dyDescent="0.2">
      <c r="A847" s="1" t="str">
        <f>"22973"</f>
        <v>22973</v>
      </c>
      <c r="B847" s="1" t="str">
        <f>"51113"</f>
        <v>51113</v>
      </c>
      <c r="C847" s="1" t="str">
        <f>"STANARDSVILLE"</f>
        <v>STANARDSVILLE</v>
      </c>
      <c r="D847" s="1" t="str">
        <f>"VA"</f>
        <v>VA</v>
      </c>
    </row>
    <row r="848" spans="1:4" x14ac:dyDescent="0.2">
      <c r="A848" s="1" t="str">
        <f>"22733"</f>
        <v>22733</v>
      </c>
      <c r="B848" s="1" t="str">
        <f>"51113"</f>
        <v>51113</v>
      </c>
      <c r="C848" s="1" t="str">
        <f>"RAPIDAN"</f>
        <v>RAPIDAN</v>
      </c>
      <c r="D848" s="1" t="str">
        <f>"VA"</f>
        <v>VA</v>
      </c>
    </row>
    <row r="849" spans="1:4" x14ac:dyDescent="0.2">
      <c r="A849" s="1" t="str">
        <f>"22725"</f>
        <v>22725</v>
      </c>
      <c r="B849" s="1" t="str">
        <f>"51113"</f>
        <v>51113</v>
      </c>
      <c r="C849" s="1" t="str">
        <f>"LEON"</f>
        <v>LEON</v>
      </c>
      <c r="D849" s="1" t="str">
        <f>"VA"</f>
        <v>VA</v>
      </c>
    </row>
    <row r="850" spans="1:4" x14ac:dyDescent="0.2">
      <c r="A850" s="1" t="str">
        <f>"22719"</f>
        <v>22719</v>
      </c>
      <c r="B850" s="1" t="str">
        <f>"51113"</f>
        <v>51113</v>
      </c>
      <c r="C850" s="1" t="str">
        <f>"ETLAN"</f>
        <v>ETLAN</v>
      </c>
      <c r="D850" s="1" t="str">
        <f>"VA"</f>
        <v>VA</v>
      </c>
    </row>
    <row r="851" spans="1:4" x14ac:dyDescent="0.2">
      <c r="A851" s="1" t="str">
        <f>"22948"</f>
        <v>22948</v>
      </c>
      <c r="B851" s="1" t="str">
        <f>"51113"</f>
        <v>51113</v>
      </c>
      <c r="C851" s="1" t="str">
        <f>"LOCUST DALE"</f>
        <v>LOCUST DALE</v>
      </c>
      <c r="D851" s="1" t="str">
        <f>"VA"</f>
        <v>VA</v>
      </c>
    </row>
    <row r="852" spans="1:4" x14ac:dyDescent="0.2">
      <c r="A852" s="1" t="str">
        <f>"22701"</f>
        <v>22701</v>
      </c>
      <c r="B852" s="1" t="str">
        <f>"51113"</f>
        <v>51113</v>
      </c>
      <c r="C852" s="1" t="str">
        <f>"CULPEPER"</f>
        <v>CULPEPER</v>
      </c>
      <c r="D852" s="1" t="str">
        <f>"VA"</f>
        <v>VA</v>
      </c>
    </row>
    <row r="853" spans="1:4" x14ac:dyDescent="0.2">
      <c r="A853" s="1" t="str">
        <f>"22732"</f>
        <v>22732</v>
      </c>
      <c r="B853" s="1" t="str">
        <f>"51113"</f>
        <v>51113</v>
      </c>
      <c r="C853" s="1" t="str">
        <f>"RADIANT"</f>
        <v>RADIANT</v>
      </c>
      <c r="D853" s="1" t="str">
        <f>"VA"</f>
        <v>VA</v>
      </c>
    </row>
    <row r="854" spans="1:4" x14ac:dyDescent="0.2">
      <c r="A854" s="1" t="str">
        <f>"22711"</f>
        <v>22711</v>
      </c>
      <c r="B854" s="1" t="str">
        <f>"51113"</f>
        <v>51113</v>
      </c>
      <c r="C854" s="1" t="str">
        <f>"BANCO"</f>
        <v>BANCO</v>
      </c>
      <c r="D854" s="1" t="str">
        <f>"VA"</f>
        <v>VA</v>
      </c>
    </row>
    <row r="855" spans="1:4" x14ac:dyDescent="0.2">
      <c r="A855" s="1" t="str">
        <f>"22722"</f>
        <v>22722</v>
      </c>
      <c r="B855" s="1" t="str">
        <f>"51113"</f>
        <v>51113</v>
      </c>
      <c r="C855" s="1" t="str">
        <f>"HAYWOOD"</f>
        <v>HAYWOOD</v>
      </c>
      <c r="D855" s="1" t="str">
        <f>"VA"</f>
        <v>VA</v>
      </c>
    </row>
    <row r="856" spans="1:4" x14ac:dyDescent="0.2">
      <c r="A856" s="1" t="str">
        <f>"22735"</f>
        <v>22735</v>
      </c>
      <c r="B856" s="1" t="str">
        <f>"51113"</f>
        <v>51113</v>
      </c>
      <c r="C856" s="1" t="str">
        <f>"REVA"</f>
        <v>REVA</v>
      </c>
      <c r="D856" s="1" t="str">
        <f>"VA"</f>
        <v>VA</v>
      </c>
    </row>
    <row r="857" spans="1:4" x14ac:dyDescent="0.2">
      <c r="A857" s="1" t="str">
        <f>"22709"</f>
        <v>22709</v>
      </c>
      <c r="B857" s="1" t="str">
        <f>"51113"</f>
        <v>51113</v>
      </c>
      <c r="C857" s="1" t="str">
        <f>"ARODA"</f>
        <v>ARODA</v>
      </c>
      <c r="D857" s="1" t="str">
        <f>"VA"</f>
        <v>VA</v>
      </c>
    </row>
    <row r="858" spans="1:4" x14ac:dyDescent="0.2">
      <c r="A858" s="1" t="str">
        <f>"22738"</f>
        <v>22738</v>
      </c>
      <c r="B858" s="1" t="str">
        <f>"51113"</f>
        <v>51113</v>
      </c>
      <c r="C858" s="1" t="str">
        <f>"ROCHELLE"</f>
        <v>ROCHELLE</v>
      </c>
      <c r="D858" s="1" t="str">
        <f>"VA"</f>
        <v>VA</v>
      </c>
    </row>
    <row r="859" spans="1:4" x14ac:dyDescent="0.2">
      <c r="A859" s="1" t="str">
        <f>"22740"</f>
        <v>22740</v>
      </c>
      <c r="B859" s="1" t="str">
        <f>"51113"</f>
        <v>51113</v>
      </c>
      <c r="C859" s="1" t="str">
        <f>"SPERRYVILLE"</f>
        <v>SPERRYVILLE</v>
      </c>
      <c r="D859" s="1" t="str">
        <f>"VA"</f>
        <v>VA</v>
      </c>
    </row>
    <row r="860" spans="1:4" x14ac:dyDescent="0.2">
      <c r="A860" s="1" t="str">
        <f>"22730"</f>
        <v>22730</v>
      </c>
      <c r="B860" s="1" t="str">
        <f>"51113"</f>
        <v>51113</v>
      </c>
      <c r="C860" s="1" t="str">
        <f>"OAKPARK"</f>
        <v>OAKPARK</v>
      </c>
      <c r="D860" s="1" t="str">
        <f>"VA"</f>
        <v>VA</v>
      </c>
    </row>
    <row r="861" spans="1:4" x14ac:dyDescent="0.2">
      <c r="A861" s="1" t="str">
        <f>"22715"</f>
        <v>22715</v>
      </c>
      <c r="B861" s="1" t="str">
        <f>"51113"</f>
        <v>51113</v>
      </c>
      <c r="C861" s="1" t="str">
        <f>"BRIGHTWOOD"</f>
        <v>BRIGHTWOOD</v>
      </c>
      <c r="D861" s="1" t="str">
        <f>"VA"</f>
        <v>VA</v>
      </c>
    </row>
    <row r="862" spans="1:4" x14ac:dyDescent="0.2">
      <c r="A862" s="1" t="str">
        <f>"22960"</f>
        <v>22960</v>
      </c>
      <c r="B862" s="1" t="str">
        <f>"51113"</f>
        <v>51113</v>
      </c>
      <c r="C862" s="1" t="str">
        <f>"ORANGE"</f>
        <v>ORANGE</v>
      </c>
      <c r="D862" s="1" t="str">
        <f>"VA"</f>
        <v>VA</v>
      </c>
    </row>
    <row r="863" spans="1:4" x14ac:dyDescent="0.2">
      <c r="A863" s="1" t="str">
        <f>"22743"</f>
        <v>22743</v>
      </c>
      <c r="B863" s="1" t="str">
        <f>"51113"</f>
        <v>51113</v>
      </c>
      <c r="C863" s="1" t="str">
        <f>"SYRIA"</f>
        <v>SYRIA</v>
      </c>
      <c r="D863" s="1" t="str">
        <f>"VA"</f>
        <v>VA</v>
      </c>
    </row>
    <row r="864" spans="1:4" x14ac:dyDescent="0.2">
      <c r="A864" s="1" t="str">
        <f>"22748"</f>
        <v>22748</v>
      </c>
      <c r="B864" s="1" t="str">
        <f>"51113"</f>
        <v>51113</v>
      </c>
      <c r="C864" s="1" t="str">
        <f>"WOLFTOWN"</f>
        <v>WOLFTOWN</v>
      </c>
      <c r="D864" s="1" t="str">
        <f>"VA"</f>
        <v>VA</v>
      </c>
    </row>
    <row r="865" spans="1:4" x14ac:dyDescent="0.2">
      <c r="A865" s="1" t="str">
        <f>"23025"</f>
        <v>23025</v>
      </c>
      <c r="B865" s="1" t="str">
        <f>"51115"</f>
        <v>51115</v>
      </c>
      <c r="C865" s="1" t="str">
        <f>"CARDINAL"</f>
        <v>CARDINAL</v>
      </c>
      <c r="D865" s="1" t="str">
        <f>"VA"</f>
        <v>VA</v>
      </c>
    </row>
    <row r="866" spans="1:4" x14ac:dyDescent="0.2">
      <c r="A866" s="1" t="str">
        <f>"23066"</f>
        <v>23066</v>
      </c>
      <c r="B866" s="1" t="str">
        <f>"51115"</f>
        <v>51115</v>
      </c>
      <c r="C866" s="1" t="str">
        <f>"GWYNN"</f>
        <v>GWYNN</v>
      </c>
      <c r="D866" s="1" t="str">
        <f>"VA"</f>
        <v>VA</v>
      </c>
    </row>
    <row r="867" spans="1:4" x14ac:dyDescent="0.2">
      <c r="A867" s="1" t="str">
        <f>"23109"</f>
        <v>23109</v>
      </c>
      <c r="B867" s="1" t="str">
        <f>"51115"</f>
        <v>51115</v>
      </c>
      <c r="C867" s="1" t="str">
        <f>"MATHEWS"</f>
        <v>MATHEWS</v>
      </c>
      <c r="D867" s="1" t="str">
        <f>"VA"</f>
        <v>VA</v>
      </c>
    </row>
    <row r="868" spans="1:4" x14ac:dyDescent="0.2">
      <c r="A868" s="1" t="str">
        <f>"23163"</f>
        <v>23163</v>
      </c>
      <c r="B868" s="1" t="str">
        <f>"51115"</f>
        <v>51115</v>
      </c>
      <c r="C868" s="1" t="str">
        <f>"SUSAN"</f>
        <v>SUSAN</v>
      </c>
      <c r="D868" s="1" t="str">
        <f>"VA"</f>
        <v>VA</v>
      </c>
    </row>
    <row r="869" spans="1:4" x14ac:dyDescent="0.2">
      <c r="A869" s="1" t="str">
        <f>"23035"</f>
        <v>23035</v>
      </c>
      <c r="B869" s="1" t="str">
        <f>"51115"</f>
        <v>51115</v>
      </c>
      <c r="C869" s="1" t="str">
        <f>"COBBS CREEK"</f>
        <v>COBBS CREEK</v>
      </c>
      <c r="D869" s="1" t="str">
        <f>"VA"</f>
        <v>VA</v>
      </c>
    </row>
    <row r="870" spans="1:4" x14ac:dyDescent="0.2">
      <c r="A870" s="1" t="str">
        <f>"23119"</f>
        <v>23119</v>
      </c>
      <c r="B870" s="1" t="str">
        <f>"51115"</f>
        <v>51115</v>
      </c>
      <c r="C870" s="1" t="str">
        <f>"MOON"</f>
        <v>MOON</v>
      </c>
      <c r="D870" s="1" t="str">
        <f>"VA"</f>
        <v>VA</v>
      </c>
    </row>
    <row r="871" spans="1:4" x14ac:dyDescent="0.2">
      <c r="A871" s="1" t="str">
        <f>"23056"</f>
        <v>23056</v>
      </c>
      <c r="B871" s="1" t="str">
        <f>"51115"</f>
        <v>51115</v>
      </c>
      <c r="C871" s="1" t="str">
        <f>"FOSTER"</f>
        <v>FOSTER</v>
      </c>
      <c r="D871" s="1" t="str">
        <f>"VA"</f>
        <v>VA</v>
      </c>
    </row>
    <row r="872" spans="1:4" x14ac:dyDescent="0.2">
      <c r="A872" s="1" t="str">
        <f>"23045"</f>
        <v>23045</v>
      </c>
      <c r="B872" s="1" t="str">
        <f>"51115"</f>
        <v>51115</v>
      </c>
      <c r="C872" s="1" t="str">
        <f>"DIGGS"</f>
        <v>DIGGS</v>
      </c>
      <c r="D872" s="1" t="str">
        <f>"VA"</f>
        <v>VA</v>
      </c>
    </row>
    <row r="873" spans="1:4" x14ac:dyDescent="0.2">
      <c r="A873" s="1" t="str">
        <f>"23076"</f>
        <v>23076</v>
      </c>
      <c r="B873" s="1" t="str">
        <f>"51115"</f>
        <v>51115</v>
      </c>
      <c r="C873" s="1" t="str">
        <f>"HUDGINS"</f>
        <v>HUDGINS</v>
      </c>
      <c r="D873" s="1" t="str">
        <f>"VA"</f>
        <v>VA</v>
      </c>
    </row>
    <row r="874" spans="1:4" x14ac:dyDescent="0.2">
      <c r="A874" s="1" t="str">
        <f>"23130"</f>
        <v>23130</v>
      </c>
      <c r="B874" s="1" t="str">
        <f>"51115"</f>
        <v>51115</v>
      </c>
      <c r="C874" s="1" t="str">
        <f>"ONEMO"</f>
        <v>ONEMO</v>
      </c>
      <c r="D874" s="1" t="str">
        <f>"VA"</f>
        <v>VA</v>
      </c>
    </row>
    <row r="875" spans="1:4" x14ac:dyDescent="0.2">
      <c r="A875" s="1" t="str">
        <f>"23128"</f>
        <v>23128</v>
      </c>
      <c r="B875" s="1" t="str">
        <f>"51115"</f>
        <v>51115</v>
      </c>
      <c r="C875" s="1" t="str">
        <f>"NORTH"</f>
        <v>NORTH</v>
      </c>
      <c r="D875" s="1" t="str">
        <f>"VA"</f>
        <v>VA</v>
      </c>
    </row>
    <row r="876" spans="1:4" x14ac:dyDescent="0.2">
      <c r="A876" s="1" t="str">
        <f>"23125"</f>
        <v>23125</v>
      </c>
      <c r="B876" s="1" t="str">
        <f>"51115"</f>
        <v>51115</v>
      </c>
      <c r="C876" s="1" t="str">
        <f>"NEW POINT"</f>
        <v>NEW POINT</v>
      </c>
      <c r="D876" s="1" t="str">
        <f>"VA"</f>
        <v>VA</v>
      </c>
    </row>
    <row r="877" spans="1:4" x14ac:dyDescent="0.2">
      <c r="A877" s="1" t="str">
        <f>"23068"</f>
        <v>23068</v>
      </c>
      <c r="B877" s="1" t="str">
        <f>"51115"</f>
        <v>51115</v>
      </c>
      <c r="C877" s="1" t="str">
        <f>"HALLIEFORD"</f>
        <v>HALLIEFORD</v>
      </c>
      <c r="D877" s="1" t="str">
        <f>"VA"</f>
        <v>VA</v>
      </c>
    </row>
    <row r="878" spans="1:4" x14ac:dyDescent="0.2">
      <c r="A878" s="1" t="str">
        <f>"23050"</f>
        <v>23050</v>
      </c>
      <c r="B878" s="1" t="str">
        <f>"51115"</f>
        <v>51115</v>
      </c>
      <c r="C878" s="1" t="str">
        <f>"DUTTON"</f>
        <v>DUTTON</v>
      </c>
      <c r="D878" s="1" t="str">
        <f>"VA"</f>
        <v>VA</v>
      </c>
    </row>
    <row r="879" spans="1:4" x14ac:dyDescent="0.2">
      <c r="A879" s="1" t="str">
        <f>"23138"</f>
        <v>23138</v>
      </c>
      <c r="B879" s="1" t="str">
        <f>"51115"</f>
        <v>51115</v>
      </c>
      <c r="C879" s="1" t="str">
        <f>"PORT HAYWOOD"</f>
        <v>PORT HAYWOOD</v>
      </c>
      <c r="D879" s="1" t="str">
        <f>"VA"</f>
        <v>VA</v>
      </c>
    </row>
    <row r="880" spans="1:4" x14ac:dyDescent="0.2">
      <c r="A880" s="1" t="str">
        <f>"23021"</f>
        <v>23021</v>
      </c>
      <c r="B880" s="1" t="str">
        <f>"51115"</f>
        <v>51115</v>
      </c>
      <c r="C880" s="1" t="str">
        <f>"BOHANNON"</f>
        <v>BOHANNON</v>
      </c>
      <c r="D880" s="1" t="str">
        <f>"VA"</f>
        <v>VA</v>
      </c>
    </row>
    <row r="881" spans="1:4" x14ac:dyDescent="0.2">
      <c r="A881" s="1" t="str">
        <f>"23064"</f>
        <v>23064</v>
      </c>
      <c r="B881" s="1" t="str">
        <f>"51115"</f>
        <v>51115</v>
      </c>
      <c r="C881" s="1" t="str">
        <f>"GRIMSTEAD"</f>
        <v>GRIMSTEAD</v>
      </c>
      <c r="D881" s="1" t="str">
        <f>"VA"</f>
        <v>VA</v>
      </c>
    </row>
    <row r="882" spans="1:4" x14ac:dyDescent="0.2">
      <c r="A882" s="1" t="str">
        <f>"23941"</f>
        <v>23941</v>
      </c>
      <c r="B882" s="1" t="str">
        <f>"51117"</f>
        <v>51117</v>
      </c>
      <c r="C882" s="1" t="str">
        <f>"FORT MITCHELL"</f>
        <v>FORT MITCHELL</v>
      </c>
      <c r="D882" s="1" t="str">
        <f>"VA"</f>
        <v>VA</v>
      </c>
    </row>
    <row r="883" spans="1:4" x14ac:dyDescent="0.2">
      <c r="A883" s="1" t="str">
        <f>"23924"</f>
        <v>23924</v>
      </c>
      <c r="B883" s="1" t="str">
        <f>"51117"</f>
        <v>51117</v>
      </c>
      <c r="C883" s="1" t="str">
        <f>"CHASE CITY"</f>
        <v>CHASE CITY</v>
      </c>
      <c r="D883" s="1" t="str">
        <f>"VA"</f>
        <v>VA</v>
      </c>
    </row>
    <row r="884" spans="1:4" x14ac:dyDescent="0.2">
      <c r="A884" s="1" t="str">
        <f>"23950"</f>
        <v>23950</v>
      </c>
      <c r="B884" s="1" t="str">
        <f>"51117"</f>
        <v>51117</v>
      </c>
      <c r="C884" s="1" t="str">
        <f>"LA CROSSE"</f>
        <v>LA CROSSE</v>
      </c>
      <c r="D884" s="1" t="str">
        <f>"VA"</f>
        <v>VA</v>
      </c>
    </row>
    <row r="885" spans="1:4" x14ac:dyDescent="0.2">
      <c r="A885" s="1" t="str">
        <f>"23919"</f>
        <v>23919</v>
      </c>
      <c r="B885" s="1" t="str">
        <f>"51117"</f>
        <v>51117</v>
      </c>
      <c r="C885" s="1" t="str">
        <f>"BRACEY"</f>
        <v>BRACEY</v>
      </c>
      <c r="D885" s="1" t="str">
        <f>"VA"</f>
        <v>VA</v>
      </c>
    </row>
    <row r="886" spans="1:4" x14ac:dyDescent="0.2">
      <c r="A886" s="1" t="str">
        <f>"23917"</f>
        <v>23917</v>
      </c>
      <c r="B886" s="1" t="str">
        <f>"51117"</f>
        <v>51117</v>
      </c>
      <c r="C886" s="1" t="str">
        <f>"BOYDTON"</f>
        <v>BOYDTON</v>
      </c>
      <c r="D886" s="1" t="str">
        <f>"VA"</f>
        <v>VA</v>
      </c>
    </row>
    <row r="887" spans="1:4" x14ac:dyDescent="0.2">
      <c r="A887" s="1" t="str">
        <f>"23845"</f>
        <v>23845</v>
      </c>
      <c r="B887" s="1" t="str">
        <f>"51117"</f>
        <v>51117</v>
      </c>
      <c r="C887" s="1" t="str">
        <f>"EBONY"</f>
        <v>EBONY</v>
      </c>
      <c r="D887" s="1" t="str">
        <f>"VA"</f>
        <v>VA</v>
      </c>
    </row>
    <row r="888" spans="1:4" x14ac:dyDescent="0.2">
      <c r="A888" s="1" t="str">
        <f>"23968"</f>
        <v>23968</v>
      </c>
      <c r="B888" s="1" t="str">
        <f>"51117"</f>
        <v>51117</v>
      </c>
      <c r="C888" s="1" t="str">
        <f>"SKIPWITH"</f>
        <v>SKIPWITH</v>
      </c>
      <c r="D888" s="1" t="str">
        <f>"VA"</f>
        <v>VA</v>
      </c>
    </row>
    <row r="889" spans="1:4" x14ac:dyDescent="0.2">
      <c r="A889" s="1" t="str">
        <f>"24598"</f>
        <v>24598</v>
      </c>
      <c r="B889" s="1" t="str">
        <f>"51117"</f>
        <v>51117</v>
      </c>
      <c r="C889" s="1" t="str">
        <f>"VIRGILINA"</f>
        <v>VIRGILINA</v>
      </c>
      <c r="D889" s="1" t="str">
        <f>"VA"</f>
        <v>VA</v>
      </c>
    </row>
    <row r="890" spans="1:4" x14ac:dyDescent="0.2">
      <c r="A890" s="1" t="str">
        <f>"23964"</f>
        <v>23964</v>
      </c>
      <c r="B890" s="1" t="str">
        <f>"51117"</f>
        <v>51117</v>
      </c>
      <c r="C890" s="1" t="str">
        <f>"RED OAK"</f>
        <v>RED OAK</v>
      </c>
      <c r="D890" s="1" t="str">
        <f>"VA"</f>
        <v>VA</v>
      </c>
    </row>
    <row r="891" spans="1:4" x14ac:dyDescent="0.2">
      <c r="A891" s="1" t="str">
        <f>"23920"</f>
        <v>23920</v>
      </c>
      <c r="B891" s="1" t="str">
        <f>"51117"</f>
        <v>51117</v>
      </c>
      <c r="C891" s="1" t="str">
        <f>"BRODNAX"</f>
        <v>BRODNAX</v>
      </c>
      <c r="D891" s="1" t="str">
        <f>"VA"</f>
        <v>VA</v>
      </c>
    </row>
    <row r="892" spans="1:4" x14ac:dyDescent="0.2">
      <c r="A892" s="1" t="str">
        <f>"23927"</f>
        <v>23927</v>
      </c>
      <c r="B892" s="1" t="str">
        <f>"51117"</f>
        <v>51117</v>
      </c>
      <c r="C892" s="1" t="str">
        <f>"CLARKSVILLE"</f>
        <v>CLARKSVILLE</v>
      </c>
      <c r="D892" s="1" t="str">
        <f>"VA"</f>
        <v>VA</v>
      </c>
    </row>
    <row r="893" spans="1:4" x14ac:dyDescent="0.2">
      <c r="A893" s="1" t="str">
        <f>"23970"</f>
        <v>23970</v>
      </c>
      <c r="B893" s="1" t="str">
        <f>"51117"</f>
        <v>51117</v>
      </c>
      <c r="C893" s="1" t="str">
        <f>"SOUTH HILL"</f>
        <v>SOUTH HILL</v>
      </c>
      <c r="D893" s="1" t="str">
        <f>"VA"</f>
        <v>VA</v>
      </c>
    </row>
    <row r="894" spans="1:4" x14ac:dyDescent="0.2">
      <c r="A894" s="1" t="str">
        <f>"24580"</f>
        <v>24580</v>
      </c>
      <c r="B894" s="1" t="str">
        <f>"51117"</f>
        <v>51117</v>
      </c>
      <c r="C894" s="1" t="str">
        <f>"NELSON"</f>
        <v>NELSON</v>
      </c>
      <c r="D894" s="1" t="str">
        <f>"VA"</f>
        <v>VA</v>
      </c>
    </row>
    <row r="895" spans="1:4" x14ac:dyDescent="0.2">
      <c r="A895" s="1" t="str">
        <f>"24529"</f>
        <v>24529</v>
      </c>
      <c r="B895" s="1" t="str">
        <f>"51117"</f>
        <v>51117</v>
      </c>
      <c r="C895" s="1" t="str">
        <f>"BUFFALO JUNCTION"</f>
        <v>BUFFALO JUNCTION</v>
      </c>
      <c r="D895" s="1" t="str">
        <f>"VA"</f>
        <v>VA</v>
      </c>
    </row>
    <row r="896" spans="1:4" x14ac:dyDescent="0.2">
      <c r="A896" s="1" t="str">
        <f>"23915"</f>
        <v>23915</v>
      </c>
      <c r="B896" s="1" t="str">
        <f>"51117"</f>
        <v>51117</v>
      </c>
      <c r="C896" s="1" t="str">
        <f>"BASKERVILLE"</f>
        <v>BASKERVILLE</v>
      </c>
      <c r="D896" s="1" t="str">
        <f>"VA"</f>
        <v>VA</v>
      </c>
    </row>
    <row r="897" spans="1:4" x14ac:dyDescent="0.2">
      <c r="A897" s="1" t="str">
        <f>"23175"</f>
        <v>23175</v>
      </c>
      <c r="B897" s="1" t="str">
        <f>"51119"</f>
        <v>51119</v>
      </c>
      <c r="C897" s="1" t="str">
        <f>"URBANNA"</f>
        <v>URBANNA</v>
      </c>
      <c r="D897" s="1" t="str">
        <f>"VA"</f>
        <v>VA</v>
      </c>
    </row>
    <row r="898" spans="1:4" x14ac:dyDescent="0.2">
      <c r="A898" s="1" t="str">
        <f>"23149"</f>
        <v>23149</v>
      </c>
      <c r="B898" s="1" t="str">
        <f>"51119"</f>
        <v>51119</v>
      </c>
      <c r="C898" s="1" t="str">
        <f>"SALUDA"</f>
        <v>SALUDA</v>
      </c>
      <c r="D898" s="1" t="str">
        <f>"VA"</f>
        <v>VA</v>
      </c>
    </row>
    <row r="899" spans="1:4" x14ac:dyDescent="0.2">
      <c r="A899" s="1" t="str">
        <f>"23092"</f>
        <v>23092</v>
      </c>
      <c r="B899" s="1" t="str">
        <f>"51119"</f>
        <v>51119</v>
      </c>
      <c r="C899" s="1" t="str">
        <f>"LOCUST HILL"</f>
        <v>LOCUST HILL</v>
      </c>
      <c r="D899" s="1" t="str">
        <f>"VA"</f>
        <v>VA</v>
      </c>
    </row>
    <row r="900" spans="1:4" x14ac:dyDescent="0.2">
      <c r="A900" s="1" t="str">
        <f>"23176"</f>
        <v>23176</v>
      </c>
      <c r="B900" s="1" t="str">
        <f>"51119"</f>
        <v>51119</v>
      </c>
      <c r="C900" s="1" t="str">
        <f>"WAKE"</f>
        <v>WAKE</v>
      </c>
      <c r="D900" s="1" t="str">
        <f>"VA"</f>
        <v>VA</v>
      </c>
    </row>
    <row r="901" spans="1:4" x14ac:dyDescent="0.2">
      <c r="A901" s="1" t="str">
        <f>"23071"</f>
        <v>23071</v>
      </c>
      <c r="B901" s="1" t="str">
        <f>"51119"</f>
        <v>51119</v>
      </c>
      <c r="C901" s="1" t="str">
        <f>"HARTFIELD"</f>
        <v>HARTFIELD</v>
      </c>
      <c r="D901" s="1" t="str">
        <f>"VA"</f>
        <v>VA</v>
      </c>
    </row>
    <row r="902" spans="1:4" x14ac:dyDescent="0.2">
      <c r="A902" s="1" t="str">
        <f>"23043"</f>
        <v>23043</v>
      </c>
      <c r="B902" s="1" t="str">
        <f>"51119"</f>
        <v>51119</v>
      </c>
      <c r="C902" s="1" t="str">
        <f>"DELTAVILLE"</f>
        <v>DELTAVILLE</v>
      </c>
      <c r="D902" s="1" t="str">
        <f>"VA"</f>
        <v>VA</v>
      </c>
    </row>
    <row r="903" spans="1:4" x14ac:dyDescent="0.2">
      <c r="A903" s="1" t="str">
        <f>"22504"</f>
        <v>22504</v>
      </c>
      <c r="B903" s="1" t="str">
        <f>"51119"</f>
        <v>51119</v>
      </c>
      <c r="C903" s="1" t="str">
        <f>"LANEVIEW"</f>
        <v>LANEVIEW</v>
      </c>
      <c r="D903" s="1" t="str">
        <f>"VA"</f>
        <v>VA</v>
      </c>
    </row>
    <row r="904" spans="1:4" x14ac:dyDescent="0.2">
      <c r="A904" s="1" t="str">
        <f>"23070"</f>
        <v>23070</v>
      </c>
      <c r="B904" s="1" t="str">
        <f>"51119"</f>
        <v>51119</v>
      </c>
      <c r="C904" s="1" t="str">
        <f>"HARDYVILLE"</f>
        <v>HARDYVILLE</v>
      </c>
      <c r="D904" s="1" t="str">
        <f>"VA"</f>
        <v>VA</v>
      </c>
    </row>
    <row r="905" spans="1:4" x14ac:dyDescent="0.2">
      <c r="A905" s="1" t="str">
        <f>"23180"</f>
        <v>23180</v>
      </c>
      <c r="B905" s="1" t="str">
        <f>"51119"</f>
        <v>51119</v>
      </c>
      <c r="C905" s="1" t="str">
        <f>"WATER VIEW"</f>
        <v>WATER VIEW</v>
      </c>
      <c r="D905" s="1" t="str">
        <f>"VA"</f>
        <v>VA</v>
      </c>
    </row>
    <row r="906" spans="1:4" x14ac:dyDescent="0.2">
      <c r="A906" s="1" t="str">
        <f>"23169"</f>
        <v>23169</v>
      </c>
      <c r="B906" s="1" t="str">
        <f>"51119"</f>
        <v>51119</v>
      </c>
      <c r="C906" s="1" t="str">
        <f>"TOPPING"</f>
        <v>TOPPING</v>
      </c>
      <c r="D906" s="1" t="str">
        <f>"VA"</f>
        <v>VA</v>
      </c>
    </row>
    <row r="907" spans="1:4" x14ac:dyDescent="0.2">
      <c r="A907" s="1" t="str">
        <f>"23032"</f>
        <v>23032</v>
      </c>
      <c r="B907" s="1" t="str">
        <f>"51119"</f>
        <v>51119</v>
      </c>
      <c r="C907" s="1" t="str">
        <f>"CHURCH VIEW"</f>
        <v>CHURCH VIEW</v>
      </c>
      <c r="D907" s="1" t="str">
        <f>"VA"</f>
        <v>VA</v>
      </c>
    </row>
    <row r="908" spans="1:4" x14ac:dyDescent="0.2">
      <c r="A908" s="1" t="str">
        <f>"23031"</f>
        <v>23031</v>
      </c>
      <c r="B908" s="1" t="str">
        <f>"51119"</f>
        <v>51119</v>
      </c>
      <c r="C908" s="1" t="str">
        <f>"CHRISTCHURCH"</f>
        <v>CHRISTCHURCH</v>
      </c>
      <c r="D908" s="1" t="str">
        <f>"VA"</f>
        <v>VA</v>
      </c>
    </row>
    <row r="909" spans="1:4" x14ac:dyDescent="0.2">
      <c r="A909" s="1" t="str">
        <f>"23079"</f>
        <v>23079</v>
      </c>
      <c r="B909" s="1" t="str">
        <f>"51119"</f>
        <v>51119</v>
      </c>
      <c r="C909" s="1" t="str">
        <f>"JAMAICA"</f>
        <v>JAMAICA</v>
      </c>
      <c r="D909" s="1" t="str">
        <f>"VA"</f>
        <v>VA</v>
      </c>
    </row>
    <row r="910" spans="1:4" x14ac:dyDescent="0.2">
      <c r="A910" s="1" t="str">
        <f>"24347"</f>
        <v>24347</v>
      </c>
      <c r="B910" s="1" t="str">
        <f>"51121"</f>
        <v>51121</v>
      </c>
      <c r="C910" s="1" t="str">
        <f>"HIWASSEE"</f>
        <v>HIWASSEE</v>
      </c>
      <c r="D910" s="1" t="str">
        <f>"VA"</f>
        <v>VA</v>
      </c>
    </row>
    <row r="911" spans="1:4" x14ac:dyDescent="0.2">
      <c r="A911" s="1" t="str">
        <f>"24149"</f>
        <v>24149</v>
      </c>
      <c r="B911" s="1" t="str">
        <f>"51121"</f>
        <v>51121</v>
      </c>
      <c r="C911" s="1" t="str">
        <f>"RINER"</f>
        <v>RINER</v>
      </c>
      <c r="D911" s="1" t="str">
        <f>"VA"</f>
        <v>VA</v>
      </c>
    </row>
    <row r="912" spans="1:4" x14ac:dyDescent="0.2">
      <c r="A912" s="1" t="str">
        <f>"24060"</f>
        <v>24060</v>
      </c>
      <c r="B912" s="1" t="str">
        <f>"51121"</f>
        <v>51121</v>
      </c>
      <c r="C912" s="1" t="str">
        <f>"BLACKSBURG"</f>
        <v>BLACKSBURG</v>
      </c>
      <c r="D912" s="1" t="str">
        <f>"VA"</f>
        <v>VA</v>
      </c>
    </row>
    <row r="913" spans="1:4" x14ac:dyDescent="0.2">
      <c r="A913" s="1" t="str">
        <f>"24062"</f>
        <v>24062</v>
      </c>
      <c r="B913" s="1" t="str">
        <f>"51121"</f>
        <v>51121</v>
      </c>
      <c r="C913" s="1" t="str">
        <f>"BLACKSBURG"</f>
        <v>BLACKSBURG</v>
      </c>
      <c r="D913" s="1" t="str">
        <f>"VA"</f>
        <v>VA</v>
      </c>
    </row>
    <row r="914" spans="1:4" x14ac:dyDescent="0.2">
      <c r="A914" s="1" t="str">
        <f>"24068"</f>
        <v>24068</v>
      </c>
      <c r="B914" s="1" t="str">
        <f>"51121"</f>
        <v>51121</v>
      </c>
      <c r="C914" s="1" t="str">
        <f>"CHRISTIANSBURG"</f>
        <v>CHRISTIANSBURG</v>
      </c>
      <c r="D914" s="1" t="str">
        <f>"VA"</f>
        <v>VA</v>
      </c>
    </row>
    <row r="915" spans="1:4" x14ac:dyDescent="0.2">
      <c r="A915" s="1" t="str">
        <f>"24059"</f>
        <v>24059</v>
      </c>
      <c r="B915" s="1" t="str">
        <f>"51121"</f>
        <v>51121</v>
      </c>
      <c r="C915" s="1" t="str">
        <f>"BENT MOUNTAIN"</f>
        <v>BENT MOUNTAIN</v>
      </c>
      <c r="D915" s="1" t="str">
        <f>"VA"</f>
        <v>VA</v>
      </c>
    </row>
    <row r="916" spans="1:4" x14ac:dyDescent="0.2">
      <c r="A916" s="1" t="str">
        <f>"24061"</f>
        <v>24061</v>
      </c>
      <c r="B916" s="1" t="str">
        <f>"51121"</f>
        <v>51121</v>
      </c>
      <c r="C916" s="1" t="str">
        <f>"BLACKSBURG"</f>
        <v>BLACKSBURG</v>
      </c>
      <c r="D916" s="1" t="str">
        <f>"VA"</f>
        <v>VA</v>
      </c>
    </row>
    <row r="917" spans="1:4" x14ac:dyDescent="0.2">
      <c r="A917" s="1" t="str">
        <f>"24087"</f>
        <v>24087</v>
      </c>
      <c r="B917" s="1" t="str">
        <f>"51121"</f>
        <v>51121</v>
      </c>
      <c r="C917" s="1" t="str">
        <f>"ELLISTON"</f>
        <v>ELLISTON</v>
      </c>
      <c r="D917" s="1" t="str">
        <f>"VA"</f>
        <v>VA</v>
      </c>
    </row>
    <row r="918" spans="1:4" x14ac:dyDescent="0.2">
      <c r="A918" s="1" t="str">
        <f>"24141"</f>
        <v>24141</v>
      </c>
      <c r="B918" s="1" t="str">
        <f>"51121"</f>
        <v>51121</v>
      </c>
      <c r="C918" s="1" t="str">
        <f>"RADFORD"</f>
        <v>RADFORD</v>
      </c>
      <c r="D918" s="1" t="str">
        <f>"VA"</f>
        <v>VA</v>
      </c>
    </row>
    <row r="919" spans="1:4" x14ac:dyDescent="0.2">
      <c r="A919" s="1" t="str">
        <f>"24073"</f>
        <v>24073</v>
      </c>
      <c r="B919" s="1" t="str">
        <f>"51121"</f>
        <v>51121</v>
      </c>
      <c r="C919" s="1" t="str">
        <f>"CHRISTIANSBURG"</f>
        <v>CHRISTIANSBURG</v>
      </c>
      <c r="D919" s="1" t="str">
        <f>"VA"</f>
        <v>VA</v>
      </c>
    </row>
    <row r="920" spans="1:4" x14ac:dyDescent="0.2">
      <c r="A920" s="1" t="str">
        <f>"24070"</f>
        <v>24070</v>
      </c>
      <c r="B920" s="1" t="str">
        <f>"51121"</f>
        <v>51121</v>
      </c>
      <c r="C920" s="1" t="str">
        <f>"CATAWBA"</f>
        <v>CATAWBA</v>
      </c>
      <c r="D920" s="1" t="str">
        <f>"VA"</f>
        <v>VA</v>
      </c>
    </row>
    <row r="921" spans="1:4" x14ac:dyDescent="0.2">
      <c r="A921" s="1" t="str">
        <f>"24111"</f>
        <v>24111</v>
      </c>
      <c r="B921" s="1" t="str">
        <f>"51121"</f>
        <v>51121</v>
      </c>
      <c r="C921" s="1" t="str">
        <f>"MC COY"</f>
        <v>MC COY</v>
      </c>
      <c r="D921" s="1" t="str">
        <f>"VA"</f>
        <v>VA</v>
      </c>
    </row>
    <row r="922" spans="1:4" x14ac:dyDescent="0.2">
      <c r="A922" s="1" t="str">
        <f>"24162"</f>
        <v>24162</v>
      </c>
      <c r="B922" s="1" t="str">
        <f>"51121"</f>
        <v>51121</v>
      </c>
      <c r="C922" s="1" t="str">
        <f>"SHAWSVILLE"</f>
        <v>SHAWSVILLE</v>
      </c>
      <c r="D922" s="1" t="str">
        <f>"VA"</f>
        <v>VA</v>
      </c>
    </row>
    <row r="923" spans="1:4" x14ac:dyDescent="0.2">
      <c r="A923" s="1" t="str">
        <f>"24128"</f>
        <v>24128</v>
      </c>
      <c r="B923" s="1" t="str">
        <f>"51121"</f>
        <v>51121</v>
      </c>
      <c r="C923" s="1" t="str">
        <f>"NEWPORT"</f>
        <v>NEWPORT</v>
      </c>
      <c r="D923" s="1" t="str">
        <f>"VA"</f>
        <v>VA</v>
      </c>
    </row>
    <row r="924" spans="1:4" x14ac:dyDescent="0.2">
      <c r="A924" s="1" t="str">
        <f>"24063"</f>
        <v>24063</v>
      </c>
      <c r="B924" s="1" t="str">
        <f>"51121"</f>
        <v>51121</v>
      </c>
      <c r="C924" s="1" t="str">
        <f>"BLACKSBURG"</f>
        <v>BLACKSBURG</v>
      </c>
      <c r="D924" s="1" t="str">
        <f>"VA"</f>
        <v>VA</v>
      </c>
    </row>
    <row r="925" spans="1:4" x14ac:dyDescent="0.2">
      <c r="A925" s="1" t="str">
        <f>"24138"</f>
        <v>24138</v>
      </c>
      <c r="B925" s="1" t="str">
        <f>"51121"</f>
        <v>51121</v>
      </c>
      <c r="C925" s="1" t="str">
        <f>"PILOT"</f>
        <v>PILOT</v>
      </c>
      <c r="D925" s="1" t="str">
        <f>"VA"</f>
        <v>VA</v>
      </c>
    </row>
    <row r="926" spans="1:4" x14ac:dyDescent="0.2">
      <c r="A926" s="1" t="str">
        <f>"22922"</f>
        <v>22922</v>
      </c>
      <c r="B926" s="1" t="str">
        <f>"51125"</f>
        <v>51125</v>
      </c>
      <c r="C926" s="1" t="str">
        <f>"ARRINGTON"</f>
        <v>ARRINGTON</v>
      </c>
      <c r="D926" s="1" t="str">
        <f>"VA"</f>
        <v>VA</v>
      </c>
    </row>
    <row r="927" spans="1:4" x14ac:dyDescent="0.2">
      <c r="A927" s="1" t="str">
        <f>"22920"</f>
        <v>22920</v>
      </c>
      <c r="B927" s="1" t="str">
        <f>"51125"</f>
        <v>51125</v>
      </c>
      <c r="C927" s="1" t="str">
        <f>"AFTON"</f>
        <v>AFTON</v>
      </c>
      <c r="D927" s="1" t="str">
        <f>"VA"</f>
        <v>VA</v>
      </c>
    </row>
    <row r="928" spans="1:4" x14ac:dyDescent="0.2">
      <c r="A928" s="1" t="str">
        <f>"24521"</f>
        <v>24521</v>
      </c>
      <c r="B928" s="1" t="str">
        <f>"51125"</f>
        <v>51125</v>
      </c>
      <c r="C928" s="1" t="str">
        <f>"AMHERST"</f>
        <v>AMHERST</v>
      </c>
      <c r="D928" s="1" t="str">
        <f>"VA"</f>
        <v>VA</v>
      </c>
    </row>
    <row r="929" spans="1:4" x14ac:dyDescent="0.2">
      <c r="A929" s="1" t="str">
        <f>"24464"</f>
        <v>24464</v>
      </c>
      <c r="B929" s="1" t="str">
        <f>"51125"</f>
        <v>51125</v>
      </c>
      <c r="C929" s="1" t="str">
        <f>"MONTEBELLO"</f>
        <v>MONTEBELLO</v>
      </c>
      <c r="D929" s="1" t="str">
        <f>"VA"</f>
        <v>VA</v>
      </c>
    </row>
    <row r="930" spans="1:4" x14ac:dyDescent="0.2">
      <c r="A930" s="1" t="str">
        <f>"22949"</f>
        <v>22949</v>
      </c>
      <c r="B930" s="1" t="str">
        <f>"51125"</f>
        <v>51125</v>
      </c>
      <c r="C930" s="1" t="str">
        <f>"LOVINGSTON"</f>
        <v>LOVINGSTON</v>
      </c>
      <c r="D930" s="1" t="str">
        <f>"VA"</f>
        <v>VA</v>
      </c>
    </row>
    <row r="931" spans="1:4" x14ac:dyDescent="0.2">
      <c r="A931" s="1" t="str">
        <f>"22958"</f>
        <v>22958</v>
      </c>
      <c r="B931" s="1" t="str">
        <f>"51125"</f>
        <v>51125</v>
      </c>
      <c r="C931" s="1" t="str">
        <f>"NELLYSFORD"</f>
        <v>NELLYSFORD</v>
      </c>
      <c r="D931" s="1" t="str">
        <f>"VA"</f>
        <v>VA</v>
      </c>
    </row>
    <row r="932" spans="1:4" x14ac:dyDescent="0.2">
      <c r="A932" s="1" t="str">
        <f>"24581"</f>
        <v>24581</v>
      </c>
      <c r="B932" s="1" t="str">
        <f>"51125"</f>
        <v>51125</v>
      </c>
      <c r="C932" s="1" t="str">
        <f>"NORWOOD"</f>
        <v>NORWOOD</v>
      </c>
      <c r="D932" s="1" t="str">
        <f>"VA"</f>
        <v>VA</v>
      </c>
    </row>
    <row r="933" spans="1:4" x14ac:dyDescent="0.2">
      <c r="A933" s="1" t="str">
        <f>"22976"</f>
        <v>22976</v>
      </c>
      <c r="B933" s="1" t="str">
        <f>"51125"</f>
        <v>51125</v>
      </c>
      <c r="C933" s="1" t="str">
        <f>"TYRO"</f>
        <v>TYRO</v>
      </c>
      <c r="D933" s="1" t="str">
        <f>"VA"</f>
        <v>VA</v>
      </c>
    </row>
    <row r="934" spans="1:4" x14ac:dyDescent="0.2">
      <c r="A934" s="1" t="str">
        <f>"22971"</f>
        <v>22971</v>
      </c>
      <c r="B934" s="1" t="str">
        <f>"51125"</f>
        <v>51125</v>
      </c>
      <c r="C934" s="1" t="str">
        <f>"SHIPMAN"</f>
        <v>SHIPMAN</v>
      </c>
      <c r="D934" s="1" t="str">
        <f>"VA"</f>
        <v>VA</v>
      </c>
    </row>
    <row r="935" spans="1:4" x14ac:dyDescent="0.2">
      <c r="A935" s="1" t="str">
        <f>"22969"</f>
        <v>22969</v>
      </c>
      <c r="B935" s="1" t="str">
        <f>"51125"</f>
        <v>51125</v>
      </c>
      <c r="C935" s="1" t="str">
        <f>"SCHUYLER"</f>
        <v>SCHUYLER</v>
      </c>
      <c r="D935" s="1" t="str">
        <f>"VA"</f>
        <v>VA</v>
      </c>
    </row>
    <row r="936" spans="1:4" x14ac:dyDescent="0.2">
      <c r="A936" s="1" t="str">
        <f>"22938"</f>
        <v>22938</v>
      </c>
      <c r="B936" s="1" t="str">
        <f>"51125"</f>
        <v>51125</v>
      </c>
      <c r="C936" s="1" t="str">
        <f>"FABER"</f>
        <v>FABER</v>
      </c>
      <c r="D936" s="1" t="str">
        <f>"VA"</f>
        <v>VA</v>
      </c>
    </row>
    <row r="937" spans="1:4" x14ac:dyDescent="0.2">
      <c r="A937" s="1" t="str">
        <f>"24562"</f>
        <v>24562</v>
      </c>
      <c r="B937" s="1" t="str">
        <f>"51125"</f>
        <v>51125</v>
      </c>
      <c r="C937" s="1" t="str">
        <f>"HOWARDSVILLE"</f>
        <v>HOWARDSVILLE</v>
      </c>
      <c r="D937" s="1" t="str">
        <f>"VA"</f>
        <v>VA</v>
      </c>
    </row>
    <row r="938" spans="1:4" x14ac:dyDescent="0.2">
      <c r="A938" s="1" t="str">
        <f>"22964"</f>
        <v>22964</v>
      </c>
      <c r="B938" s="1" t="str">
        <f>"51125"</f>
        <v>51125</v>
      </c>
      <c r="C938" s="1" t="str">
        <f>"PINEY RIVER"</f>
        <v>PINEY RIVER</v>
      </c>
      <c r="D938" s="1" t="str">
        <f>"VA"</f>
        <v>VA</v>
      </c>
    </row>
    <row r="939" spans="1:4" x14ac:dyDescent="0.2">
      <c r="A939" s="1" t="str">
        <f>"24553"</f>
        <v>24553</v>
      </c>
      <c r="B939" s="1" t="str">
        <f>"51125"</f>
        <v>51125</v>
      </c>
      <c r="C939" s="1" t="str">
        <f>"GLADSTONE"</f>
        <v>GLADSTONE</v>
      </c>
      <c r="D939" s="1" t="str">
        <f>"VA"</f>
        <v>VA</v>
      </c>
    </row>
    <row r="940" spans="1:4" x14ac:dyDescent="0.2">
      <c r="A940" s="1" t="str">
        <f>"22937"</f>
        <v>22937</v>
      </c>
      <c r="B940" s="1" t="str">
        <f>"51125"</f>
        <v>51125</v>
      </c>
      <c r="C940" s="1" t="str">
        <f>"ESMONT"</f>
        <v>ESMONT</v>
      </c>
      <c r="D940" s="1" t="str">
        <f>"VA"</f>
        <v>VA</v>
      </c>
    </row>
    <row r="941" spans="1:4" x14ac:dyDescent="0.2">
      <c r="A941" s="1" t="str">
        <f>"24483"</f>
        <v>24483</v>
      </c>
      <c r="B941" s="1" t="str">
        <f>"51125"</f>
        <v>51125</v>
      </c>
      <c r="C941" s="1" t="str">
        <f>"VESUVIUS"</f>
        <v>VESUVIUS</v>
      </c>
      <c r="D941" s="1" t="str">
        <f>"VA"</f>
        <v>VA</v>
      </c>
    </row>
    <row r="942" spans="1:4" x14ac:dyDescent="0.2">
      <c r="A942" s="1" t="str">
        <f>"24599"</f>
        <v>24599</v>
      </c>
      <c r="B942" s="1" t="str">
        <f>"51125"</f>
        <v>51125</v>
      </c>
      <c r="C942" s="1" t="str">
        <f>"WINGINA"</f>
        <v>WINGINA</v>
      </c>
      <c r="D942" s="1" t="str">
        <f>"VA"</f>
        <v>VA</v>
      </c>
    </row>
    <row r="943" spans="1:4" x14ac:dyDescent="0.2">
      <c r="A943" s="1" t="str">
        <f>"22967"</f>
        <v>22967</v>
      </c>
      <c r="B943" s="1" t="str">
        <f>"51125"</f>
        <v>51125</v>
      </c>
      <c r="C943" s="1" t="str">
        <f>"ROSELAND"</f>
        <v>ROSELAND</v>
      </c>
      <c r="D943" s="1" t="str">
        <f>"VA"</f>
        <v>VA</v>
      </c>
    </row>
    <row r="944" spans="1:4" x14ac:dyDescent="0.2">
      <c r="A944" s="1" t="str">
        <f>"22952"</f>
        <v>22952</v>
      </c>
      <c r="B944" s="1" t="str">
        <f>"51125"</f>
        <v>51125</v>
      </c>
      <c r="C944" s="1" t="str">
        <f>"LYNDHURST"</f>
        <v>LYNDHURST</v>
      </c>
      <c r="D944" s="1" t="str">
        <f>"VA"</f>
        <v>VA</v>
      </c>
    </row>
    <row r="945" spans="1:4" x14ac:dyDescent="0.2">
      <c r="A945" s="1" t="str">
        <f>"23140"</f>
        <v>23140</v>
      </c>
      <c r="B945" s="1" t="str">
        <f>"51127"</f>
        <v>51127</v>
      </c>
      <c r="C945" s="1" t="str">
        <f>"PROVIDENCE FORGE"</f>
        <v>PROVIDENCE FORGE</v>
      </c>
      <c r="D945" s="1" t="str">
        <f>"VA"</f>
        <v>VA</v>
      </c>
    </row>
    <row r="946" spans="1:4" x14ac:dyDescent="0.2">
      <c r="A946" s="1" t="str">
        <f>"23181"</f>
        <v>23181</v>
      </c>
      <c r="B946" s="1" t="str">
        <f>"51127"</f>
        <v>51127</v>
      </c>
      <c r="C946" s="1" t="str">
        <f>"WEST POINT"</f>
        <v>WEST POINT</v>
      </c>
      <c r="D946" s="1" t="str">
        <f>"VA"</f>
        <v>VA</v>
      </c>
    </row>
    <row r="947" spans="1:4" x14ac:dyDescent="0.2">
      <c r="A947" s="1" t="str">
        <f>"23124"</f>
        <v>23124</v>
      </c>
      <c r="B947" s="1" t="str">
        <f>"51127"</f>
        <v>51127</v>
      </c>
      <c r="C947" s="1" t="str">
        <f>"NEW KENT"</f>
        <v>NEW KENT</v>
      </c>
      <c r="D947" s="1" t="str">
        <f>"VA"</f>
        <v>VA</v>
      </c>
    </row>
    <row r="948" spans="1:4" x14ac:dyDescent="0.2">
      <c r="A948" s="1" t="str">
        <f>"23141"</f>
        <v>23141</v>
      </c>
      <c r="B948" s="1" t="str">
        <f>"51127"</f>
        <v>51127</v>
      </c>
      <c r="C948" s="1" t="str">
        <f>"QUINTON"</f>
        <v>QUINTON</v>
      </c>
      <c r="D948" s="1" t="str">
        <f>"VA"</f>
        <v>VA</v>
      </c>
    </row>
    <row r="949" spans="1:4" x14ac:dyDescent="0.2">
      <c r="A949" s="1" t="str">
        <f>"23011"</f>
        <v>23011</v>
      </c>
      <c r="B949" s="1" t="str">
        <f>"51127"</f>
        <v>51127</v>
      </c>
      <c r="C949" s="1" t="str">
        <f>"BARHAMSVILLE"</f>
        <v>BARHAMSVILLE</v>
      </c>
      <c r="D949" s="1" t="str">
        <f>"VA"</f>
        <v>VA</v>
      </c>
    </row>
    <row r="950" spans="1:4" x14ac:dyDescent="0.2">
      <c r="A950" s="1" t="str">
        <f>"23111"</f>
        <v>23111</v>
      </c>
      <c r="B950" s="1" t="str">
        <f>"51127"</f>
        <v>51127</v>
      </c>
      <c r="C950" s="1" t="str">
        <f>"MECHANICSVILLE"</f>
        <v>MECHANICSVILLE</v>
      </c>
      <c r="D950" s="1" t="str">
        <f>"VA"</f>
        <v>VA</v>
      </c>
    </row>
    <row r="951" spans="1:4" x14ac:dyDescent="0.2">
      <c r="A951" s="1" t="str">
        <f>"23089"</f>
        <v>23089</v>
      </c>
      <c r="B951" s="1" t="str">
        <f>"51127"</f>
        <v>51127</v>
      </c>
      <c r="C951" s="1" t="str">
        <f>"LANEXA"</f>
        <v>LANEXA</v>
      </c>
      <c r="D951" s="1" t="str">
        <f>"VA"</f>
        <v>VA</v>
      </c>
    </row>
    <row r="952" spans="1:4" x14ac:dyDescent="0.2">
      <c r="A952" s="1" t="str">
        <f>"23413"</f>
        <v>23413</v>
      </c>
      <c r="B952" s="1" t="str">
        <f>"51131"</f>
        <v>51131</v>
      </c>
      <c r="C952" s="1" t="str">
        <f>"NASSAWADOX"</f>
        <v>NASSAWADOX</v>
      </c>
      <c r="D952" s="1" t="str">
        <f>"VA"</f>
        <v>VA</v>
      </c>
    </row>
    <row r="953" spans="1:4" x14ac:dyDescent="0.2">
      <c r="A953" s="1" t="str">
        <f>"23398"</f>
        <v>23398</v>
      </c>
      <c r="B953" s="1" t="str">
        <f>"51131"</f>
        <v>51131</v>
      </c>
      <c r="C953" s="1" t="str">
        <f>"JAMESVILLE"</f>
        <v>JAMESVILLE</v>
      </c>
      <c r="D953" s="1" t="str">
        <f>"VA"</f>
        <v>VA</v>
      </c>
    </row>
    <row r="954" spans="1:4" x14ac:dyDescent="0.2">
      <c r="A954" s="1" t="str">
        <f>"23347"</f>
        <v>23347</v>
      </c>
      <c r="B954" s="1" t="str">
        <f>"51131"</f>
        <v>51131</v>
      </c>
      <c r="C954" s="1" t="str">
        <f>"EASTVILLE"</f>
        <v>EASTVILLE</v>
      </c>
      <c r="D954" s="1" t="str">
        <f>"VA"</f>
        <v>VA</v>
      </c>
    </row>
    <row r="955" spans="1:4" x14ac:dyDescent="0.2">
      <c r="A955" s="1" t="str">
        <f>"23354"</f>
        <v>23354</v>
      </c>
      <c r="B955" s="1" t="str">
        <f>"51131"</f>
        <v>51131</v>
      </c>
      <c r="C955" s="1" t="str">
        <f>"FRANKTOWN"</f>
        <v>FRANKTOWN</v>
      </c>
      <c r="D955" s="1" t="str">
        <f>"VA"</f>
        <v>VA</v>
      </c>
    </row>
    <row r="956" spans="1:4" x14ac:dyDescent="0.2">
      <c r="A956" s="1" t="str">
        <f>"23316"</f>
        <v>23316</v>
      </c>
      <c r="B956" s="1" t="str">
        <f>"51131"</f>
        <v>51131</v>
      </c>
      <c r="C956" s="1" t="str">
        <f>"CHERITON"</f>
        <v>CHERITON</v>
      </c>
      <c r="D956" s="1" t="str">
        <f>"VA"</f>
        <v>VA</v>
      </c>
    </row>
    <row r="957" spans="1:4" x14ac:dyDescent="0.2">
      <c r="A957" s="1" t="str">
        <f>"23429"</f>
        <v>23429</v>
      </c>
      <c r="B957" s="1" t="str">
        <f>"51131"</f>
        <v>51131</v>
      </c>
      <c r="C957" s="1" t="str">
        <f>"SEAVIEW"</f>
        <v>SEAVIEW</v>
      </c>
      <c r="D957" s="1" t="str">
        <f>"VA"</f>
        <v>VA</v>
      </c>
    </row>
    <row r="958" spans="1:4" x14ac:dyDescent="0.2">
      <c r="A958" s="1" t="str">
        <f>"23405"</f>
        <v>23405</v>
      </c>
      <c r="B958" s="1" t="str">
        <f>"51131"</f>
        <v>51131</v>
      </c>
      <c r="C958" s="1" t="str">
        <f>"MACHIPONGO"</f>
        <v>MACHIPONGO</v>
      </c>
      <c r="D958" s="1" t="str">
        <f>"VA"</f>
        <v>VA</v>
      </c>
    </row>
    <row r="959" spans="1:4" x14ac:dyDescent="0.2">
      <c r="A959" s="1" t="str">
        <f>"23307"</f>
        <v>23307</v>
      </c>
      <c r="B959" s="1" t="str">
        <f>"51131"</f>
        <v>51131</v>
      </c>
      <c r="C959" s="1" t="str">
        <f>"BIRDSNEST"</f>
        <v>BIRDSNEST</v>
      </c>
      <c r="D959" s="1" t="str">
        <f>"VA"</f>
        <v>VA</v>
      </c>
    </row>
    <row r="960" spans="1:4" x14ac:dyDescent="0.2">
      <c r="A960" s="1" t="str">
        <f>"23408"</f>
        <v>23408</v>
      </c>
      <c r="B960" s="1" t="str">
        <f>"51131"</f>
        <v>51131</v>
      </c>
      <c r="C960" s="1" t="str">
        <f>"MARIONVILLE"</f>
        <v>MARIONVILLE</v>
      </c>
      <c r="D960" s="1" t="str">
        <f>"VA"</f>
        <v>VA</v>
      </c>
    </row>
    <row r="961" spans="1:4" x14ac:dyDescent="0.2">
      <c r="A961" s="1" t="str">
        <f>"23350"</f>
        <v>23350</v>
      </c>
      <c r="B961" s="1" t="str">
        <f>"51131"</f>
        <v>51131</v>
      </c>
      <c r="C961" s="1" t="str">
        <f>"EXMORE"</f>
        <v>EXMORE</v>
      </c>
      <c r="D961" s="1" t="str">
        <f>"VA"</f>
        <v>VA</v>
      </c>
    </row>
    <row r="962" spans="1:4" x14ac:dyDescent="0.2">
      <c r="A962" s="1" t="str">
        <f>"23313"</f>
        <v>23313</v>
      </c>
      <c r="B962" s="1" t="str">
        <f>"51131"</f>
        <v>51131</v>
      </c>
      <c r="C962" s="1" t="str">
        <f>"CAPEVILLE"</f>
        <v>CAPEVILLE</v>
      </c>
      <c r="D962" s="1" t="str">
        <f>"VA"</f>
        <v>VA</v>
      </c>
    </row>
    <row r="963" spans="1:4" x14ac:dyDescent="0.2">
      <c r="A963" s="1" t="str">
        <f>"23486"</f>
        <v>23486</v>
      </c>
      <c r="B963" s="1" t="str">
        <f>"51131"</f>
        <v>51131</v>
      </c>
      <c r="C963" s="1" t="str">
        <f>"WILLIS WHARF"</f>
        <v>WILLIS WHARF</v>
      </c>
      <c r="D963" s="1" t="str">
        <f>"VA"</f>
        <v>VA</v>
      </c>
    </row>
    <row r="964" spans="1:4" x14ac:dyDescent="0.2">
      <c r="A964" s="1" t="str">
        <f>"23443"</f>
        <v>23443</v>
      </c>
      <c r="B964" s="1" t="str">
        <f>"51131"</f>
        <v>51131</v>
      </c>
      <c r="C964" s="1" t="str">
        <f>"TOWNSEND"</f>
        <v>TOWNSEND</v>
      </c>
      <c r="D964" s="1" t="str">
        <f>"VA"</f>
        <v>VA</v>
      </c>
    </row>
    <row r="965" spans="1:4" x14ac:dyDescent="0.2">
      <c r="A965" s="1" t="str">
        <f>"23310"</f>
        <v>23310</v>
      </c>
      <c r="B965" s="1" t="str">
        <f>"51131"</f>
        <v>51131</v>
      </c>
      <c r="C965" s="1" t="str">
        <f>"CAPE CHARLES"</f>
        <v>CAPE CHARLES</v>
      </c>
      <c r="D965" s="1" t="str">
        <f>"VA"</f>
        <v>VA</v>
      </c>
    </row>
    <row r="966" spans="1:4" x14ac:dyDescent="0.2">
      <c r="A966" s="1" t="str">
        <f>"22432"</f>
        <v>22432</v>
      </c>
      <c r="B966" s="1" t="str">
        <f>"51133"</f>
        <v>51133</v>
      </c>
      <c r="C966" s="1" t="str">
        <f>"BURGESS"</f>
        <v>BURGESS</v>
      </c>
      <c r="D966" s="1" t="str">
        <f>"VA"</f>
        <v>VA</v>
      </c>
    </row>
    <row r="967" spans="1:4" x14ac:dyDescent="0.2">
      <c r="A967" s="1" t="str">
        <f>"22503"</f>
        <v>22503</v>
      </c>
      <c r="B967" s="1" t="str">
        <f>"51133"</f>
        <v>51133</v>
      </c>
      <c r="C967" s="1" t="str">
        <f>"LANCASTER"</f>
        <v>LANCASTER</v>
      </c>
      <c r="D967" s="1" t="str">
        <f>"VA"</f>
        <v>VA</v>
      </c>
    </row>
    <row r="968" spans="1:4" x14ac:dyDescent="0.2">
      <c r="A968" s="1" t="str">
        <f>"22482"</f>
        <v>22482</v>
      </c>
      <c r="B968" s="1" t="str">
        <f>"51133"</f>
        <v>51133</v>
      </c>
      <c r="C968" s="1" t="str">
        <f>"KILMARNOCK"</f>
        <v>KILMARNOCK</v>
      </c>
      <c r="D968" s="1" t="str">
        <f>"VA"</f>
        <v>VA</v>
      </c>
    </row>
    <row r="969" spans="1:4" x14ac:dyDescent="0.2">
      <c r="A969" s="1" t="str">
        <f>"22435"</f>
        <v>22435</v>
      </c>
      <c r="B969" s="1" t="str">
        <f>"51133"</f>
        <v>51133</v>
      </c>
      <c r="C969" s="1" t="str">
        <f>"CALLAO"</f>
        <v>CALLAO</v>
      </c>
      <c r="D969" s="1" t="str">
        <f>"VA"</f>
        <v>VA</v>
      </c>
    </row>
    <row r="970" spans="1:4" x14ac:dyDescent="0.2">
      <c r="A970" s="1" t="str">
        <f>"22511"</f>
        <v>22511</v>
      </c>
      <c r="B970" s="1" t="str">
        <f>"51133"</f>
        <v>51133</v>
      </c>
      <c r="C970" s="1" t="str">
        <f>"LOTTSBURG"</f>
        <v>LOTTSBURG</v>
      </c>
      <c r="D970" s="1" t="str">
        <f>"VA"</f>
        <v>VA</v>
      </c>
    </row>
    <row r="971" spans="1:4" x14ac:dyDescent="0.2">
      <c r="A971" s="1" t="str">
        <f>"22473"</f>
        <v>22473</v>
      </c>
      <c r="B971" s="1" t="str">
        <f>"51133"</f>
        <v>51133</v>
      </c>
      <c r="C971" s="1" t="str">
        <f>"HEATHSVILLE"</f>
        <v>HEATHSVILLE</v>
      </c>
      <c r="D971" s="1" t="str">
        <f>"VA"</f>
        <v>VA</v>
      </c>
    </row>
    <row r="972" spans="1:4" x14ac:dyDescent="0.2">
      <c r="A972" s="1" t="str">
        <f>"22539"</f>
        <v>22539</v>
      </c>
      <c r="B972" s="1" t="str">
        <f>"51133"</f>
        <v>51133</v>
      </c>
      <c r="C972" s="1" t="str">
        <f>"REEDVILLE"</f>
        <v>REEDVILLE</v>
      </c>
      <c r="D972" s="1" t="str">
        <f>"VA"</f>
        <v>VA</v>
      </c>
    </row>
    <row r="973" spans="1:4" x14ac:dyDescent="0.2">
      <c r="A973" s="1" t="str">
        <f>"22460"</f>
        <v>22460</v>
      </c>
      <c r="B973" s="1" t="str">
        <f>"51133"</f>
        <v>51133</v>
      </c>
      <c r="C973" s="1" t="str">
        <f>"FARNHAM"</f>
        <v>FARNHAM</v>
      </c>
      <c r="D973" s="1" t="str">
        <f>"VA"</f>
        <v>VA</v>
      </c>
    </row>
    <row r="974" spans="1:4" x14ac:dyDescent="0.2">
      <c r="A974" s="1" t="str">
        <f>"22579"</f>
        <v>22579</v>
      </c>
      <c r="B974" s="1" t="str">
        <f>"51133"</f>
        <v>51133</v>
      </c>
      <c r="C974" s="1" t="str">
        <f>"WICOMICO CHURCH"</f>
        <v>WICOMICO CHURCH</v>
      </c>
      <c r="D974" s="1" t="str">
        <f>"VA"</f>
        <v>VA</v>
      </c>
    </row>
    <row r="975" spans="1:4" x14ac:dyDescent="0.2">
      <c r="A975" s="1" t="str">
        <f>"22530"</f>
        <v>22530</v>
      </c>
      <c r="B975" s="1" t="str">
        <f>"51133"</f>
        <v>51133</v>
      </c>
      <c r="C975" s="1" t="str">
        <f>"OPHELIA"</f>
        <v>OPHELIA</v>
      </c>
      <c r="D975" s="1" t="str">
        <f>"VA"</f>
        <v>VA</v>
      </c>
    </row>
    <row r="976" spans="1:4" x14ac:dyDescent="0.2">
      <c r="A976" s="1" t="str">
        <f>"23955"</f>
        <v>23955</v>
      </c>
      <c r="B976" s="1" t="str">
        <f>"51135"</f>
        <v>51135</v>
      </c>
      <c r="C976" s="1" t="str">
        <f>"NOTTOWAY"</f>
        <v>NOTTOWAY</v>
      </c>
      <c r="D976" s="1" t="str">
        <f>"VA"</f>
        <v>VA</v>
      </c>
    </row>
    <row r="977" spans="1:4" x14ac:dyDescent="0.2">
      <c r="A977" s="1" t="str">
        <f>"23824"</f>
        <v>23824</v>
      </c>
      <c r="B977" s="1" t="str">
        <f>"51135"</f>
        <v>51135</v>
      </c>
      <c r="C977" s="1" t="str">
        <f>"BLACKSTONE"</f>
        <v>BLACKSTONE</v>
      </c>
      <c r="D977" s="1" t="str">
        <f>"VA"</f>
        <v>VA</v>
      </c>
    </row>
    <row r="978" spans="1:4" x14ac:dyDescent="0.2">
      <c r="A978" s="1" t="str">
        <f>"23930"</f>
        <v>23930</v>
      </c>
      <c r="B978" s="1" t="str">
        <f>"51135"</f>
        <v>51135</v>
      </c>
      <c r="C978" s="1" t="str">
        <f>"CREWE"</f>
        <v>CREWE</v>
      </c>
      <c r="D978" s="1" t="str">
        <f>"VA"</f>
        <v>VA</v>
      </c>
    </row>
    <row r="979" spans="1:4" x14ac:dyDescent="0.2">
      <c r="A979" s="1" t="str">
        <f>"23083"</f>
        <v>23083</v>
      </c>
      <c r="B979" s="1" t="str">
        <f>"51135"</f>
        <v>51135</v>
      </c>
      <c r="C979" s="1" t="str">
        <f>"JETERSVILLE"</f>
        <v>JETERSVILLE</v>
      </c>
      <c r="D979" s="1" t="str">
        <f>"VA"</f>
        <v>VA</v>
      </c>
    </row>
    <row r="980" spans="1:4" x14ac:dyDescent="0.2">
      <c r="A980" s="1" t="str">
        <f>"23966"</f>
        <v>23966</v>
      </c>
      <c r="B980" s="1" t="str">
        <f>"51135"</f>
        <v>51135</v>
      </c>
      <c r="C980" s="1" t="str">
        <f>"RICE"</f>
        <v>RICE</v>
      </c>
      <c r="D980" s="1" t="str">
        <f>"VA"</f>
        <v>VA</v>
      </c>
    </row>
    <row r="981" spans="1:4" x14ac:dyDescent="0.2">
      <c r="A981" s="1" t="str">
        <f>"23922"</f>
        <v>23922</v>
      </c>
      <c r="B981" s="1" t="str">
        <f>"51135"</f>
        <v>51135</v>
      </c>
      <c r="C981" s="1" t="str">
        <f>"BURKEVILLE"</f>
        <v>BURKEVILLE</v>
      </c>
      <c r="D981" s="1" t="str">
        <f>"VA"</f>
        <v>VA</v>
      </c>
    </row>
    <row r="982" spans="1:4" x14ac:dyDescent="0.2">
      <c r="A982" s="1" t="str">
        <f>"23894"</f>
        <v>23894</v>
      </c>
      <c r="B982" s="1" t="str">
        <f>"51135"</f>
        <v>51135</v>
      </c>
      <c r="C982" s="1" t="str">
        <f>"WILSONS"</f>
        <v>WILSONS</v>
      </c>
      <c r="D982" s="1" t="str">
        <f>"VA"</f>
        <v>VA</v>
      </c>
    </row>
    <row r="983" spans="1:4" x14ac:dyDescent="0.2">
      <c r="A983" s="1" t="str">
        <f>"23002"</f>
        <v>23002</v>
      </c>
      <c r="B983" s="1" t="str">
        <f>"51135"</f>
        <v>51135</v>
      </c>
      <c r="C983" s="1" t="str">
        <f>"AMELIA COURT HOUSE"</f>
        <v>AMELIA COURT HOUSE</v>
      </c>
      <c r="D983" s="1" t="str">
        <f>"VA"</f>
        <v>VA</v>
      </c>
    </row>
    <row r="984" spans="1:4" x14ac:dyDescent="0.2">
      <c r="A984" s="1" t="str">
        <f>"22972"</f>
        <v>22972</v>
      </c>
      <c r="B984" s="1" t="str">
        <f>"51137"</f>
        <v>51137</v>
      </c>
      <c r="C984" s="1" t="str">
        <f>"SOMERSET"</f>
        <v>SOMERSET</v>
      </c>
      <c r="D984" s="1" t="str">
        <f>"VA"</f>
        <v>VA</v>
      </c>
    </row>
    <row r="985" spans="1:4" x14ac:dyDescent="0.2">
      <c r="A985" s="1" t="str">
        <f>"22542"</f>
        <v>22542</v>
      </c>
      <c r="B985" s="1" t="str">
        <f>"51137"</f>
        <v>51137</v>
      </c>
      <c r="C985" s="1" t="str">
        <f>"RHOADESVILLE"</f>
        <v>RHOADESVILLE</v>
      </c>
      <c r="D985" s="1" t="str">
        <f>"VA"</f>
        <v>VA</v>
      </c>
    </row>
    <row r="986" spans="1:4" x14ac:dyDescent="0.2">
      <c r="A986" s="1" t="str">
        <f>"22957"</f>
        <v>22957</v>
      </c>
      <c r="B986" s="1" t="str">
        <f>"51137"</f>
        <v>51137</v>
      </c>
      <c r="C986" s="1" t="str">
        <f>"MONTPELIER STATION"</f>
        <v>MONTPELIER STATION</v>
      </c>
      <c r="D986" s="1" t="str">
        <f>"VA"</f>
        <v>VA</v>
      </c>
    </row>
    <row r="987" spans="1:4" x14ac:dyDescent="0.2">
      <c r="A987" s="1" t="str">
        <f>"22733"</f>
        <v>22733</v>
      </c>
      <c r="B987" s="1" t="str">
        <f>"51137"</f>
        <v>51137</v>
      </c>
      <c r="C987" s="1" t="str">
        <f>"RAPIDAN"</f>
        <v>RAPIDAN</v>
      </c>
      <c r="D987" s="1" t="str">
        <f>"VA"</f>
        <v>VA</v>
      </c>
    </row>
    <row r="988" spans="1:4" x14ac:dyDescent="0.2">
      <c r="A988" s="1" t="str">
        <f>"22433"</f>
        <v>22433</v>
      </c>
      <c r="B988" s="1" t="str">
        <f>"51137"</f>
        <v>51137</v>
      </c>
      <c r="C988" s="1" t="str">
        <f>"BURR HILL"</f>
        <v>BURR HILL</v>
      </c>
      <c r="D988" s="1" t="str">
        <f>"VA"</f>
        <v>VA</v>
      </c>
    </row>
    <row r="989" spans="1:4" x14ac:dyDescent="0.2">
      <c r="A989" s="1" t="str">
        <f>"22551"</f>
        <v>22551</v>
      </c>
      <c r="B989" s="1" t="str">
        <f>"51137"</f>
        <v>51137</v>
      </c>
      <c r="C989" s="1" t="str">
        <f>"SPOTSYLVANIA"</f>
        <v>SPOTSYLVANIA</v>
      </c>
      <c r="D989" s="1" t="str">
        <f>"VA"</f>
        <v>VA</v>
      </c>
    </row>
    <row r="990" spans="1:4" x14ac:dyDescent="0.2">
      <c r="A990" s="1" t="str">
        <f>"22701"</f>
        <v>22701</v>
      </c>
      <c r="B990" s="1" t="str">
        <f>"51137"</f>
        <v>51137</v>
      </c>
      <c r="C990" s="1" t="str">
        <f>"CULPEPER"</f>
        <v>CULPEPER</v>
      </c>
      <c r="D990" s="1" t="str">
        <f>"VA"</f>
        <v>VA</v>
      </c>
    </row>
    <row r="991" spans="1:4" x14ac:dyDescent="0.2">
      <c r="A991" s="1" t="str">
        <f>"22508"</f>
        <v>22508</v>
      </c>
      <c r="B991" s="1" t="str">
        <f>"51137"</f>
        <v>51137</v>
      </c>
      <c r="C991" s="1" t="str">
        <f>"LOCUST GROVE"</f>
        <v>LOCUST GROVE</v>
      </c>
      <c r="D991" s="1" t="str">
        <f>"VA"</f>
        <v>VA</v>
      </c>
    </row>
    <row r="992" spans="1:4" x14ac:dyDescent="0.2">
      <c r="A992" s="1" t="str">
        <f>"22942"</f>
        <v>22942</v>
      </c>
      <c r="B992" s="1" t="str">
        <f>"51137"</f>
        <v>51137</v>
      </c>
      <c r="C992" s="1" t="str">
        <f>"GORDONSVILLE"</f>
        <v>GORDONSVILLE</v>
      </c>
      <c r="D992" s="1" t="str">
        <f>"VA"</f>
        <v>VA</v>
      </c>
    </row>
    <row r="993" spans="1:4" x14ac:dyDescent="0.2">
      <c r="A993" s="1" t="str">
        <f>"22567"</f>
        <v>22567</v>
      </c>
      <c r="B993" s="1" t="str">
        <f>"51137"</f>
        <v>51137</v>
      </c>
      <c r="C993" s="1" t="str">
        <f>"UNIONVILLE"</f>
        <v>UNIONVILLE</v>
      </c>
      <c r="D993" s="1" t="str">
        <f>"VA"</f>
        <v>VA</v>
      </c>
    </row>
    <row r="994" spans="1:4" x14ac:dyDescent="0.2">
      <c r="A994" s="1" t="str">
        <f>"22923"</f>
        <v>22923</v>
      </c>
      <c r="B994" s="1" t="str">
        <f>"51137"</f>
        <v>51137</v>
      </c>
      <c r="C994" s="1" t="str">
        <f>"BARBOURSVILLE"</f>
        <v>BARBOURSVILLE</v>
      </c>
      <c r="D994" s="1" t="str">
        <f>"VA"</f>
        <v>VA</v>
      </c>
    </row>
    <row r="995" spans="1:4" x14ac:dyDescent="0.2">
      <c r="A995" s="1" t="str">
        <f>"22968"</f>
        <v>22968</v>
      </c>
      <c r="B995" s="1" t="str">
        <f>"51137"</f>
        <v>51137</v>
      </c>
      <c r="C995" s="1" t="str">
        <f>"RUCKERSVILLE"</f>
        <v>RUCKERSVILLE</v>
      </c>
      <c r="D995" s="1" t="str">
        <f>"VA"</f>
        <v>VA</v>
      </c>
    </row>
    <row r="996" spans="1:4" x14ac:dyDescent="0.2">
      <c r="A996" s="1" t="str">
        <f>"22960"</f>
        <v>22960</v>
      </c>
      <c r="B996" s="1" t="str">
        <f>"51137"</f>
        <v>51137</v>
      </c>
      <c r="C996" s="1" t="str">
        <f>"ORANGE"</f>
        <v>ORANGE</v>
      </c>
      <c r="D996" s="1" t="str">
        <f>"VA"</f>
        <v>VA</v>
      </c>
    </row>
    <row r="997" spans="1:4" x14ac:dyDescent="0.2">
      <c r="A997" s="1" t="str">
        <f>"22835"</f>
        <v>22835</v>
      </c>
      <c r="B997" s="1" t="str">
        <f>"51139"</f>
        <v>51139</v>
      </c>
      <c r="C997" s="1" t="str">
        <f>"LURAY"</f>
        <v>LURAY</v>
      </c>
      <c r="D997" s="1" t="str">
        <f>"VA"</f>
        <v>VA</v>
      </c>
    </row>
    <row r="998" spans="1:4" x14ac:dyDescent="0.2">
      <c r="A998" s="1" t="str">
        <f>"22851"</f>
        <v>22851</v>
      </c>
      <c r="B998" s="1" t="str">
        <f>"51139"</f>
        <v>51139</v>
      </c>
      <c r="C998" s="1" t="str">
        <f>"STANLEY"</f>
        <v>STANLEY</v>
      </c>
      <c r="D998" s="1" t="str">
        <f>"VA"</f>
        <v>VA</v>
      </c>
    </row>
    <row r="999" spans="1:4" x14ac:dyDescent="0.2">
      <c r="A999" s="1" t="str">
        <f>"22849"</f>
        <v>22849</v>
      </c>
      <c r="B999" s="1" t="str">
        <f>"51139"</f>
        <v>51139</v>
      </c>
      <c r="C999" s="1" t="str">
        <f>"SHENANDOAH"</f>
        <v>SHENANDOAH</v>
      </c>
      <c r="D999" s="1" t="str">
        <f>"VA"</f>
        <v>VA</v>
      </c>
    </row>
    <row r="1000" spans="1:4" x14ac:dyDescent="0.2">
      <c r="A1000" s="1" t="str">
        <f>"22650"</f>
        <v>22650</v>
      </c>
      <c r="B1000" s="1" t="str">
        <f>"51139"</f>
        <v>51139</v>
      </c>
      <c r="C1000" s="1" t="str">
        <f>"RILEYVILLE"</f>
        <v>RILEYVILLE</v>
      </c>
      <c r="D1000" s="1" t="str">
        <f>"VA"</f>
        <v>VA</v>
      </c>
    </row>
    <row r="1001" spans="1:4" x14ac:dyDescent="0.2">
      <c r="A1001" s="1" t="str">
        <f>"22827"</f>
        <v>22827</v>
      </c>
      <c r="B1001" s="1" t="str">
        <f>"51139"</f>
        <v>51139</v>
      </c>
      <c r="C1001" s="1" t="str">
        <f>"ELKTON"</f>
        <v>ELKTON</v>
      </c>
      <c r="D1001" s="1" t="str">
        <f>"VA"</f>
        <v>VA</v>
      </c>
    </row>
    <row r="1002" spans="1:4" x14ac:dyDescent="0.2">
      <c r="A1002" s="1" t="str">
        <f>"22743"</f>
        <v>22743</v>
      </c>
      <c r="B1002" s="1" t="str">
        <f>"51139"</f>
        <v>51139</v>
      </c>
      <c r="C1002" s="1" t="str">
        <f>"SYRIA"</f>
        <v>SYRIA</v>
      </c>
      <c r="D1002" s="1" t="str">
        <f>"VA"</f>
        <v>VA</v>
      </c>
    </row>
    <row r="1003" spans="1:4" x14ac:dyDescent="0.2">
      <c r="A1003" s="1" t="str">
        <f>"24076"</f>
        <v>24076</v>
      </c>
      <c r="B1003" s="1" t="str">
        <f>"51141"</f>
        <v>51141</v>
      </c>
      <c r="C1003" s="1" t="str">
        <f>"CLAUDVILLE"</f>
        <v>CLAUDVILLE</v>
      </c>
      <c r="D1003" s="1" t="str">
        <f>"VA"</f>
        <v>VA</v>
      </c>
    </row>
    <row r="1004" spans="1:4" x14ac:dyDescent="0.2">
      <c r="A1004" s="1" t="str">
        <f>"24055"</f>
        <v>24055</v>
      </c>
      <c r="B1004" s="1" t="str">
        <f>"51141"</f>
        <v>51141</v>
      </c>
      <c r="C1004" s="1" t="str">
        <f>"BASSETT"</f>
        <v>BASSETT</v>
      </c>
      <c r="D1004" s="1" t="str">
        <f>"VA"</f>
        <v>VA</v>
      </c>
    </row>
    <row r="1005" spans="1:4" x14ac:dyDescent="0.2">
      <c r="A1005" s="1" t="str">
        <f>"24088"</f>
        <v>24088</v>
      </c>
      <c r="B1005" s="1" t="str">
        <f>"51141"</f>
        <v>51141</v>
      </c>
      <c r="C1005" s="1" t="str">
        <f>"FERRUM"</f>
        <v>FERRUM</v>
      </c>
      <c r="D1005" s="1" t="str">
        <f>"VA"</f>
        <v>VA</v>
      </c>
    </row>
    <row r="1006" spans="1:4" x14ac:dyDescent="0.2">
      <c r="A1006" s="1" t="str">
        <f>"24343"</f>
        <v>24343</v>
      </c>
      <c r="B1006" s="1" t="str">
        <f>"51141"</f>
        <v>51141</v>
      </c>
      <c r="C1006" s="1" t="str">
        <f>"HILLSVILLE"</f>
        <v>HILLSVILLE</v>
      </c>
      <c r="D1006" s="1" t="str">
        <f>"VA"</f>
        <v>VA</v>
      </c>
    </row>
    <row r="1007" spans="1:4" x14ac:dyDescent="0.2">
      <c r="A1007" s="1" t="str">
        <f>"24133"</f>
        <v>24133</v>
      </c>
      <c r="B1007" s="1" t="str">
        <f>"51141"</f>
        <v>51141</v>
      </c>
      <c r="C1007" s="1" t="str">
        <f>"PATRICK SPRINGS"</f>
        <v>PATRICK SPRINGS</v>
      </c>
      <c r="D1007" s="1" t="str">
        <f>"VA"</f>
        <v>VA</v>
      </c>
    </row>
    <row r="1008" spans="1:4" x14ac:dyDescent="0.2">
      <c r="A1008" s="1" t="str">
        <f>"24165"</f>
        <v>24165</v>
      </c>
      <c r="B1008" s="1" t="str">
        <f>"51141"</f>
        <v>51141</v>
      </c>
      <c r="C1008" s="1" t="str">
        <f>"SPENCER"</f>
        <v>SPENCER</v>
      </c>
      <c r="D1008" s="1" t="str">
        <f>"VA"</f>
        <v>VA</v>
      </c>
    </row>
    <row r="1009" spans="1:4" x14ac:dyDescent="0.2">
      <c r="A1009" s="1" t="str">
        <f>"24380"</f>
        <v>24380</v>
      </c>
      <c r="B1009" s="1" t="str">
        <f>"51141"</f>
        <v>51141</v>
      </c>
      <c r="C1009" s="1" t="str">
        <f>"WILLIS"</f>
        <v>WILLIS</v>
      </c>
      <c r="D1009" s="1" t="str">
        <f>"VA"</f>
        <v>VA</v>
      </c>
    </row>
    <row r="1010" spans="1:4" x14ac:dyDescent="0.2">
      <c r="A1010" s="1" t="str">
        <f>"24053"</f>
        <v>24053</v>
      </c>
      <c r="B1010" s="1" t="str">
        <f>"51141"</f>
        <v>51141</v>
      </c>
      <c r="C1010" s="1" t="str">
        <f>"ARARAT"</f>
        <v>ARARAT</v>
      </c>
      <c r="D1010" s="1" t="str">
        <f>"VA"</f>
        <v>VA</v>
      </c>
    </row>
    <row r="1011" spans="1:4" x14ac:dyDescent="0.2">
      <c r="A1011" s="1" t="str">
        <f>"24082"</f>
        <v>24082</v>
      </c>
      <c r="B1011" s="1" t="str">
        <f>"51141"</f>
        <v>51141</v>
      </c>
      <c r="C1011" s="1" t="str">
        <f>"CRITZ"</f>
        <v>CRITZ</v>
      </c>
      <c r="D1011" s="1" t="str">
        <f>"VA"</f>
        <v>VA</v>
      </c>
    </row>
    <row r="1012" spans="1:4" x14ac:dyDescent="0.2">
      <c r="A1012" s="1" t="str">
        <f>"24317"</f>
        <v>24317</v>
      </c>
      <c r="B1012" s="1" t="str">
        <f>"51141"</f>
        <v>51141</v>
      </c>
      <c r="C1012" s="1" t="str">
        <f>"CANA"</f>
        <v>CANA</v>
      </c>
      <c r="D1012" s="1" t="str">
        <f>"VA"</f>
        <v>VA</v>
      </c>
    </row>
    <row r="1013" spans="1:4" x14ac:dyDescent="0.2">
      <c r="A1013" s="1" t="str">
        <f>"24328"</f>
        <v>24328</v>
      </c>
      <c r="B1013" s="1" t="str">
        <f>"51141"</f>
        <v>51141</v>
      </c>
      <c r="C1013" s="1" t="str">
        <f>"FANCY GAP"</f>
        <v>FANCY GAP</v>
      </c>
      <c r="D1013" s="1" t="str">
        <f>"VA"</f>
        <v>VA</v>
      </c>
    </row>
    <row r="1014" spans="1:4" x14ac:dyDescent="0.2">
      <c r="A1014" s="1" t="str">
        <f>"24091"</f>
        <v>24091</v>
      </c>
      <c r="B1014" s="1" t="str">
        <f>"51141"</f>
        <v>51141</v>
      </c>
      <c r="C1014" s="1" t="str">
        <f>"FLOYD"</f>
        <v>FLOYD</v>
      </c>
      <c r="D1014" s="1" t="str">
        <f>"VA"</f>
        <v>VA</v>
      </c>
    </row>
    <row r="1015" spans="1:4" x14ac:dyDescent="0.2">
      <c r="A1015" s="1" t="str">
        <f>"24185"</f>
        <v>24185</v>
      </c>
      <c r="B1015" s="1" t="str">
        <f>"51141"</f>
        <v>51141</v>
      </c>
      <c r="C1015" s="1" t="str">
        <f>"WOOLWINE"</f>
        <v>WOOLWINE</v>
      </c>
      <c r="D1015" s="1" t="str">
        <f>"VA"</f>
        <v>VA</v>
      </c>
    </row>
    <row r="1016" spans="1:4" x14ac:dyDescent="0.2">
      <c r="A1016" s="1" t="str">
        <f>"24171"</f>
        <v>24171</v>
      </c>
      <c r="B1016" s="1" t="str">
        <f>"51141"</f>
        <v>51141</v>
      </c>
      <c r="C1016" s="1" t="str">
        <f>"STUART"</f>
        <v>STUART</v>
      </c>
      <c r="D1016" s="1" t="str">
        <f>"VA"</f>
        <v>VA</v>
      </c>
    </row>
    <row r="1017" spans="1:4" x14ac:dyDescent="0.2">
      <c r="A1017" s="1" t="str">
        <f>"24120"</f>
        <v>24120</v>
      </c>
      <c r="B1017" s="1" t="str">
        <f>"51141"</f>
        <v>51141</v>
      </c>
      <c r="C1017" s="1" t="str">
        <f>"MEADOWS OF DAN"</f>
        <v>MEADOWS OF DAN</v>
      </c>
      <c r="D1017" s="1" t="str">
        <f>"VA"</f>
        <v>VA</v>
      </c>
    </row>
    <row r="1018" spans="1:4" x14ac:dyDescent="0.2">
      <c r="A1018" s="1" t="str">
        <f>"24177"</f>
        <v>24177</v>
      </c>
      <c r="B1018" s="1" t="str">
        <f>"51141"</f>
        <v>51141</v>
      </c>
      <c r="C1018" s="1" t="str">
        <f>"VESTA"</f>
        <v>VESTA</v>
      </c>
      <c r="D1018" s="1" t="str">
        <f>"VA"</f>
        <v>VA</v>
      </c>
    </row>
    <row r="1019" spans="1:4" x14ac:dyDescent="0.2">
      <c r="A1019" s="1" t="str">
        <f>"24531"</f>
        <v>24531</v>
      </c>
      <c r="B1019" s="1" t="str">
        <f>"51143"</f>
        <v>51143</v>
      </c>
      <c r="C1019" s="1" t="str">
        <f>"CHATHAM"</f>
        <v>CHATHAM</v>
      </c>
      <c r="D1019" s="1" t="str">
        <f>"VA"</f>
        <v>VA</v>
      </c>
    </row>
    <row r="1020" spans="1:4" x14ac:dyDescent="0.2">
      <c r="A1020" s="1" t="str">
        <f>"24594"</f>
        <v>24594</v>
      </c>
      <c r="B1020" s="1" t="str">
        <f>"51143"</f>
        <v>51143</v>
      </c>
      <c r="C1020" s="1" t="str">
        <f>"SUTHERLIN"</f>
        <v>SUTHERLIN</v>
      </c>
      <c r="D1020" s="1" t="str">
        <f>"VA"</f>
        <v>VA</v>
      </c>
    </row>
    <row r="1021" spans="1:4" x14ac:dyDescent="0.2">
      <c r="A1021" s="1" t="str">
        <f>"24054"</f>
        <v>24054</v>
      </c>
      <c r="B1021" s="1" t="str">
        <f>"51143"</f>
        <v>51143</v>
      </c>
      <c r="C1021" s="1" t="str">
        <f>"AXTON"</f>
        <v>AXTON</v>
      </c>
      <c r="D1021" s="1" t="str">
        <f>"VA"</f>
        <v>VA</v>
      </c>
    </row>
    <row r="1022" spans="1:4" x14ac:dyDescent="0.2">
      <c r="A1022" s="1" t="str">
        <f>"24069"</f>
        <v>24069</v>
      </c>
      <c r="B1022" s="1" t="str">
        <f>"51143"</f>
        <v>51143</v>
      </c>
      <c r="C1022" s="1" t="str">
        <f>"CASCADE"</f>
        <v>CASCADE</v>
      </c>
      <c r="D1022" s="1" t="str">
        <f>"VA"</f>
        <v>VA</v>
      </c>
    </row>
    <row r="1023" spans="1:4" x14ac:dyDescent="0.2">
      <c r="A1023" s="1" t="str">
        <f>"24541"</f>
        <v>24541</v>
      </c>
      <c r="B1023" s="1" t="str">
        <f>"51143"</f>
        <v>51143</v>
      </c>
      <c r="C1023" s="1" t="str">
        <f>"DANVILLE"</f>
        <v>DANVILLE</v>
      </c>
      <c r="D1023" s="1" t="str">
        <f>"VA"</f>
        <v>VA</v>
      </c>
    </row>
    <row r="1024" spans="1:4" x14ac:dyDescent="0.2">
      <c r="A1024" s="1" t="str">
        <f>"24569"</f>
        <v>24569</v>
      </c>
      <c r="B1024" s="1" t="str">
        <f>"51143"</f>
        <v>51143</v>
      </c>
      <c r="C1024" s="1" t="str">
        <f>"LONG ISLAND"</f>
        <v>LONG ISLAND</v>
      </c>
      <c r="D1024" s="1" t="str">
        <f>"VA"</f>
        <v>VA</v>
      </c>
    </row>
    <row r="1025" spans="1:4" x14ac:dyDescent="0.2">
      <c r="A1025" s="1" t="str">
        <f>"24530"</f>
        <v>24530</v>
      </c>
      <c r="B1025" s="1" t="str">
        <f>"51143"</f>
        <v>51143</v>
      </c>
      <c r="C1025" s="1" t="str">
        <f>"CALLANDS"</f>
        <v>CALLANDS</v>
      </c>
      <c r="D1025" s="1" t="str">
        <f>"VA"</f>
        <v>VA</v>
      </c>
    </row>
    <row r="1026" spans="1:4" x14ac:dyDescent="0.2">
      <c r="A1026" s="1" t="str">
        <f>"24139"</f>
        <v>24139</v>
      </c>
      <c r="B1026" s="1" t="str">
        <f>"51143"</f>
        <v>51143</v>
      </c>
      <c r="C1026" s="1" t="str">
        <f>"PITTSVILLE"</f>
        <v>PITTSVILLE</v>
      </c>
      <c r="D1026" s="1" t="str">
        <f>"VA"</f>
        <v>VA</v>
      </c>
    </row>
    <row r="1027" spans="1:4" x14ac:dyDescent="0.2">
      <c r="A1027" s="1" t="str">
        <f>"24563"</f>
        <v>24563</v>
      </c>
      <c r="B1027" s="1" t="str">
        <f>"51143"</f>
        <v>51143</v>
      </c>
      <c r="C1027" s="1" t="str">
        <f>"HURT"</f>
        <v>HURT</v>
      </c>
      <c r="D1027" s="1" t="str">
        <f>"VA"</f>
        <v>VA</v>
      </c>
    </row>
    <row r="1028" spans="1:4" x14ac:dyDescent="0.2">
      <c r="A1028" s="1" t="str">
        <f>"24586"</f>
        <v>24586</v>
      </c>
      <c r="B1028" s="1" t="str">
        <f>"51143"</f>
        <v>51143</v>
      </c>
      <c r="C1028" s="1" t="str">
        <f>"RINGGOLD"</f>
        <v>RINGGOLD</v>
      </c>
      <c r="D1028" s="1" t="str">
        <f>"VA"</f>
        <v>VA</v>
      </c>
    </row>
    <row r="1029" spans="1:4" x14ac:dyDescent="0.2">
      <c r="A1029" s="1" t="str">
        <f>"24566"</f>
        <v>24566</v>
      </c>
      <c r="B1029" s="1" t="str">
        <f>"51143"</f>
        <v>51143</v>
      </c>
      <c r="C1029" s="1" t="str">
        <f>"KEELING"</f>
        <v>KEELING</v>
      </c>
      <c r="D1029" s="1" t="str">
        <f>"VA"</f>
        <v>VA</v>
      </c>
    </row>
    <row r="1030" spans="1:4" x14ac:dyDescent="0.2">
      <c r="A1030" s="1" t="str">
        <f>"24527"</f>
        <v>24527</v>
      </c>
      <c r="B1030" s="1" t="str">
        <f>"51143"</f>
        <v>51143</v>
      </c>
      <c r="C1030" s="1" t="str">
        <f>"BLAIRS"</f>
        <v>BLAIRS</v>
      </c>
      <c r="D1030" s="1" t="str">
        <f>"VA"</f>
        <v>VA</v>
      </c>
    </row>
    <row r="1031" spans="1:4" x14ac:dyDescent="0.2">
      <c r="A1031" s="1" t="str">
        <f>"24565"</f>
        <v>24565</v>
      </c>
      <c r="B1031" s="1" t="str">
        <f>"51143"</f>
        <v>51143</v>
      </c>
      <c r="C1031" s="1" t="str">
        <f>"JAVA"</f>
        <v>JAVA</v>
      </c>
      <c r="D1031" s="1" t="str">
        <f>"VA"</f>
        <v>VA</v>
      </c>
    </row>
    <row r="1032" spans="1:4" x14ac:dyDescent="0.2">
      <c r="A1032" s="1" t="str">
        <f>"24540"</f>
        <v>24540</v>
      </c>
      <c r="B1032" s="1" t="str">
        <f>"51143"</f>
        <v>51143</v>
      </c>
      <c r="C1032" s="1" t="str">
        <f>"DANVILLE"</f>
        <v>DANVILLE</v>
      </c>
      <c r="D1032" s="1" t="str">
        <f>"VA"</f>
        <v>VA</v>
      </c>
    </row>
    <row r="1033" spans="1:4" x14ac:dyDescent="0.2">
      <c r="A1033" s="1" t="str">
        <f>"24137"</f>
        <v>24137</v>
      </c>
      <c r="B1033" s="1" t="str">
        <f>"51143"</f>
        <v>51143</v>
      </c>
      <c r="C1033" s="1" t="str">
        <f>"PENHOOK"</f>
        <v>PENHOOK</v>
      </c>
      <c r="D1033" s="1" t="str">
        <f>"VA"</f>
        <v>VA</v>
      </c>
    </row>
    <row r="1034" spans="1:4" x14ac:dyDescent="0.2">
      <c r="A1034" s="1" t="str">
        <f>"24176"</f>
        <v>24176</v>
      </c>
      <c r="B1034" s="1" t="str">
        <f>"51143"</f>
        <v>51143</v>
      </c>
      <c r="C1034" s="1" t="str">
        <f>"UNION HALL"</f>
        <v>UNION HALL</v>
      </c>
      <c r="D1034" s="1" t="str">
        <f>"VA"</f>
        <v>VA</v>
      </c>
    </row>
    <row r="1035" spans="1:4" x14ac:dyDescent="0.2">
      <c r="A1035" s="1" t="str">
        <f>"24577"</f>
        <v>24577</v>
      </c>
      <c r="B1035" s="1" t="str">
        <f>"51143"</f>
        <v>51143</v>
      </c>
      <c r="C1035" s="1" t="str">
        <f>"NATHALIE"</f>
        <v>NATHALIE</v>
      </c>
      <c r="D1035" s="1" t="str">
        <f>"VA"</f>
        <v>VA</v>
      </c>
    </row>
    <row r="1036" spans="1:4" x14ac:dyDescent="0.2">
      <c r="A1036" s="1" t="str">
        <f>"24597"</f>
        <v>24597</v>
      </c>
      <c r="B1036" s="1" t="str">
        <f>"51143"</f>
        <v>51143</v>
      </c>
      <c r="C1036" s="1" t="str">
        <f>"VERNON HILL"</f>
        <v>VERNON HILL</v>
      </c>
      <c r="D1036" s="1" t="str">
        <f>"VA"</f>
        <v>VA</v>
      </c>
    </row>
    <row r="1037" spans="1:4" x14ac:dyDescent="0.2">
      <c r="A1037" s="1" t="str">
        <f>"24161"</f>
        <v>24161</v>
      </c>
      <c r="B1037" s="1" t="str">
        <f>"51143"</f>
        <v>51143</v>
      </c>
      <c r="C1037" s="1" t="str">
        <f>"SANDY LEVEL"</f>
        <v>SANDY LEVEL</v>
      </c>
      <c r="D1037" s="1" t="str">
        <f>"VA"</f>
        <v>VA</v>
      </c>
    </row>
    <row r="1038" spans="1:4" x14ac:dyDescent="0.2">
      <c r="A1038" s="1" t="str">
        <f>"24549"</f>
        <v>24549</v>
      </c>
      <c r="B1038" s="1" t="str">
        <f>"51143"</f>
        <v>51143</v>
      </c>
      <c r="C1038" s="1" t="str">
        <f>"DRY FORK"</f>
        <v>DRY FORK</v>
      </c>
      <c r="D1038" s="1" t="str">
        <f>"VA"</f>
        <v>VA</v>
      </c>
    </row>
    <row r="1039" spans="1:4" x14ac:dyDescent="0.2">
      <c r="A1039" s="1" t="str">
        <f>"24592"</f>
        <v>24592</v>
      </c>
      <c r="B1039" s="1" t="str">
        <f>"51143"</f>
        <v>51143</v>
      </c>
      <c r="C1039" s="1" t="str">
        <f>"SOUTH BOSTON"</f>
        <v>SOUTH BOSTON</v>
      </c>
      <c r="D1039" s="1" t="str">
        <f>"VA"</f>
        <v>VA</v>
      </c>
    </row>
    <row r="1040" spans="1:4" x14ac:dyDescent="0.2">
      <c r="A1040" s="1" t="str">
        <f>"24557"</f>
        <v>24557</v>
      </c>
      <c r="B1040" s="1" t="str">
        <f>"51143"</f>
        <v>51143</v>
      </c>
      <c r="C1040" s="1" t="str">
        <f>"GRETNA"</f>
        <v>GRETNA</v>
      </c>
      <c r="D1040" s="1" t="str">
        <f>"VA"</f>
        <v>VA</v>
      </c>
    </row>
    <row r="1041" spans="1:4" x14ac:dyDescent="0.2">
      <c r="A1041" s="1" t="str">
        <f>"23112"</f>
        <v>23112</v>
      </c>
      <c r="B1041" s="1" t="str">
        <f>"51145"</f>
        <v>51145</v>
      </c>
      <c r="C1041" s="1" t="str">
        <f>"MIDLOTHIAN"</f>
        <v>MIDLOTHIAN</v>
      </c>
      <c r="D1041" s="1" t="str">
        <f>"VA"</f>
        <v>VA</v>
      </c>
    </row>
    <row r="1042" spans="1:4" x14ac:dyDescent="0.2">
      <c r="A1042" s="1" t="str">
        <f>"23113"</f>
        <v>23113</v>
      </c>
      <c r="B1042" s="1" t="str">
        <f>"51145"</f>
        <v>51145</v>
      </c>
      <c r="C1042" s="1" t="str">
        <f>"MIDLOTHIAN"</f>
        <v>MIDLOTHIAN</v>
      </c>
      <c r="D1042" s="1" t="str">
        <f>"VA"</f>
        <v>VA</v>
      </c>
    </row>
    <row r="1043" spans="1:4" x14ac:dyDescent="0.2">
      <c r="A1043" s="1" t="str">
        <f>"23139"</f>
        <v>23139</v>
      </c>
      <c r="B1043" s="1" t="str">
        <f>"51145"</f>
        <v>51145</v>
      </c>
      <c r="C1043" s="1" t="str">
        <f>"POWHATAN"</f>
        <v>POWHATAN</v>
      </c>
      <c r="D1043" s="1" t="str">
        <f>"VA"</f>
        <v>VA</v>
      </c>
    </row>
    <row r="1044" spans="1:4" x14ac:dyDescent="0.2">
      <c r="A1044" s="1" t="str">
        <f>"23120"</f>
        <v>23120</v>
      </c>
      <c r="B1044" s="1" t="str">
        <f>"51145"</f>
        <v>51145</v>
      </c>
      <c r="C1044" s="1" t="str">
        <f>"MOSELEY"</f>
        <v>MOSELEY</v>
      </c>
      <c r="D1044" s="1" t="str">
        <f>"VA"</f>
        <v>VA</v>
      </c>
    </row>
    <row r="1045" spans="1:4" x14ac:dyDescent="0.2">
      <c r="A1045" s="1" t="str">
        <f>"23160"</f>
        <v>23160</v>
      </c>
      <c r="B1045" s="1" t="str">
        <f>"51145"</f>
        <v>51145</v>
      </c>
      <c r="C1045" s="1" t="str">
        <f>"STATE FARM"</f>
        <v>STATE FARM</v>
      </c>
      <c r="D1045" s="1" t="str">
        <f>"VA"</f>
        <v>VA</v>
      </c>
    </row>
    <row r="1046" spans="1:4" x14ac:dyDescent="0.2">
      <c r="A1046" s="1" t="str">
        <f>"23943"</f>
        <v>23943</v>
      </c>
      <c r="B1046" s="1" t="str">
        <f>"51147"</f>
        <v>51147</v>
      </c>
      <c r="C1046" s="1" t="str">
        <f>"HAMPDEN SYDNEY"</f>
        <v>HAMPDEN SYDNEY</v>
      </c>
      <c r="D1046" s="1" t="str">
        <f>"VA"</f>
        <v>VA</v>
      </c>
    </row>
    <row r="1047" spans="1:4" x14ac:dyDescent="0.2">
      <c r="A1047" s="1" t="str">
        <f>"23909"</f>
        <v>23909</v>
      </c>
      <c r="B1047" s="1" t="str">
        <f>"51147"</f>
        <v>51147</v>
      </c>
      <c r="C1047" s="1" t="str">
        <f>"FARMVILLE"</f>
        <v>FARMVILLE</v>
      </c>
      <c r="D1047" s="1" t="str">
        <f>"VA"</f>
        <v>VA</v>
      </c>
    </row>
    <row r="1048" spans="1:4" x14ac:dyDescent="0.2">
      <c r="A1048" s="1" t="str">
        <f>"23947"</f>
        <v>23947</v>
      </c>
      <c r="B1048" s="1" t="str">
        <f>"51147"</f>
        <v>51147</v>
      </c>
      <c r="C1048" s="1" t="str">
        <f>"KEYSVILLE"</f>
        <v>KEYSVILLE</v>
      </c>
      <c r="D1048" s="1" t="str">
        <f>"VA"</f>
        <v>VA</v>
      </c>
    </row>
    <row r="1049" spans="1:4" x14ac:dyDescent="0.2">
      <c r="A1049" s="1" t="str">
        <f>"23966"</f>
        <v>23966</v>
      </c>
      <c r="B1049" s="1" t="str">
        <f>"51147"</f>
        <v>51147</v>
      </c>
      <c r="C1049" s="1" t="str">
        <f>"RICE"</f>
        <v>RICE</v>
      </c>
      <c r="D1049" s="1" t="str">
        <f>"VA"</f>
        <v>VA</v>
      </c>
    </row>
    <row r="1050" spans="1:4" x14ac:dyDescent="0.2">
      <c r="A1050" s="1" t="str">
        <f>"23922"</f>
        <v>23922</v>
      </c>
      <c r="B1050" s="1" t="str">
        <f>"51147"</f>
        <v>51147</v>
      </c>
      <c r="C1050" s="1" t="str">
        <f>"BURKEVILLE"</f>
        <v>BURKEVILLE</v>
      </c>
      <c r="D1050" s="1" t="str">
        <f>"VA"</f>
        <v>VA</v>
      </c>
    </row>
    <row r="1051" spans="1:4" x14ac:dyDescent="0.2">
      <c r="A1051" s="1" t="str">
        <f>"23901"</f>
        <v>23901</v>
      </c>
      <c r="B1051" s="1" t="str">
        <f>"51147"</f>
        <v>51147</v>
      </c>
      <c r="C1051" s="1" t="str">
        <f>"FARMVILLE"</f>
        <v>FARMVILLE</v>
      </c>
      <c r="D1051" s="1" t="str">
        <f>"VA"</f>
        <v>VA</v>
      </c>
    </row>
    <row r="1052" spans="1:4" x14ac:dyDescent="0.2">
      <c r="A1052" s="1" t="str">
        <f>"23960"</f>
        <v>23960</v>
      </c>
      <c r="B1052" s="1" t="str">
        <f>"51147"</f>
        <v>51147</v>
      </c>
      <c r="C1052" s="1" t="str">
        <f>"PROSPECT"</f>
        <v>PROSPECT</v>
      </c>
      <c r="D1052" s="1" t="str">
        <f>"VA"</f>
        <v>VA</v>
      </c>
    </row>
    <row r="1053" spans="1:4" x14ac:dyDescent="0.2">
      <c r="A1053" s="1" t="str">
        <f>"23958"</f>
        <v>23958</v>
      </c>
      <c r="B1053" s="1" t="str">
        <f>"51147"</f>
        <v>51147</v>
      </c>
      <c r="C1053" s="1" t="str">
        <f>"PAMPLIN"</f>
        <v>PAMPLIN</v>
      </c>
      <c r="D1053" s="1" t="str">
        <f>"VA"</f>
        <v>VA</v>
      </c>
    </row>
    <row r="1054" spans="1:4" x14ac:dyDescent="0.2">
      <c r="A1054" s="1" t="str">
        <f>"23954"</f>
        <v>23954</v>
      </c>
      <c r="B1054" s="1" t="str">
        <f>"51147"</f>
        <v>51147</v>
      </c>
      <c r="C1054" s="1" t="str">
        <f>"MEHERRIN"</f>
        <v>MEHERRIN</v>
      </c>
      <c r="D1054" s="1" t="str">
        <f>"VA"</f>
        <v>VA</v>
      </c>
    </row>
    <row r="1055" spans="1:4" x14ac:dyDescent="0.2">
      <c r="A1055" s="1" t="str">
        <f>"23934"</f>
        <v>23934</v>
      </c>
      <c r="B1055" s="1" t="str">
        <f>"51147"</f>
        <v>51147</v>
      </c>
      <c r="C1055" s="1" t="str">
        <f>"CULLEN"</f>
        <v>CULLEN</v>
      </c>
      <c r="D1055" s="1" t="str">
        <f>"VA"</f>
        <v>VA</v>
      </c>
    </row>
    <row r="1056" spans="1:4" x14ac:dyDescent="0.2">
      <c r="A1056" s="1" t="str">
        <f>"23942"</f>
        <v>23942</v>
      </c>
      <c r="B1056" s="1" t="str">
        <f>"51147"</f>
        <v>51147</v>
      </c>
      <c r="C1056" s="1" t="str">
        <f>"GREEN BAY"</f>
        <v>GREEN BAY</v>
      </c>
      <c r="D1056" s="1" t="str">
        <f>"VA"</f>
        <v>VA</v>
      </c>
    </row>
    <row r="1057" spans="1:4" x14ac:dyDescent="0.2">
      <c r="A1057" s="1" t="str">
        <f>"23923"</f>
        <v>23923</v>
      </c>
      <c r="B1057" s="1" t="str">
        <f>"51147"</f>
        <v>51147</v>
      </c>
      <c r="C1057" s="1" t="str">
        <f>"CHARLOTTE COURT HOUSE"</f>
        <v>CHARLOTTE COURT HOUSE</v>
      </c>
      <c r="D1057" s="1" t="str">
        <f>"VA"</f>
        <v>VA</v>
      </c>
    </row>
    <row r="1058" spans="1:4" x14ac:dyDescent="0.2">
      <c r="A1058" s="1" t="str">
        <f>"23801"</f>
        <v>23801</v>
      </c>
      <c r="B1058" s="1" t="str">
        <f>"51149"</f>
        <v>51149</v>
      </c>
      <c r="C1058" s="1" t="str">
        <f>"FORT LEE"</f>
        <v>FORT LEE</v>
      </c>
      <c r="D1058" s="1" t="str">
        <f>"VA"</f>
        <v>VA</v>
      </c>
    </row>
    <row r="1059" spans="1:4" x14ac:dyDescent="0.2">
      <c r="A1059" s="1" t="str">
        <f>"23860"</f>
        <v>23860</v>
      </c>
      <c r="B1059" s="1" t="str">
        <f>"51149"</f>
        <v>51149</v>
      </c>
      <c r="C1059" s="1" t="str">
        <f>"HOPEWELL"</f>
        <v>HOPEWELL</v>
      </c>
      <c r="D1059" s="1" t="str">
        <f>"VA"</f>
        <v>VA</v>
      </c>
    </row>
    <row r="1060" spans="1:4" x14ac:dyDescent="0.2">
      <c r="A1060" s="1" t="str">
        <f>"23875"</f>
        <v>23875</v>
      </c>
      <c r="B1060" s="1" t="str">
        <f>"51149"</f>
        <v>51149</v>
      </c>
      <c r="C1060" s="1" t="str">
        <f>"PRINCE GEORGE"</f>
        <v>PRINCE GEORGE</v>
      </c>
      <c r="D1060" s="1" t="str">
        <f>"VA"</f>
        <v>VA</v>
      </c>
    </row>
    <row r="1061" spans="1:4" x14ac:dyDescent="0.2">
      <c r="A1061" s="1" t="str">
        <f>"23842"</f>
        <v>23842</v>
      </c>
      <c r="B1061" s="1" t="str">
        <f>"51149"</f>
        <v>51149</v>
      </c>
      <c r="C1061" s="1" t="str">
        <f>"DISPUTANTA"</f>
        <v>DISPUTANTA</v>
      </c>
      <c r="D1061" s="1" t="str">
        <f>"VA"</f>
        <v>VA</v>
      </c>
    </row>
    <row r="1062" spans="1:4" x14ac:dyDescent="0.2">
      <c r="A1062" s="1" t="str">
        <f>"23803"</f>
        <v>23803</v>
      </c>
      <c r="B1062" s="1" t="str">
        <f>"51149"</f>
        <v>51149</v>
      </c>
      <c r="C1062" s="1" t="str">
        <f>"PETERSBURG"</f>
        <v>PETERSBURG</v>
      </c>
      <c r="D1062" s="1" t="str">
        <f>"VA"</f>
        <v>VA</v>
      </c>
    </row>
    <row r="1063" spans="1:4" x14ac:dyDescent="0.2">
      <c r="A1063" s="1" t="str">
        <f>"23881"</f>
        <v>23881</v>
      </c>
      <c r="B1063" s="1" t="str">
        <f>"51149"</f>
        <v>51149</v>
      </c>
      <c r="C1063" s="1" t="str">
        <f>"SPRING GROVE"</f>
        <v>SPRING GROVE</v>
      </c>
      <c r="D1063" s="1" t="str">
        <f>"VA"</f>
        <v>VA</v>
      </c>
    </row>
    <row r="1064" spans="1:4" x14ac:dyDescent="0.2">
      <c r="A1064" s="1" t="str">
        <f>"23830"</f>
        <v>23830</v>
      </c>
      <c r="B1064" s="1" t="str">
        <f>"51149"</f>
        <v>51149</v>
      </c>
      <c r="C1064" s="1" t="str">
        <f>"CARSON"</f>
        <v>CARSON</v>
      </c>
      <c r="D1064" s="1" t="str">
        <f>"VA"</f>
        <v>VA</v>
      </c>
    </row>
    <row r="1065" spans="1:4" x14ac:dyDescent="0.2">
      <c r="A1065" s="1" t="str">
        <f>"23805"</f>
        <v>23805</v>
      </c>
      <c r="B1065" s="1" t="str">
        <f>"51149"</f>
        <v>51149</v>
      </c>
      <c r="C1065" s="1" t="str">
        <f>"PETERSBURG"</f>
        <v>PETERSBURG</v>
      </c>
      <c r="D1065" s="1" t="str">
        <f>"VA"</f>
        <v>VA</v>
      </c>
    </row>
    <row r="1066" spans="1:4" x14ac:dyDescent="0.2">
      <c r="A1066" s="1" t="str">
        <f>"22192"</f>
        <v>22192</v>
      </c>
      <c r="B1066" s="1" t="str">
        <f>"51153"</f>
        <v>51153</v>
      </c>
      <c r="C1066" s="1" t="str">
        <f>"WOODBRIDGE"</f>
        <v>WOODBRIDGE</v>
      </c>
      <c r="D1066" s="1" t="str">
        <f>"VA"</f>
        <v>VA</v>
      </c>
    </row>
    <row r="1067" spans="1:4" x14ac:dyDescent="0.2">
      <c r="A1067" s="1" t="str">
        <f>"20168"</f>
        <v>20168</v>
      </c>
      <c r="B1067" s="1" t="str">
        <f>"51153"</f>
        <v>51153</v>
      </c>
      <c r="C1067" s="1" t="str">
        <f>"HAYMARKET"</f>
        <v>HAYMARKET</v>
      </c>
      <c r="D1067" s="1" t="str">
        <f>"VA"</f>
        <v>VA</v>
      </c>
    </row>
    <row r="1068" spans="1:4" x14ac:dyDescent="0.2">
      <c r="A1068" s="1" t="str">
        <f>"20111"</f>
        <v>20111</v>
      </c>
      <c r="B1068" s="1" t="str">
        <f>"51153"</f>
        <v>51153</v>
      </c>
      <c r="C1068" s="1" t="str">
        <f>"MANASSAS"</f>
        <v>MANASSAS</v>
      </c>
      <c r="D1068" s="1" t="str">
        <f>"VA"</f>
        <v>VA</v>
      </c>
    </row>
    <row r="1069" spans="1:4" x14ac:dyDescent="0.2">
      <c r="A1069" s="1" t="str">
        <f>"20182"</f>
        <v>20182</v>
      </c>
      <c r="B1069" s="1" t="str">
        <f>"51153"</f>
        <v>51153</v>
      </c>
      <c r="C1069" s="1" t="str">
        <f>"NOKESVILLE"</f>
        <v>NOKESVILLE</v>
      </c>
      <c r="D1069" s="1" t="str">
        <f>"VA"</f>
        <v>VA</v>
      </c>
    </row>
    <row r="1070" spans="1:4" x14ac:dyDescent="0.2">
      <c r="A1070" s="1" t="str">
        <f>"22191"</f>
        <v>22191</v>
      </c>
      <c r="B1070" s="1" t="str">
        <f>"51153"</f>
        <v>51153</v>
      </c>
      <c r="C1070" s="1" t="str">
        <f>"WOODBRIDGE"</f>
        <v>WOODBRIDGE</v>
      </c>
      <c r="D1070" s="1" t="str">
        <f>"VA"</f>
        <v>VA</v>
      </c>
    </row>
    <row r="1071" spans="1:4" x14ac:dyDescent="0.2">
      <c r="A1071" s="1" t="str">
        <f>"22172"</f>
        <v>22172</v>
      </c>
      <c r="B1071" s="1" t="str">
        <f>"51153"</f>
        <v>51153</v>
      </c>
      <c r="C1071" s="1" t="str">
        <f>"TRIANGLE"</f>
        <v>TRIANGLE</v>
      </c>
      <c r="D1071" s="1" t="str">
        <f>"VA"</f>
        <v>VA</v>
      </c>
    </row>
    <row r="1072" spans="1:4" x14ac:dyDescent="0.2">
      <c r="A1072" s="1" t="str">
        <f>"20110"</f>
        <v>20110</v>
      </c>
      <c r="B1072" s="1" t="str">
        <f>"51153"</f>
        <v>51153</v>
      </c>
      <c r="C1072" s="1" t="str">
        <f>"MANASSAS"</f>
        <v>MANASSAS</v>
      </c>
      <c r="D1072" s="1" t="str">
        <f>"VA"</f>
        <v>VA</v>
      </c>
    </row>
    <row r="1073" spans="1:4" x14ac:dyDescent="0.2">
      <c r="A1073" s="1" t="str">
        <f>"20169"</f>
        <v>20169</v>
      </c>
      <c r="B1073" s="1" t="str">
        <f>"51153"</f>
        <v>51153</v>
      </c>
      <c r="C1073" s="1" t="str">
        <f>"HAYMARKET"</f>
        <v>HAYMARKET</v>
      </c>
      <c r="D1073" s="1" t="str">
        <f>"VA"</f>
        <v>VA</v>
      </c>
    </row>
    <row r="1074" spans="1:4" x14ac:dyDescent="0.2">
      <c r="A1074" s="1" t="str">
        <f>"20155"</f>
        <v>20155</v>
      </c>
      <c r="B1074" s="1" t="str">
        <f>"51153"</f>
        <v>51153</v>
      </c>
      <c r="C1074" s="1" t="str">
        <f>"GAINESVILLE"</f>
        <v>GAINESVILLE</v>
      </c>
      <c r="D1074" s="1" t="str">
        <f>"VA"</f>
        <v>VA</v>
      </c>
    </row>
    <row r="1075" spans="1:4" x14ac:dyDescent="0.2">
      <c r="A1075" s="1" t="str">
        <f>"22026"</f>
        <v>22026</v>
      </c>
      <c r="B1075" s="1" t="str">
        <f>"51153"</f>
        <v>51153</v>
      </c>
      <c r="C1075" s="1" t="str">
        <f>"DUMFRIES"</f>
        <v>DUMFRIES</v>
      </c>
      <c r="D1075" s="1" t="str">
        <f>"VA"</f>
        <v>VA</v>
      </c>
    </row>
    <row r="1076" spans="1:4" x14ac:dyDescent="0.2">
      <c r="A1076" s="1" t="str">
        <f>"20137"</f>
        <v>20137</v>
      </c>
      <c r="B1076" s="1" t="str">
        <f>"51153"</f>
        <v>51153</v>
      </c>
      <c r="C1076" s="1" t="str">
        <f>"BROAD RUN"</f>
        <v>BROAD RUN</v>
      </c>
      <c r="D1076" s="1" t="str">
        <f>"VA"</f>
        <v>VA</v>
      </c>
    </row>
    <row r="1077" spans="1:4" x14ac:dyDescent="0.2">
      <c r="A1077" s="1" t="str">
        <f>"22193"</f>
        <v>22193</v>
      </c>
      <c r="B1077" s="1" t="str">
        <f>"51153"</f>
        <v>51153</v>
      </c>
      <c r="C1077" s="1" t="str">
        <f>"WOODBRIDGE"</f>
        <v>WOODBRIDGE</v>
      </c>
      <c r="D1077" s="1" t="str">
        <f>"VA"</f>
        <v>VA</v>
      </c>
    </row>
    <row r="1078" spans="1:4" x14ac:dyDescent="0.2">
      <c r="A1078" s="1" t="str">
        <f>"20156"</f>
        <v>20156</v>
      </c>
      <c r="B1078" s="1" t="str">
        <f>"51153"</f>
        <v>51153</v>
      </c>
      <c r="C1078" s="1" t="str">
        <f>"GAINESVILLE"</f>
        <v>GAINESVILLE</v>
      </c>
      <c r="D1078" s="1" t="str">
        <f>"VA"</f>
        <v>VA</v>
      </c>
    </row>
    <row r="1079" spans="1:4" x14ac:dyDescent="0.2">
      <c r="A1079" s="1" t="str">
        <f>"20109"</f>
        <v>20109</v>
      </c>
      <c r="B1079" s="1" t="str">
        <f>"51153"</f>
        <v>51153</v>
      </c>
      <c r="C1079" s="1" t="str">
        <f>"MANASSAS"</f>
        <v>MANASSAS</v>
      </c>
      <c r="D1079" s="1" t="str">
        <f>"VA"</f>
        <v>VA</v>
      </c>
    </row>
    <row r="1080" spans="1:4" x14ac:dyDescent="0.2">
      <c r="A1080" s="1" t="str">
        <f>"20143"</f>
        <v>20143</v>
      </c>
      <c r="B1080" s="1" t="str">
        <f>"51153"</f>
        <v>51153</v>
      </c>
      <c r="C1080" s="1" t="str">
        <f>"CATHARPIN"</f>
        <v>CATHARPIN</v>
      </c>
      <c r="D1080" s="1" t="str">
        <f>"VA"</f>
        <v>VA</v>
      </c>
    </row>
    <row r="1081" spans="1:4" x14ac:dyDescent="0.2">
      <c r="A1081" s="1" t="str">
        <f>"22194"</f>
        <v>22194</v>
      </c>
      <c r="B1081" s="1" t="str">
        <f>"51153"</f>
        <v>51153</v>
      </c>
      <c r="C1081" s="1" t="str">
        <f>"WOODBRIDGE"</f>
        <v>WOODBRIDGE</v>
      </c>
      <c r="D1081" s="1" t="str">
        <f>"VA"</f>
        <v>VA</v>
      </c>
    </row>
    <row r="1082" spans="1:4" x14ac:dyDescent="0.2">
      <c r="A1082" s="1" t="str">
        <f>"20119"</f>
        <v>20119</v>
      </c>
      <c r="B1082" s="1" t="str">
        <f>"51153"</f>
        <v>51153</v>
      </c>
      <c r="C1082" s="1" t="str">
        <f>"CATLETT"</f>
        <v>CATLETT</v>
      </c>
      <c r="D1082" s="1" t="str">
        <f>"VA"</f>
        <v>VA</v>
      </c>
    </row>
    <row r="1083" spans="1:4" x14ac:dyDescent="0.2">
      <c r="A1083" s="1" t="str">
        <f>"22134"</f>
        <v>22134</v>
      </c>
      <c r="B1083" s="1" t="str">
        <f>"51153"</f>
        <v>51153</v>
      </c>
      <c r="C1083" s="1" t="str">
        <f>"QUANTICO"</f>
        <v>QUANTICO</v>
      </c>
      <c r="D1083" s="1" t="str">
        <f>"VA"</f>
        <v>VA</v>
      </c>
    </row>
    <row r="1084" spans="1:4" x14ac:dyDescent="0.2">
      <c r="A1084" s="1" t="str">
        <f>"22125"</f>
        <v>22125</v>
      </c>
      <c r="B1084" s="1" t="str">
        <f>"51153"</f>
        <v>51153</v>
      </c>
      <c r="C1084" s="1" t="str">
        <f>"OCCOQUAN"</f>
        <v>OCCOQUAN</v>
      </c>
      <c r="D1084" s="1" t="str">
        <f>"VA"</f>
        <v>VA</v>
      </c>
    </row>
    <row r="1085" spans="1:4" x14ac:dyDescent="0.2">
      <c r="A1085" s="1" t="str">
        <f>"20181"</f>
        <v>20181</v>
      </c>
      <c r="B1085" s="1" t="str">
        <f>"51153"</f>
        <v>51153</v>
      </c>
      <c r="C1085" s="1" t="str">
        <f>"NOKESVILLE"</f>
        <v>NOKESVILLE</v>
      </c>
      <c r="D1085" s="1" t="str">
        <f>"VA"</f>
        <v>VA</v>
      </c>
    </row>
    <row r="1086" spans="1:4" x14ac:dyDescent="0.2">
      <c r="A1086" s="1" t="str">
        <f>"20136"</f>
        <v>20136</v>
      </c>
      <c r="B1086" s="1" t="str">
        <f>"51153"</f>
        <v>51153</v>
      </c>
      <c r="C1086" s="1" t="str">
        <f>"BRISTOW"</f>
        <v>BRISTOW</v>
      </c>
      <c r="D1086" s="1" t="str">
        <f>"VA"</f>
        <v>VA</v>
      </c>
    </row>
    <row r="1087" spans="1:4" x14ac:dyDescent="0.2">
      <c r="A1087" s="1" t="str">
        <f>"20112"</f>
        <v>20112</v>
      </c>
      <c r="B1087" s="1" t="str">
        <f>"51153"</f>
        <v>51153</v>
      </c>
      <c r="C1087" s="1" t="str">
        <f>"MANASSAS"</f>
        <v>MANASSAS</v>
      </c>
      <c r="D1087" s="1" t="str">
        <f>"VA"</f>
        <v>VA</v>
      </c>
    </row>
    <row r="1088" spans="1:4" x14ac:dyDescent="0.2">
      <c r="A1088" s="1" t="str">
        <f>"22025"</f>
        <v>22025</v>
      </c>
      <c r="B1088" s="1" t="str">
        <f>"51153"</f>
        <v>51153</v>
      </c>
      <c r="C1088" s="1" t="str">
        <f>"DUMFRIES"</f>
        <v>DUMFRIES</v>
      </c>
      <c r="D1088" s="1" t="str">
        <f>"VA"</f>
        <v>VA</v>
      </c>
    </row>
    <row r="1089" spans="1:4" x14ac:dyDescent="0.2">
      <c r="A1089" s="1" t="str">
        <f>"22195"</f>
        <v>22195</v>
      </c>
      <c r="B1089" s="1" t="str">
        <f>"51153"</f>
        <v>51153</v>
      </c>
      <c r="C1089" s="1" t="str">
        <f>"WOODBRIDGE"</f>
        <v>WOODBRIDGE</v>
      </c>
      <c r="D1089" s="1" t="str">
        <f>"VA"</f>
        <v>VA</v>
      </c>
    </row>
    <row r="1090" spans="1:4" x14ac:dyDescent="0.2">
      <c r="A1090" s="1" t="str">
        <f>"24347"</f>
        <v>24347</v>
      </c>
      <c r="B1090" s="1" t="str">
        <f>"51155"</f>
        <v>51155</v>
      </c>
      <c r="C1090" s="1" t="str">
        <f>"HIWASSEE"</f>
        <v>HIWASSEE</v>
      </c>
      <c r="D1090" s="1" t="str">
        <f>"VA"</f>
        <v>VA</v>
      </c>
    </row>
    <row r="1091" spans="1:4" x14ac:dyDescent="0.2">
      <c r="A1091" s="1" t="str">
        <f>"24324"</f>
        <v>24324</v>
      </c>
      <c r="B1091" s="1" t="str">
        <f>"51155"</f>
        <v>51155</v>
      </c>
      <c r="C1091" s="1" t="str">
        <f>"DRAPER"</f>
        <v>DRAPER</v>
      </c>
      <c r="D1091" s="1" t="str">
        <f>"VA"</f>
        <v>VA</v>
      </c>
    </row>
    <row r="1092" spans="1:4" x14ac:dyDescent="0.2">
      <c r="A1092" s="1" t="str">
        <f>"24313"</f>
        <v>24313</v>
      </c>
      <c r="B1092" s="1" t="str">
        <f>"51155"</f>
        <v>51155</v>
      </c>
      <c r="C1092" s="1" t="str">
        <f>"BARREN SPRINGS"</f>
        <v>BARREN SPRINGS</v>
      </c>
      <c r="D1092" s="1" t="str">
        <f>"VA"</f>
        <v>VA</v>
      </c>
    </row>
    <row r="1093" spans="1:4" x14ac:dyDescent="0.2">
      <c r="A1093" s="1" t="str">
        <f>"24301"</f>
        <v>24301</v>
      </c>
      <c r="B1093" s="1" t="str">
        <f>"51155"</f>
        <v>51155</v>
      </c>
      <c r="C1093" s="1" t="str">
        <f>"PULASKI"</f>
        <v>PULASKI</v>
      </c>
      <c r="D1093" s="1" t="str">
        <f>"VA"</f>
        <v>VA</v>
      </c>
    </row>
    <row r="1094" spans="1:4" x14ac:dyDescent="0.2">
      <c r="A1094" s="1" t="str">
        <f>"24132"</f>
        <v>24132</v>
      </c>
      <c r="B1094" s="1" t="str">
        <f>"51155"</f>
        <v>51155</v>
      </c>
      <c r="C1094" s="1" t="str">
        <f>"PARROTT"</f>
        <v>PARROTT</v>
      </c>
      <c r="D1094" s="1" t="str">
        <f>"VA"</f>
        <v>VA</v>
      </c>
    </row>
    <row r="1095" spans="1:4" x14ac:dyDescent="0.2">
      <c r="A1095" s="1" t="str">
        <f>"24141"</f>
        <v>24141</v>
      </c>
      <c r="B1095" s="1" t="str">
        <f>"51155"</f>
        <v>51155</v>
      </c>
      <c r="C1095" s="1" t="str">
        <f>"RADFORD"</f>
        <v>RADFORD</v>
      </c>
      <c r="D1095" s="1" t="str">
        <f>"VA"</f>
        <v>VA</v>
      </c>
    </row>
    <row r="1096" spans="1:4" x14ac:dyDescent="0.2">
      <c r="A1096" s="1" t="str">
        <f>"24126"</f>
        <v>24126</v>
      </c>
      <c r="B1096" s="1" t="str">
        <f>"51155"</f>
        <v>51155</v>
      </c>
      <c r="C1096" s="1" t="str">
        <f>"NEWBERN"</f>
        <v>NEWBERN</v>
      </c>
      <c r="D1096" s="1" t="str">
        <f>"VA"</f>
        <v>VA</v>
      </c>
    </row>
    <row r="1097" spans="1:4" x14ac:dyDescent="0.2">
      <c r="A1097" s="1" t="str">
        <f>"24058"</f>
        <v>24058</v>
      </c>
      <c r="B1097" s="1" t="str">
        <f>"51155"</f>
        <v>51155</v>
      </c>
      <c r="C1097" s="1" t="str">
        <f>"BELSPRING"</f>
        <v>BELSPRING</v>
      </c>
      <c r="D1097" s="1" t="str">
        <f>"VA"</f>
        <v>VA</v>
      </c>
    </row>
    <row r="1098" spans="1:4" x14ac:dyDescent="0.2">
      <c r="A1098" s="1" t="str">
        <f>"24084"</f>
        <v>24084</v>
      </c>
      <c r="B1098" s="1" t="str">
        <f>"51155"</f>
        <v>51155</v>
      </c>
      <c r="C1098" s="1" t="str">
        <f>"DUBLIN"</f>
        <v>DUBLIN</v>
      </c>
      <c r="D1098" s="1" t="str">
        <f>"VA"</f>
        <v>VA</v>
      </c>
    </row>
    <row r="1099" spans="1:4" x14ac:dyDescent="0.2">
      <c r="A1099" s="1" t="str">
        <f>"22630"</f>
        <v>22630</v>
      </c>
      <c r="B1099" s="1" t="str">
        <f>"51157"</f>
        <v>51157</v>
      </c>
      <c r="C1099" s="1" t="str">
        <f>"FRONT ROYAL"</f>
        <v>FRONT ROYAL</v>
      </c>
      <c r="D1099" s="1" t="str">
        <f>"VA"</f>
        <v>VA</v>
      </c>
    </row>
    <row r="1100" spans="1:4" x14ac:dyDescent="0.2">
      <c r="A1100" s="1" t="str">
        <f>"22716"</f>
        <v>22716</v>
      </c>
      <c r="B1100" s="1" t="str">
        <f>"51157"</f>
        <v>51157</v>
      </c>
      <c r="C1100" s="1" t="str">
        <f>"CASTLETON"</f>
        <v>CASTLETON</v>
      </c>
      <c r="D1100" s="1" t="str">
        <f>"VA"</f>
        <v>VA</v>
      </c>
    </row>
    <row r="1101" spans="1:4" x14ac:dyDescent="0.2">
      <c r="A1101" s="1" t="str">
        <f>"22640"</f>
        <v>22640</v>
      </c>
      <c r="B1101" s="1" t="str">
        <f>"51157"</f>
        <v>51157</v>
      </c>
      <c r="C1101" s="1" t="str">
        <f>"HUNTLY"</f>
        <v>HUNTLY</v>
      </c>
      <c r="D1101" s="1" t="str">
        <f>"VA"</f>
        <v>VA</v>
      </c>
    </row>
    <row r="1102" spans="1:4" x14ac:dyDescent="0.2">
      <c r="A1102" s="1" t="str">
        <f>"20106"</f>
        <v>20106</v>
      </c>
      <c r="B1102" s="1" t="str">
        <f>"51157"</f>
        <v>51157</v>
      </c>
      <c r="C1102" s="1" t="str">
        <f>"AMISSVILLE"</f>
        <v>AMISSVILLE</v>
      </c>
      <c r="D1102" s="1" t="str">
        <f>"VA"</f>
        <v>VA</v>
      </c>
    </row>
    <row r="1103" spans="1:4" x14ac:dyDescent="0.2">
      <c r="A1103" s="1" t="str">
        <f>"22623"</f>
        <v>22623</v>
      </c>
      <c r="B1103" s="1" t="str">
        <f>"51157"</f>
        <v>51157</v>
      </c>
      <c r="C1103" s="1" t="str">
        <f>"CHESTER GAP"</f>
        <v>CHESTER GAP</v>
      </c>
      <c r="D1103" s="1" t="str">
        <f>"VA"</f>
        <v>VA</v>
      </c>
    </row>
    <row r="1104" spans="1:4" x14ac:dyDescent="0.2">
      <c r="A1104" s="1" t="str">
        <f>"22627"</f>
        <v>22627</v>
      </c>
      <c r="B1104" s="1" t="str">
        <f>"51157"</f>
        <v>51157</v>
      </c>
      <c r="C1104" s="1" t="str">
        <f>"FLINT HILL"</f>
        <v>FLINT HILL</v>
      </c>
      <c r="D1104" s="1" t="str">
        <f>"VA"</f>
        <v>VA</v>
      </c>
    </row>
    <row r="1105" spans="1:4" x14ac:dyDescent="0.2">
      <c r="A1105" s="1" t="str">
        <f>"22740"</f>
        <v>22740</v>
      </c>
      <c r="B1105" s="1" t="str">
        <f>"51157"</f>
        <v>51157</v>
      </c>
      <c r="C1105" s="1" t="str">
        <f>"SPERRYVILLE"</f>
        <v>SPERRYVILLE</v>
      </c>
      <c r="D1105" s="1" t="str">
        <f>"VA"</f>
        <v>VA</v>
      </c>
    </row>
    <row r="1106" spans="1:4" x14ac:dyDescent="0.2">
      <c r="A1106" s="1" t="str">
        <f>"22713"</f>
        <v>22713</v>
      </c>
      <c r="B1106" s="1" t="str">
        <f>"51157"</f>
        <v>51157</v>
      </c>
      <c r="C1106" s="1" t="str">
        <f>"BOSTON"</f>
        <v>BOSTON</v>
      </c>
      <c r="D1106" s="1" t="str">
        <f>"VA"</f>
        <v>VA</v>
      </c>
    </row>
    <row r="1107" spans="1:4" x14ac:dyDescent="0.2">
      <c r="A1107" s="1" t="str">
        <f>"22749"</f>
        <v>22749</v>
      </c>
      <c r="B1107" s="1" t="str">
        <f>"51157"</f>
        <v>51157</v>
      </c>
      <c r="C1107" s="1" t="str">
        <f>"WOODVILLE"</f>
        <v>WOODVILLE</v>
      </c>
      <c r="D1107" s="1" t="str">
        <f>"VA"</f>
        <v>VA</v>
      </c>
    </row>
    <row r="1108" spans="1:4" x14ac:dyDescent="0.2">
      <c r="A1108" s="1" t="str">
        <f>"22747"</f>
        <v>22747</v>
      </c>
      <c r="B1108" s="1" t="str">
        <f>"51157"</f>
        <v>51157</v>
      </c>
      <c r="C1108" s="1" t="str">
        <f>"WASHINGTON"</f>
        <v>WASHINGTON</v>
      </c>
      <c r="D1108" s="1" t="str">
        <f>"VA"</f>
        <v>VA</v>
      </c>
    </row>
    <row r="1109" spans="1:4" x14ac:dyDescent="0.2">
      <c r="A1109" s="1" t="str">
        <f>"22520"</f>
        <v>22520</v>
      </c>
      <c r="B1109" s="1" t="str">
        <f>"51159"</f>
        <v>51159</v>
      </c>
      <c r="C1109" s="1" t="str">
        <f>"MONTROSS"</f>
        <v>MONTROSS</v>
      </c>
      <c r="D1109" s="1" t="str">
        <f>"VA"</f>
        <v>VA</v>
      </c>
    </row>
    <row r="1110" spans="1:4" x14ac:dyDescent="0.2">
      <c r="A1110" s="1" t="str">
        <f>"22503"</f>
        <v>22503</v>
      </c>
      <c r="B1110" s="1" t="str">
        <f>"51159"</f>
        <v>51159</v>
      </c>
      <c r="C1110" s="1" t="str">
        <f>"LANCASTER"</f>
        <v>LANCASTER</v>
      </c>
      <c r="D1110" s="1" t="str">
        <f>"VA"</f>
        <v>VA</v>
      </c>
    </row>
    <row r="1111" spans="1:4" x14ac:dyDescent="0.2">
      <c r="A1111" s="1" t="str">
        <f>"22548"</f>
        <v>22548</v>
      </c>
      <c r="B1111" s="1" t="str">
        <f>"51159"</f>
        <v>51159</v>
      </c>
      <c r="C1111" s="1" t="str">
        <f>"SHARPS"</f>
        <v>SHARPS</v>
      </c>
      <c r="D1111" s="1" t="str">
        <f>"VA"</f>
        <v>VA</v>
      </c>
    </row>
    <row r="1112" spans="1:4" x14ac:dyDescent="0.2">
      <c r="A1112" s="1" t="str">
        <f>"22472"</f>
        <v>22472</v>
      </c>
      <c r="B1112" s="1" t="str">
        <f>"51159"</f>
        <v>51159</v>
      </c>
      <c r="C1112" s="1" t="str">
        <f>"HAYNESVILLE"</f>
        <v>HAYNESVILLE</v>
      </c>
      <c r="D1112" s="1" t="str">
        <f>"VA"</f>
        <v>VA</v>
      </c>
    </row>
    <row r="1113" spans="1:4" x14ac:dyDescent="0.2">
      <c r="A1113" s="1" t="str">
        <f>"22435"</f>
        <v>22435</v>
      </c>
      <c r="B1113" s="1" t="str">
        <f>"51159"</f>
        <v>51159</v>
      </c>
      <c r="C1113" s="1" t="str">
        <f>"CALLAO"</f>
        <v>CALLAO</v>
      </c>
      <c r="D1113" s="1" t="str">
        <f>"VA"</f>
        <v>VA</v>
      </c>
    </row>
    <row r="1114" spans="1:4" x14ac:dyDescent="0.2">
      <c r="A1114" s="1" t="str">
        <f>"22473"</f>
        <v>22473</v>
      </c>
      <c r="B1114" s="1" t="str">
        <f>"51159"</f>
        <v>51159</v>
      </c>
      <c r="C1114" s="1" t="str">
        <f>"HEATHSVILLE"</f>
        <v>HEATHSVILLE</v>
      </c>
      <c r="D1114" s="1" t="str">
        <f>"VA"</f>
        <v>VA</v>
      </c>
    </row>
    <row r="1115" spans="1:4" x14ac:dyDescent="0.2">
      <c r="A1115" s="1" t="str">
        <f>"22572"</f>
        <v>22572</v>
      </c>
      <c r="B1115" s="1" t="str">
        <f>"51159"</f>
        <v>51159</v>
      </c>
      <c r="C1115" s="1" t="str">
        <f>"WARSAW"</f>
        <v>WARSAW</v>
      </c>
      <c r="D1115" s="1" t="str">
        <f>"VA"</f>
        <v>VA</v>
      </c>
    </row>
    <row r="1116" spans="1:4" x14ac:dyDescent="0.2">
      <c r="A1116" s="1" t="str">
        <f>"22460"</f>
        <v>22460</v>
      </c>
      <c r="B1116" s="1" t="str">
        <f>"51159"</f>
        <v>51159</v>
      </c>
      <c r="C1116" s="1" t="str">
        <f>"FARNHAM"</f>
        <v>FARNHAM</v>
      </c>
      <c r="D1116" s="1" t="str">
        <f>"VA"</f>
        <v>VA</v>
      </c>
    </row>
    <row r="1117" spans="1:4" x14ac:dyDescent="0.2">
      <c r="A1117" s="1" t="str">
        <f>"24079"</f>
        <v>24079</v>
      </c>
      <c r="B1117" s="1" t="str">
        <f>"51161"</f>
        <v>51161</v>
      </c>
      <c r="C1117" s="1" t="str">
        <f>"COPPER HILL"</f>
        <v>COPPER HILL</v>
      </c>
      <c r="D1117" s="1" t="str">
        <f>"VA"</f>
        <v>VA</v>
      </c>
    </row>
    <row r="1118" spans="1:4" x14ac:dyDescent="0.2">
      <c r="A1118" s="1" t="str">
        <f>"24059"</f>
        <v>24059</v>
      </c>
      <c r="B1118" s="1" t="str">
        <f>"51161"</f>
        <v>51161</v>
      </c>
      <c r="C1118" s="1" t="str">
        <f>"BENT MOUNTAIN"</f>
        <v>BENT MOUNTAIN</v>
      </c>
      <c r="D1118" s="1" t="str">
        <f>"VA"</f>
        <v>VA</v>
      </c>
    </row>
    <row r="1119" spans="1:4" x14ac:dyDescent="0.2">
      <c r="A1119" s="1" t="str">
        <f>"24153"</f>
        <v>24153</v>
      </c>
      <c r="B1119" s="1" t="str">
        <f>"51161"</f>
        <v>51161</v>
      </c>
      <c r="C1119" s="1" t="str">
        <f>"SALEM"</f>
        <v>SALEM</v>
      </c>
      <c r="D1119" s="1" t="str">
        <f>"VA"</f>
        <v>VA</v>
      </c>
    </row>
    <row r="1120" spans="1:4" x14ac:dyDescent="0.2">
      <c r="A1120" s="1" t="str">
        <f>"24014"</f>
        <v>24014</v>
      </c>
      <c r="B1120" s="1" t="str">
        <f>"51161"</f>
        <v>51161</v>
      </c>
      <c r="C1120" s="1" t="str">
        <f>"ROANOKE"</f>
        <v>ROANOKE</v>
      </c>
      <c r="D1120" s="1" t="str">
        <f>"VA"</f>
        <v>VA</v>
      </c>
    </row>
    <row r="1121" spans="1:4" x14ac:dyDescent="0.2">
      <c r="A1121" s="1" t="str">
        <f>"24101"</f>
        <v>24101</v>
      </c>
      <c r="B1121" s="1" t="str">
        <f>"51161"</f>
        <v>51161</v>
      </c>
      <c r="C1121" s="1" t="str">
        <f>"HARDY"</f>
        <v>HARDY</v>
      </c>
      <c r="D1121" s="1" t="str">
        <f>"VA"</f>
        <v>VA</v>
      </c>
    </row>
    <row r="1122" spans="1:4" x14ac:dyDescent="0.2">
      <c r="A1122" s="1" t="str">
        <f>"24087"</f>
        <v>24087</v>
      </c>
      <c r="B1122" s="1" t="str">
        <f>"51161"</f>
        <v>51161</v>
      </c>
      <c r="C1122" s="1" t="str">
        <f>"ELLISTON"</f>
        <v>ELLISTON</v>
      </c>
      <c r="D1122" s="1" t="str">
        <f>"VA"</f>
        <v>VA</v>
      </c>
    </row>
    <row r="1123" spans="1:4" x14ac:dyDescent="0.2">
      <c r="A1123" s="1" t="str">
        <f>"24179"</f>
        <v>24179</v>
      </c>
      <c r="B1123" s="1" t="str">
        <f>"51161"</f>
        <v>51161</v>
      </c>
      <c r="C1123" s="1" t="str">
        <f>"VINTON"</f>
        <v>VINTON</v>
      </c>
      <c r="D1123" s="1" t="str">
        <f>"VA"</f>
        <v>VA</v>
      </c>
    </row>
    <row r="1124" spans="1:4" x14ac:dyDescent="0.2">
      <c r="A1124" s="1" t="str">
        <f>"24019"</f>
        <v>24019</v>
      </c>
      <c r="B1124" s="1" t="str">
        <f>"51161"</f>
        <v>51161</v>
      </c>
      <c r="C1124" s="1" t="str">
        <f>"ROANOKE"</f>
        <v>ROANOKE</v>
      </c>
      <c r="D1124" s="1" t="str">
        <f>"VA"</f>
        <v>VA</v>
      </c>
    </row>
    <row r="1125" spans="1:4" x14ac:dyDescent="0.2">
      <c r="A1125" s="1" t="str">
        <f>"24018"</f>
        <v>24018</v>
      </c>
      <c r="B1125" s="1" t="str">
        <f>"51161"</f>
        <v>51161</v>
      </c>
      <c r="C1125" s="1" t="str">
        <f>"ROANOKE"</f>
        <v>ROANOKE</v>
      </c>
      <c r="D1125" s="1" t="str">
        <f>"VA"</f>
        <v>VA</v>
      </c>
    </row>
    <row r="1126" spans="1:4" x14ac:dyDescent="0.2">
      <c r="A1126" s="1" t="str">
        <f>"24020"</f>
        <v>24020</v>
      </c>
      <c r="B1126" s="1" t="str">
        <f>"51161"</f>
        <v>51161</v>
      </c>
      <c r="C1126" s="1" t="str">
        <f>"ROANOKE"</f>
        <v>ROANOKE</v>
      </c>
      <c r="D1126" s="1" t="str">
        <f>"VA"</f>
        <v>VA</v>
      </c>
    </row>
    <row r="1127" spans="1:4" x14ac:dyDescent="0.2">
      <c r="A1127" s="1" t="str">
        <f>"24175"</f>
        <v>24175</v>
      </c>
      <c r="B1127" s="1" t="str">
        <f>"51161"</f>
        <v>51161</v>
      </c>
      <c r="C1127" s="1" t="str">
        <f>"TROUTVILLE"</f>
        <v>TROUTVILLE</v>
      </c>
      <c r="D1127" s="1" t="str">
        <f>"VA"</f>
        <v>VA</v>
      </c>
    </row>
    <row r="1128" spans="1:4" x14ac:dyDescent="0.2">
      <c r="A1128" s="1" t="str">
        <f>"24012"</f>
        <v>24012</v>
      </c>
      <c r="B1128" s="1" t="str">
        <f>"51161"</f>
        <v>51161</v>
      </c>
      <c r="C1128" s="1" t="str">
        <f>"ROANOKE"</f>
        <v>ROANOKE</v>
      </c>
      <c r="D1128" s="1" t="str">
        <f>"VA"</f>
        <v>VA</v>
      </c>
    </row>
    <row r="1129" spans="1:4" x14ac:dyDescent="0.2">
      <c r="A1129" s="1" t="str">
        <f>"24070"</f>
        <v>24070</v>
      </c>
      <c r="B1129" s="1" t="str">
        <f>"51161"</f>
        <v>51161</v>
      </c>
      <c r="C1129" s="1" t="str">
        <f>"CATAWBA"</f>
        <v>CATAWBA</v>
      </c>
      <c r="D1129" s="1" t="str">
        <f>"VA"</f>
        <v>VA</v>
      </c>
    </row>
    <row r="1130" spans="1:4" x14ac:dyDescent="0.2">
      <c r="A1130" s="1" t="str">
        <f>"24015"</f>
        <v>24015</v>
      </c>
      <c r="B1130" s="1" t="str">
        <f>"51161"</f>
        <v>51161</v>
      </c>
      <c r="C1130" s="1" t="str">
        <f>"ROANOKE"</f>
        <v>ROANOKE</v>
      </c>
      <c r="D1130" s="1" t="str">
        <f>"VA"</f>
        <v>VA</v>
      </c>
    </row>
    <row r="1131" spans="1:4" x14ac:dyDescent="0.2">
      <c r="A1131" s="1" t="str">
        <f>"24065"</f>
        <v>24065</v>
      </c>
      <c r="B1131" s="1" t="str">
        <f>"51161"</f>
        <v>51161</v>
      </c>
      <c r="C1131" s="1" t="str">
        <f>"BOONES MILL"</f>
        <v>BOONES MILL</v>
      </c>
      <c r="D1131" s="1" t="str">
        <f>"VA"</f>
        <v>VA</v>
      </c>
    </row>
    <row r="1132" spans="1:4" x14ac:dyDescent="0.2">
      <c r="A1132" s="1" t="str">
        <f>"24578"</f>
        <v>24578</v>
      </c>
      <c r="B1132" s="1" t="str">
        <f>"51163"</f>
        <v>51163</v>
      </c>
      <c r="C1132" s="1" t="str">
        <f>"NATURAL BRIDGE"</f>
        <v>NATURAL BRIDGE</v>
      </c>
      <c r="D1132" s="1" t="str">
        <f>"VA"</f>
        <v>VA</v>
      </c>
    </row>
    <row r="1133" spans="1:4" x14ac:dyDescent="0.2">
      <c r="A1133" s="1" t="str">
        <f>"24473"</f>
        <v>24473</v>
      </c>
      <c r="B1133" s="1" t="str">
        <f>"51163"</f>
        <v>51163</v>
      </c>
      <c r="C1133" s="1" t="str">
        <f>"ROCKBRIDGE BATHS"</f>
        <v>ROCKBRIDGE BATHS</v>
      </c>
      <c r="D1133" s="1" t="str">
        <f>"VA"</f>
        <v>VA</v>
      </c>
    </row>
    <row r="1134" spans="1:4" x14ac:dyDescent="0.2">
      <c r="A1134" s="1" t="str">
        <f>"24459"</f>
        <v>24459</v>
      </c>
      <c r="B1134" s="1" t="str">
        <f>"51163"</f>
        <v>51163</v>
      </c>
      <c r="C1134" s="1" t="str">
        <f>"MIDDLEBROOK"</f>
        <v>MIDDLEBROOK</v>
      </c>
      <c r="D1134" s="1" t="str">
        <f>"VA"</f>
        <v>VA</v>
      </c>
    </row>
    <row r="1135" spans="1:4" x14ac:dyDescent="0.2">
      <c r="A1135" s="1" t="str">
        <f>"24579"</f>
        <v>24579</v>
      </c>
      <c r="B1135" s="1" t="str">
        <f>"51163"</f>
        <v>51163</v>
      </c>
      <c r="C1135" s="1" t="str">
        <f>"NATURAL BRIDGE STATION"</f>
        <v>NATURAL BRIDGE STATION</v>
      </c>
      <c r="D1135" s="1" t="str">
        <f>"VA"</f>
        <v>VA</v>
      </c>
    </row>
    <row r="1136" spans="1:4" x14ac:dyDescent="0.2">
      <c r="A1136" s="1" t="str">
        <f>"24450"</f>
        <v>24450</v>
      </c>
      <c r="B1136" s="1" t="str">
        <f>"51163"</f>
        <v>51163</v>
      </c>
      <c r="C1136" s="1" t="str">
        <f>"LEXINGTON"</f>
        <v>LEXINGTON</v>
      </c>
      <c r="D1136" s="1" t="str">
        <f>"VA"</f>
        <v>VA</v>
      </c>
    </row>
    <row r="1137" spans="1:4" x14ac:dyDescent="0.2">
      <c r="A1137" s="1" t="str">
        <f>"24472"</f>
        <v>24472</v>
      </c>
      <c r="B1137" s="1" t="str">
        <f>"51163"</f>
        <v>51163</v>
      </c>
      <c r="C1137" s="1" t="str">
        <f>"RAPHINE"</f>
        <v>RAPHINE</v>
      </c>
      <c r="D1137" s="1" t="str">
        <f>"VA"</f>
        <v>VA</v>
      </c>
    </row>
    <row r="1138" spans="1:4" x14ac:dyDescent="0.2">
      <c r="A1138" s="1" t="str">
        <f>"24476"</f>
        <v>24476</v>
      </c>
      <c r="B1138" s="1" t="str">
        <f>"51163"</f>
        <v>51163</v>
      </c>
      <c r="C1138" s="1" t="str">
        <f>"STEELES TAVERN"</f>
        <v>STEELES TAVERN</v>
      </c>
      <c r="D1138" s="1" t="str">
        <f>"VA"</f>
        <v>VA</v>
      </c>
    </row>
    <row r="1139" spans="1:4" x14ac:dyDescent="0.2">
      <c r="A1139" s="1" t="str">
        <f>"24416"</f>
        <v>24416</v>
      </c>
      <c r="B1139" s="1" t="str">
        <f>"51163"</f>
        <v>51163</v>
      </c>
      <c r="C1139" s="1" t="str">
        <f>"BUENA VISTA"</f>
        <v>BUENA VISTA</v>
      </c>
      <c r="D1139" s="1" t="str">
        <f>"VA"</f>
        <v>VA</v>
      </c>
    </row>
    <row r="1140" spans="1:4" x14ac:dyDescent="0.2">
      <c r="A1140" s="1" t="str">
        <f>"24555"</f>
        <v>24555</v>
      </c>
      <c r="B1140" s="1" t="str">
        <f>"51163"</f>
        <v>51163</v>
      </c>
      <c r="C1140" s="1" t="str">
        <f>"GLASGOW"</f>
        <v>GLASGOW</v>
      </c>
      <c r="D1140" s="1" t="str">
        <f>"VA"</f>
        <v>VA</v>
      </c>
    </row>
    <row r="1141" spans="1:4" x14ac:dyDescent="0.2">
      <c r="A1141" s="1" t="str">
        <f>"24415"</f>
        <v>24415</v>
      </c>
      <c r="B1141" s="1" t="str">
        <f>"51163"</f>
        <v>51163</v>
      </c>
      <c r="C1141" s="1" t="str">
        <f>"BROWNSBURG"</f>
        <v>BROWNSBURG</v>
      </c>
      <c r="D1141" s="1" t="str">
        <f>"VA"</f>
        <v>VA</v>
      </c>
    </row>
    <row r="1142" spans="1:4" x14ac:dyDescent="0.2">
      <c r="A1142" s="1" t="str">
        <f>"24483"</f>
        <v>24483</v>
      </c>
      <c r="B1142" s="1" t="str">
        <f>"51163"</f>
        <v>51163</v>
      </c>
      <c r="C1142" s="1" t="str">
        <f>"VESUVIUS"</f>
        <v>VESUVIUS</v>
      </c>
      <c r="D1142" s="1" t="str">
        <f>"VA"</f>
        <v>VA</v>
      </c>
    </row>
    <row r="1143" spans="1:4" x14ac:dyDescent="0.2">
      <c r="A1143" s="1" t="str">
        <f>"24066"</f>
        <v>24066</v>
      </c>
      <c r="B1143" s="1" t="str">
        <f>"51163"</f>
        <v>51163</v>
      </c>
      <c r="C1143" s="1" t="str">
        <f>"BUCHANAN"</f>
        <v>BUCHANAN</v>
      </c>
      <c r="D1143" s="1" t="str">
        <f>"VA"</f>
        <v>VA</v>
      </c>
    </row>
    <row r="1144" spans="1:4" x14ac:dyDescent="0.2">
      <c r="A1144" s="1" t="str">
        <f>"24435"</f>
        <v>24435</v>
      </c>
      <c r="B1144" s="1" t="str">
        <f>"51163"</f>
        <v>51163</v>
      </c>
      <c r="C1144" s="1" t="str">
        <f>"FAIRFIELD"</f>
        <v>FAIRFIELD</v>
      </c>
      <c r="D1144" s="1" t="str">
        <f>"VA"</f>
        <v>VA</v>
      </c>
    </row>
    <row r="1145" spans="1:4" x14ac:dyDescent="0.2">
      <c r="A1145" s="1" t="str">
        <f>"24439"</f>
        <v>24439</v>
      </c>
      <c r="B1145" s="1" t="str">
        <f>"51163"</f>
        <v>51163</v>
      </c>
      <c r="C1145" s="1" t="str">
        <f>"GOSHEN"</f>
        <v>GOSHEN</v>
      </c>
      <c r="D1145" s="1" t="str">
        <f>"VA"</f>
        <v>VA</v>
      </c>
    </row>
    <row r="1146" spans="1:4" x14ac:dyDescent="0.2">
      <c r="A1146" s="1" t="str">
        <f>"22812"</f>
        <v>22812</v>
      </c>
      <c r="B1146" s="1" t="str">
        <f>"51165"</f>
        <v>51165</v>
      </c>
      <c r="C1146" s="1" t="str">
        <f>"BRIDGEWATER"</f>
        <v>BRIDGEWATER</v>
      </c>
      <c r="D1146" s="1" t="str">
        <f>"VA"</f>
        <v>VA</v>
      </c>
    </row>
    <row r="1147" spans="1:4" x14ac:dyDescent="0.2">
      <c r="A1147" s="1" t="str">
        <f>"22830"</f>
        <v>22830</v>
      </c>
      <c r="B1147" s="1" t="str">
        <f>"51165"</f>
        <v>51165</v>
      </c>
      <c r="C1147" s="1" t="str">
        <f>"FULKS RUN"</f>
        <v>FULKS RUN</v>
      </c>
      <c r="D1147" s="1" t="str">
        <f>"VA"</f>
        <v>VA</v>
      </c>
    </row>
    <row r="1148" spans="1:4" x14ac:dyDescent="0.2">
      <c r="A1148" s="1" t="str">
        <f>"22850"</f>
        <v>22850</v>
      </c>
      <c r="B1148" s="1" t="str">
        <f>"51165"</f>
        <v>51165</v>
      </c>
      <c r="C1148" s="1" t="str">
        <f>"SINGERS GLEN"</f>
        <v>SINGERS GLEN</v>
      </c>
      <c r="D1148" s="1" t="str">
        <f>"VA"</f>
        <v>VA</v>
      </c>
    </row>
    <row r="1149" spans="1:4" x14ac:dyDescent="0.2">
      <c r="A1149" s="1" t="str">
        <f>"22832"</f>
        <v>22832</v>
      </c>
      <c r="B1149" s="1" t="str">
        <f>"51165"</f>
        <v>51165</v>
      </c>
      <c r="C1149" s="1" t="str">
        <f>"KEEZLETOWN"</f>
        <v>KEEZLETOWN</v>
      </c>
      <c r="D1149" s="1" t="str">
        <f>"VA"</f>
        <v>VA</v>
      </c>
    </row>
    <row r="1150" spans="1:4" x14ac:dyDescent="0.2">
      <c r="A1150" s="1" t="str">
        <f>"22833"</f>
        <v>22833</v>
      </c>
      <c r="B1150" s="1" t="str">
        <f>"51165"</f>
        <v>51165</v>
      </c>
      <c r="C1150" s="1" t="str">
        <f>"LACEY SPRING"</f>
        <v>LACEY SPRING</v>
      </c>
      <c r="D1150" s="1" t="str">
        <f>"VA"</f>
        <v>VA</v>
      </c>
    </row>
    <row r="1151" spans="1:4" x14ac:dyDescent="0.2">
      <c r="A1151" s="1" t="str">
        <f>"22834"</f>
        <v>22834</v>
      </c>
      <c r="B1151" s="1" t="str">
        <f>"51165"</f>
        <v>51165</v>
      </c>
      <c r="C1151" s="1" t="str">
        <f>"LINVILLE"</f>
        <v>LINVILLE</v>
      </c>
      <c r="D1151" s="1" t="str">
        <f>"VA"</f>
        <v>VA</v>
      </c>
    </row>
    <row r="1152" spans="1:4" x14ac:dyDescent="0.2">
      <c r="A1152" s="1" t="str">
        <f>"22840"</f>
        <v>22840</v>
      </c>
      <c r="B1152" s="1" t="str">
        <f>"51165"</f>
        <v>51165</v>
      </c>
      <c r="C1152" s="1" t="str">
        <f>"MC GAHEYSVILLE"</f>
        <v>MC GAHEYSVILLE</v>
      </c>
      <c r="D1152" s="1" t="str">
        <f>"VA"</f>
        <v>VA</v>
      </c>
    </row>
    <row r="1153" spans="1:4" x14ac:dyDescent="0.2">
      <c r="A1153" s="1" t="str">
        <f>"22820"</f>
        <v>22820</v>
      </c>
      <c r="B1153" s="1" t="str">
        <f>"51165"</f>
        <v>51165</v>
      </c>
      <c r="C1153" s="1" t="str">
        <f>"CRIDERS"</f>
        <v>CRIDERS</v>
      </c>
      <c r="D1153" s="1" t="str">
        <f>"VA"</f>
        <v>VA</v>
      </c>
    </row>
    <row r="1154" spans="1:4" x14ac:dyDescent="0.2">
      <c r="A1154" s="1" t="str">
        <f>"22841"</f>
        <v>22841</v>
      </c>
      <c r="B1154" s="1" t="str">
        <f>"51165"</f>
        <v>51165</v>
      </c>
      <c r="C1154" s="1" t="str">
        <f>"MOUNT CRAWFORD"</f>
        <v>MOUNT CRAWFORD</v>
      </c>
      <c r="D1154" s="1" t="str">
        <f>"VA"</f>
        <v>VA</v>
      </c>
    </row>
    <row r="1155" spans="1:4" x14ac:dyDescent="0.2">
      <c r="A1155" s="1" t="str">
        <f>"22848"</f>
        <v>22848</v>
      </c>
      <c r="B1155" s="1" t="str">
        <f>"51165"</f>
        <v>51165</v>
      </c>
      <c r="C1155" s="1" t="str">
        <f>"PLEASANT VALLEY"</f>
        <v>PLEASANT VALLEY</v>
      </c>
      <c r="D1155" s="1" t="str">
        <f>"VA"</f>
        <v>VA</v>
      </c>
    </row>
    <row r="1156" spans="1:4" x14ac:dyDescent="0.2">
      <c r="A1156" s="1" t="str">
        <f>"22815"</f>
        <v>22815</v>
      </c>
      <c r="B1156" s="1" t="str">
        <f>"51165"</f>
        <v>51165</v>
      </c>
      <c r="C1156" s="1" t="str">
        <f>"BROADWAY"</f>
        <v>BROADWAY</v>
      </c>
      <c r="D1156" s="1" t="str">
        <f>"VA"</f>
        <v>VA</v>
      </c>
    </row>
    <row r="1157" spans="1:4" x14ac:dyDescent="0.2">
      <c r="A1157" s="1" t="str">
        <f>"24486"</f>
        <v>24486</v>
      </c>
      <c r="B1157" s="1" t="str">
        <f>"51165"</f>
        <v>51165</v>
      </c>
      <c r="C1157" s="1" t="str">
        <f>"WEYERS CAVE"</f>
        <v>WEYERS CAVE</v>
      </c>
      <c r="D1157" s="1" t="str">
        <f>"VA"</f>
        <v>VA</v>
      </c>
    </row>
    <row r="1158" spans="1:4" x14ac:dyDescent="0.2">
      <c r="A1158" s="1" t="str">
        <f>"22821"</f>
        <v>22821</v>
      </c>
      <c r="B1158" s="1" t="str">
        <f>"51165"</f>
        <v>51165</v>
      </c>
      <c r="C1158" s="1" t="str">
        <f>"DAYTON"</f>
        <v>DAYTON</v>
      </c>
      <c r="D1158" s="1" t="str">
        <f>"VA"</f>
        <v>VA</v>
      </c>
    </row>
    <row r="1159" spans="1:4" x14ac:dyDescent="0.2">
      <c r="A1159" s="1" t="str">
        <f>"22844"</f>
        <v>22844</v>
      </c>
      <c r="B1159" s="1" t="str">
        <f>"51165"</f>
        <v>51165</v>
      </c>
      <c r="C1159" s="1" t="str">
        <f>"NEW MARKET"</f>
        <v>NEW MARKET</v>
      </c>
      <c r="D1159" s="1" t="str">
        <f>"VA"</f>
        <v>VA</v>
      </c>
    </row>
    <row r="1160" spans="1:4" x14ac:dyDescent="0.2">
      <c r="A1160" s="1" t="str">
        <f>"24441"</f>
        <v>24441</v>
      </c>
      <c r="B1160" s="1" t="str">
        <f>"51165"</f>
        <v>51165</v>
      </c>
      <c r="C1160" s="1" t="str">
        <f>"GROTTOES"</f>
        <v>GROTTOES</v>
      </c>
      <c r="D1160" s="1" t="str">
        <f>"VA"</f>
        <v>VA</v>
      </c>
    </row>
    <row r="1161" spans="1:4" x14ac:dyDescent="0.2">
      <c r="A1161" s="1" t="str">
        <f>"24471"</f>
        <v>24471</v>
      </c>
      <c r="B1161" s="1" t="str">
        <f>"51165"</f>
        <v>51165</v>
      </c>
      <c r="C1161" s="1" t="str">
        <f>"PORT REPUBLIC"</f>
        <v>PORT REPUBLIC</v>
      </c>
      <c r="D1161" s="1" t="str">
        <f>"VA"</f>
        <v>VA</v>
      </c>
    </row>
    <row r="1162" spans="1:4" x14ac:dyDescent="0.2">
      <c r="A1162" s="1" t="str">
        <f>"22811"</f>
        <v>22811</v>
      </c>
      <c r="B1162" s="1" t="str">
        <f>"51165"</f>
        <v>51165</v>
      </c>
      <c r="C1162" s="1" t="str">
        <f>"BERGTON"</f>
        <v>BERGTON</v>
      </c>
      <c r="D1162" s="1" t="str">
        <f>"VA"</f>
        <v>VA</v>
      </c>
    </row>
    <row r="1163" spans="1:4" x14ac:dyDescent="0.2">
      <c r="A1163" s="1" t="str">
        <f>"22849"</f>
        <v>22849</v>
      </c>
      <c r="B1163" s="1" t="str">
        <f>"51165"</f>
        <v>51165</v>
      </c>
      <c r="C1163" s="1" t="str">
        <f>"SHENANDOAH"</f>
        <v>SHENANDOAH</v>
      </c>
      <c r="D1163" s="1" t="str">
        <f>"VA"</f>
        <v>VA</v>
      </c>
    </row>
    <row r="1164" spans="1:4" x14ac:dyDescent="0.2">
      <c r="A1164" s="1" t="str">
        <f>"22853"</f>
        <v>22853</v>
      </c>
      <c r="B1164" s="1" t="str">
        <f>"51165"</f>
        <v>51165</v>
      </c>
      <c r="C1164" s="1" t="str">
        <f>"TIMBERVILLE"</f>
        <v>TIMBERVILLE</v>
      </c>
      <c r="D1164" s="1" t="str">
        <f>"VA"</f>
        <v>VA</v>
      </c>
    </row>
    <row r="1165" spans="1:4" x14ac:dyDescent="0.2">
      <c r="A1165" s="1" t="str">
        <f>"22831"</f>
        <v>22831</v>
      </c>
      <c r="B1165" s="1" t="str">
        <f>"51165"</f>
        <v>51165</v>
      </c>
      <c r="C1165" s="1" t="str">
        <f>"HINTON"</f>
        <v>HINTON</v>
      </c>
      <c r="D1165" s="1" t="str">
        <f>"VA"</f>
        <v>VA</v>
      </c>
    </row>
    <row r="1166" spans="1:4" x14ac:dyDescent="0.2">
      <c r="A1166" s="1" t="str">
        <f>"22801"</f>
        <v>22801</v>
      </c>
      <c r="B1166" s="1" t="str">
        <f>"51165"</f>
        <v>51165</v>
      </c>
      <c r="C1166" s="1" t="str">
        <f>"HARRISONBURG"</f>
        <v>HARRISONBURG</v>
      </c>
      <c r="D1166" s="1" t="str">
        <f>"VA"</f>
        <v>VA</v>
      </c>
    </row>
    <row r="1167" spans="1:4" x14ac:dyDescent="0.2">
      <c r="A1167" s="1" t="str">
        <f>"22802"</f>
        <v>22802</v>
      </c>
      <c r="B1167" s="1" t="str">
        <f>"51165"</f>
        <v>51165</v>
      </c>
      <c r="C1167" s="1" t="str">
        <f>"HARRISONBURG"</f>
        <v>HARRISONBURG</v>
      </c>
      <c r="D1167" s="1" t="str">
        <f>"VA"</f>
        <v>VA</v>
      </c>
    </row>
    <row r="1168" spans="1:4" x14ac:dyDescent="0.2">
      <c r="A1168" s="1" t="str">
        <f>"22827"</f>
        <v>22827</v>
      </c>
      <c r="B1168" s="1" t="str">
        <f>"51165"</f>
        <v>51165</v>
      </c>
      <c r="C1168" s="1" t="str">
        <f>"ELKTON"</f>
        <v>ELKTON</v>
      </c>
      <c r="D1168" s="1" t="str">
        <f>"VA"</f>
        <v>VA</v>
      </c>
    </row>
    <row r="1169" spans="1:4" x14ac:dyDescent="0.2">
      <c r="A1169" s="1" t="str">
        <f>"22846"</f>
        <v>22846</v>
      </c>
      <c r="B1169" s="1" t="str">
        <f>"51165"</f>
        <v>51165</v>
      </c>
      <c r="C1169" s="1" t="str">
        <f>"PENN LAIRD"</f>
        <v>PENN LAIRD</v>
      </c>
      <c r="D1169" s="1" t="str">
        <f>"VA"</f>
        <v>VA</v>
      </c>
    </row>
    <row r="1170" spans="1:4" x14ac:dyDescent="0.2">
      <c r="A1170" s="1" t="str">
        <f>"24237"</f>
        <v>24237</v>
      </c>
      <c r="B1170" s="1" t="str">
        <f>"51167"</f>
        <v>51167</v>
      </c>
      <c r="C1170" s="1" t="str">
        <f>"DANTE"</f>
        <v>DANTE</v>
      </c>
      <c r="D1170" s="1" t="str">
        <f>"VA"</f>
        <v>VA</v>
      </c>
    </row>
    <row r="1171" spans="1:4" x14ac:dyDescent="0.2">
      <c r="A1171" s="1" t="str">
        <f>"24260"</f>
        <v>24260</v>
      </c>
      <c r="B1171" s="1" t="str">
        <f>"51167"</f>
        <v>51167</v>
      </c>
      <c r="C1171" s="1" t="str">
        <f>"HONAKER"</f>
        <v>HONAKER</v>
      </c>
      <c r="D1171" s="1" t="str">
        <f>"VA"</f>
        <v>VA</v>
      </c>
    </row>
    <row r="1172" spans="1:4" x14ac:dyDescent="0.2">
      <c r="A1172" s="1" t="str">
        <f>"24283"</f>
        <v>24283</v>
      </c>
      <c r="B1172" s="1" t="str">
        <f>"51167"</f>
        <v>51167</v>
      </c>
      <c r="C1172" s="1" t="str">
        <f>"SAINT PAUL"</f>
        <v>SAINT PAUL</v>
      </c>
      <c r="D1172" s="1" t="str">
        <f>"VA"</f>
        <v>VA</v>
      </c>
    </row>
    <row r="1173" spans="1:4" x14ac:dyDescent="0.2">
      <c r="A1173" s="1" t="str">
        <f>"24649"</f>
        <v>24649</v>
      </c>
      <c r="B1173" s="1" t="str">
        <f>"51167"</f>
        <v>51167</v>
      </c>
      <c r="C1173" s="1" t="str">
        <f>"SWORDS CREEK"</f>
        <v>SWORDS CREEK</v>
      </c>
      <c r="D1173" s="1" t="str">
        <f>"VA"</f>
        <v>VA</v>
      </c>
    </row>
    <row r="1174" spans="1:4" x14ac:dyDescent="0.2">
      <c r="A1174" s="1" t="str">
        <f>"24224"</f>
        <v>24224</v>
      </c>
      <c r="B1174" s="1" t="str">
        <f>"51167"</f>
        <v>51167</v>
      </c>
      <c r="C1174" s="1" t="str">
        <f>"CASTLEWOOD"</f>
        <v>CASTLEWOOD</v>
      </c>
      <c r="D1174" s="1" t="str">
        <f>"VA"</f>
        <v>VA</v>
      </c>
    </row>
    <row r="1175" spans="1:4" x14ac:dyDescent="0.2">
      <c r="A1175" s="1" t="str">
        <f>"24271"</f>
        <v>24271</v>
      </c>
      <c r="B1175" s="1" t="str">
        <f>"51167"</f>
        <v>51167</v>
      </c>
      <c r="C1175" s="1" t="str">
        <f>"NICKELSVILLE"</f>
        <v>NICKELSVILLE</v>
      </c>
      <c r="D1175" s="1" t="str">
        <f>"VA"</f>
        <v>VA</v>
      </c>
    </row>
    <row r="1176" spans="1:4" x14ac:dyDescent="0.2">
      <c r="A1176" s="1" t="str">
        <f>"24639"</f>
        <v>24639</v>
      </c>
      <c r="B1176" s="1" t="str">
        <f>"51167"</f>
        <v>51167</v>
      </c>
      <c r="C1176" s="1" t="str">
        <f>"RAVEN"</f>
        <v>RAVEN</v>
      </c>
      <c r="D1176" s="1" t="str">
        <f>"VA"</f>
        <v>VA</v>
      </c>
    </row>
    <row r="1177" spans="1:4" x14ac:dyDescent="0.2">
      <c r="A1177" s="1" t="str">
        <f>"24225"</f>
        <v>24225</v>
      </c>
      <c r="B1177" s="1" t="str">
        <f>"51167"</f>
        <v>51167</v>
      </c>
      <c r="C1177" s="1" t="str">
        <f>"CLEVELAND"</f>
        <v>CLEVELAND</v>
      </c>
      <c r="D1177" s="1" t="str">
        <f>"VA"</f>
        <v>VA</v>
      </c>
    </row>
    <row r="1178" spans="1:4" x14ac:dyDescent="0.2">
      <c r="A1178" s="1" t="str">
        <f>"24280"</f>
        <v>24280</v>
      </c>
      <c r="B1178" s="1" t="str">
        <f>"51167"</f>
        <v>51167</v>
      </c>
      <c r="C1178" s="1" t="str">
        <f>"ROSEDALE"</f>
        <v>ROSEDALE</v>
      </c>
      <c r="D1178" s="1" t="str">
        <f>"VA"</f>
        <v>VA</v>
      </c>
    </row>
    <row r="1179" spans="1:4" x14ac:dyDescent="0.2">
      <c r="A1179" s="1" t="str">
        <f>"24266"</f>
        <v>24266</v>
      </c>
      <c r="B1179" s="1" t="str">
        <f>"51167"</f>
        <v>51167</v>
      </c>
      <c r="C1179" s="1" t="str">
        <f>"LEBANON"</f>
        <v>LEBANON</v>
      </c>
      <c r="D1179" s="1" t="str">
        <f>"VA"</f>
        <v>VA</v>
      </c>
    </row>
    <row r="1180" spans="1:4" x14ac:dyDescent="0.2">
      <c r="A1180" s="1" t="str">
        <f>"24609"</f>
        <v>24609</v>
      </c>
      <c r="B1180" s="1" t="str">
        <f>"51167"</f>
        <v>51167</v>
      </c>
      <c r="C1180" s="1" t="str">
        <f>"CEDAR BLUFF"</f>
        <v>CEDAR BLUFF</v>
      </c>
      <c r="D1180" s="1" t="str">
        <f>"VA"</f>
        <v>VA</v>
      </c>
    </row>
    <row r="1181" spans="1:4" x14ac:dyDescent="0.2">
      <c r="A1181" s="1" t="str">
        <f>"24646"</f>
        <v>24646</v>
      </c>
      <c r="B1181" s="1" t="str">
        <f>"51167"</f>
        <v>51167</v>
      </c>
      <c r="C1181" s="1" t="str">
        <f>"ROWE"</f>
        <v>ROWE</v>
      </c>
      <c r="D1181" s="1" t="str">
        <f>"VA"</f>
        <v>VA</v>
      </c>
    </row>
    <row r="1182" spans="1:4" x14ac:dyDescent="0.2">
      <c r="A1182" s="1" t="str">
        <f>"24245"</f>
        <v>24245</v>
      </c>
      <c r="B1182" s="1" t="str">
        <f>"51169"</f>
        <v>51169</v>
      </c>
      <c r="C1182" s="1" t="str">
        <f>"DUNGANNON"</f>
        <v>DUNGANNON</v>
      </c>
      <c r="D1182" s="1" t="str">
        <f>"VA"</f>
        <v>VA</v>
      </c>
    </row>
    <row r="1183" spans="1:4" x14ac:dyDescent="0.2">
      <c r="A1183" s="1" t="str">
        <f>"24251"</f>
        <v>24251</v>
      </c>
      <c r="B1183" s="1" t="str">
        <f>"51169"</f>
        <v>51169</v>
      </c>
      <c r="C1183" s="1" t="str">
        <f>"GATE CITY"</f>
        <v>GATE CITY</v>
      </c>
      <c r="D1183" s="1" t="str">
        <f>"VA"</f>
        <v>VA</v>
      </c>
    </row>
    <row r="1184" spans="1:4" x14ac:dyDescent="0.2">
      <c r="A1184" s="1" t="str">
        <f>"24230"</f>
        <v>24230</v>
      </c>
      <c r="B1184" s="1" t="str">
        <f>"51169"</f>
        <v>51169</v>
      </c>
      <c r="C1184" s="1" t="str">
        <f>"COEBURN"</f>
        <v>COEBURN</v>
      </c>
      <c r="D1184" s="1" t="str">
        <f>"VA"</f>
        <v>VA</v>
      </c>
    </row>
    <row r="1185" spans="1:4" x14ac:dyDescent="0.2">
      <c r="A1185" s="1" t="str">
        <f>"24271"</f>
        <v>24271</v>
      </c>
      <c r="B1185" s="1" t="str">
        <f>"51169"</f>
        <v>51169</v>
      </c>
      <c r="C1185" s="1" t="str">
        <f>"NICKELSVILLE"</f>
        <v>NICKELSVILLE</v>
      </c>
      <c r="D1185" s="1" t="str">
        <f>"VA"</f>
        <v>VA</v>
      </c>
    </row>
    <row r="1186" spans="1:4" x14ac:dyDescent="0.2">
      <c r="A1186" s="1" t="str">
        <f>"24221"</f>
        <v>24221</v>
      </c>
      <c r="B1186" s="1" t="str">
        <f>"51169"</f>
        <v>51169</v>
      </c>
      <c r="C1186" s="1" t="str">
        <f>"BLACKWATER"</f>
        <v>BLACKWATER</v>
      </c>
      <c r="D1186" s="1" t="str">
        <f>"VA"</f>
        <v>VA</v>
      </c>
    </row>
    <row r="1187" spans="1:4" x14ac:dyDescent="0.2">
      <c r="A1187" s="1" t="str">
        <f>"24258"</f>
        <v>24258</v>
      </c>
      <c r="B1187" s="1" t="str">
        <f>"51169"</f>
        <v>51169</v>
      </c>
      <c r="C1187" s="1" t="str">
        <f>"HILTONS"</f>
        <v>HILTONS</v>
      </c>
      <c r="D1187" s="1" t="str">
        <f>"VA"</f>
        <v>VA</v>
      </c>
    </row>
    <row r="1188" spans="1:4" x14ac:dyDescent="0.2">
      <c r="A1188" s="1" t="str">
        <f>"24244"</f>
        <v>24244</v>
      </c>
      <c r="B1188" s="1" t="str">
        <f>"51169"</f>
        <v>51169</v>
      </c>
      <c r="C1188" s="1" t="str">
        <f>"DUFFIELD"</f>
        <v>DUFFIELD</v>
      </c>
      <c r="D1188" s="1" t="str">
        <f>"VA"</f>
        <v>VA</v>
      </c>
    </row>
    <row r="1189" spans="1:4" x14ac:dyDescent="0.2">
      <c r="A1189" s="1" t="str">
        <f>"24202"</f>
        <v>24202</v>
      </c>
      <c r="B1189" s="1" t="str">
        <f>"51169"</f>
        <v>51169</v>
      </c>
      <c r="C1189" s="1" t="str">
        <f>"BRISTOL"</f>
        <v>BRISTOL</v>
      </c>
      <c r="D1189" s="1" t="str">
        <f>"VA"</f>
        <v>VA</v>
      </c>
    </row>
    <row r="1190" spans="1:4" x14ac:dyDescent="0.2">
      <c r="A1190" s="1" t="str">
        <f>"24290"</f>
        <v>24290</v>
      </c>
      <c r="B1190" s="1" t="str">
        <f>"51169"</f>
        <v>51169</v>
      </c>
      <c r="C1190" s="1" t="str">
        <f>"WEBER CITY"</f>
        <v>WEBER CITY</v>
      </c>
      <c r="D1190" s="1" t="str">
        <f>"VA"</f>
        <v>VA</v>
      </c>
    </row>
    <row r="1191" spans="1:4" x14ac:dyDescent="0.2">
      <c r="A1191" s="1" t="str">
        <f>"24250"</f>
        <v>24250</v>
      </c>
      <c r="B1191" s="1" t="str">
        <f>"51169"</f>
        <v>51169</v>
      </c>
      <c r="C1191" s="1" t="str">
        <f>"FORT BLACKMORE"</f>
        <v>FORT BLACKMORE</v>
      </c>
      <c r="D1191" s="1" t="str">
        <f>"VA"</f>
        <v>VA</v>
      </c>
    </row>
    <row r="1192" spans="1:4" x14ac:dyDescent="0.2">
      <c r="A1192" s="1" t="str">
        <f>"22824"</f>
        <v>22824</v>
      </c>
      <c r="B1192" s="1" t="str">
        <f>"51171"</f>
        <v>51171</v>
      </c>
      <c r="C1192" s="1" t="str">
        <f>"EDINBURG"</f>
        <v>EDINBURG</v>
      </c>
      <c r="D1192" s="1" t="str">
        <f>"VA"</f>
        <v>VA</v>
      </c>
    </row>
    <row r="1193" spans="1:4" x14ac:dyDescent="0.2">
      <c r="A1193" s="1" t="str">
        <f>"22626"</f>
        <v>22626</v>
      </c>
      <c r="B1193" s="1" t="str">
        <f>"51171"</f>
        <v>51171</v>
      </c>
      <c r="C1193" s="1" t="str">
        <f>"FISHERS HILL"</f>
        <v>FISHERS HILL</v>
      </c>
      <c r="D1193" s="1" t="str">
        <f>"VA"</f>
        <v>VA</v>
      </c>
    </row>
    <row r="1194" spans="1:4" x14ac:dyDescent="0.2">
      <c r="A1194" s="1" t="str">
        <f>"22835"</f>
        <v>22835</v>
      </c>
      <c r="B1194" s="1" t="str">
        <f>"51171"</f>
        <v>51171</v>
      </c>
      <c r="C1194" s="1" t="str">
        <f>"LURAY"</f>
        <v>LURAY</v>
      </c>
      <c r="D1194" s="1" t="str">
        <f>"VA"</f>
        <v>VA</v>
      </c>
    </row>
    <row r="1195" spans="1:4" x14ac:dyDescent="0.2">
      <c r="A1195" s="1" t="str">
        <f>"22847"</f>
        <v>22847</v>
      </c>
      <c r="B1195" s="1" t="str">
        <f>"51171"</f>
        <v>51171</v>
      </c>
      <c r="C1195" s="1" t="str">
        <f>"QUICKSBURG"</f>
        <v>QUICKSBURG</v>
      </c>
      <c r="D1195" s="1" t="str">
        <f>"VA"</f>
        <v>VA</v>
      </c>
    </row>
    <row r="1196" spans="1:4" x14ac:dyDescent="0.2">
      <c r="A1196" s="1" t="str">
        <f>"22660"</f>
        <v>22660</v>
      </c>
      <c r="B1196" s="1" t="str">
        <f>"51171"</f>
        <v>51171</v>
      </c>
      <c r="C1196" s="1" t="str">
        <f>"TOMS BROOK"</f>
        <v>TOMS BROOK</v>
      </c>
      <c r="D1196" s="1" t="str">
        <f>"VA"</f>
        <v>VA</v>
      </c>
    </row>
    <row r="1197" spans="1:4" x14ac:dyDescent="0.2">
      <c r="A1197" s="1" t="str">
        <f>"22644"</f>
        <v>22644</v>
      </c>
      <c r="B1197" s="1" t="str">
        <f>"51171"</f>
        <v>51171</v>
      </c>
      <c r="C1197" s="1" t="str">
        <f>"MAURERTOWN"</f>
        <v>MAURERTOWN</v>
      </c>
      <c r="D1197" s="1" t="str">
        <f>"VA"</f>
        <v>VA</v>
      </c>
    </row>
    <row r="1198" spans="1:4" x14ac:dyDescent="0.2">
      <c r="A1198" s="1" t="str">
        <f>"22815"</f>
        <v>22815</v>
      </c>
      <c r="B1198" s="1" t="str">
        <f>"51171"</f>
        <v>51171</v>
      </c>
      <c r="C1198" s="1" t="str">
        <f>"BROADWAY"</f>
        <v>BROADWAY</v>
      </c>
      <c r="D1198" s="1" t="str">
        <f>"VA"</f>
        <v>VA</v>
      </c>
    </row>
    <row r="1199" spans="1:4" x14ac:dyDescent="0.2">
      <c r="A1199" s="1" t="str">
        <f>"22844"</f>
        <v>22844</v>
      </c>
      <c r="B1199" s="1" t="str">
        <f>"51171"</f>
        <v>51171</v>
      </c>
      <c r="C1199" s="1" t="str">
        <f>"NEW MARKET"</f>
        <v>NEW MARKET</v>
      </c>
      <c r="D1199" s="1" t="str">
        <f>"VA"</f>
        <v>VA</v>
      </c>
    </row>
    <row r="1200" spans="1:4" x14ac:dyDescent="0.2">
      <c r="A1200" s="1" t="str">
        <f>"22853"</f>
        <v>22853</v>
      </c>
      <c r="B1200" s="1" t="str">
        <f>"51171"</f>
        <v>51171</v>
      </c>
      <c r="C1200" s="1" t="str">
        <f>"TIMBERVILLE"</f>
        <v>TIMBERVILLE</v>
      </c>
      <c r="D1200" s="1" t="str">
        <f>"VA"</f>
        <v>VA</v>
      </c>
    </row>
    <row r="1201" spans="1:4" x14ac:dyDescent="0.2">
      <c r="A1201" s="1" t="str">
        <f>"22645"</f>
        <v>22645</v>
      </c>
      <c r="B1201" s="1" t="str">
        <f>"51171"</f>
        <v>51171</v>
      </c>
      <c r="C1201" s="1" t="str">
        <f>"MIDDLETOWN"</f>
        <v>MIDDLETOWN</v>
      </c>
      <c r="D1201" s="1" t="str">
        <f>"VA"</f>
        <v>VA</v>
      </c>
    </row>
    <row r="1202" spans="1:4" x14ac:dyDescent="0.2">
      <c r="A1202" s="1" t="str">
        <f>"22641"</f>
        <v>22641</v>
      </c>
      <c r="B1202" s="1" t="str">
        <f>"51171"</f>
        <v>51171</v>
      </c>
      <c r="C1202" s="1" t="str">
        <f>"STRASBURG"</f>
        <v>STRASBURG</v>
      </c>
      <c r="D1202" s="1" t="str">
        <f>"VA"</f>
        <v>VA</v>
      </c>
    </row>
    <row r="1203" spans="1:4" x14ac:dyDescent="0.2">
      <c r="A1203" s="1" t="str">
        <f>"22842"</f>
        <v>22842</v>
      </c>
      <c r="B1203" s="1" t="str">
        <f>"51171"</f>
        <v>51171</v>
      </c>
      <c r="C1203" s="1" t="str">
        <f>"MOUNT JACKSON"</f>
        <v>MOUNT JACKSON</v>
      </c>
      <c r="D1203" s="1" t="str">
        <f>"VA"</f>
        <v>VA</v>
      </c>
    </row>
    <row r="1204" spans="1:4" x14ac:dyDescent="0.2">
      <c r="A1204" s="1" t="str">
        <f>"22652"</f>
        <v>22652</v>
      </c>
      <c r="B1204" s="1" t="str">
        <f>"51171"</f>
        <v>51171</v>
      </c>
      <c r="C1204" s="1" t="str">
        <f>"FORT VALLEY"</f>
        <v>FORT VALLEY</v>
      </c>
      <c r="D1204" s="1" t="str">
        <f>"VA"</f>
        <v>VA</v>
      </c>
    </row>
    <row r="1205" spans="1:4" x14ac:dyDescent="0.2">
      <c r="A1205" s="1" t="str">
        <f>"22845"</f>
        <v>22845</v>
      </c>
      <c r="B1205" s="1" t="str">
        <f>"51171"</f>
        <v>51171</v>
      </c>
      <c r="C1205" s="1" t="str">
        <f>"ORKNEY SPRINGS"</f>
        <v>ORKNEY SPRINGS</v>
      </c>
      <c r="D1205" s="1" t="str">
        <f>"VA"</f>
        <v>VA</v>
      </c>
    </row>
    <row r="1206" spans="1:4" x14ac:dyDescent="0.2">
      <c r="A1206" s="1" t="str">
        <f>"22657"</f>
        <v>22657</v>
      </c>
      <c r="B1206" s="1" t="str">
        <f>"51171"</f>
        <v>51171</v>
      </c>
      <c r="C1206" s="1" t="str">
        <f>"STRASBURG"</f>
        <v>STRASBURG</v>
      </c>
      <c r="D1206" s="1" t="str">
        <f>"VA"</f>
        <v>VA</v>
      </c>
    </row>
    <row r="1207" spans="1:4" x14ac:dyDescent="0.2">
      <c r="A1207" s="1" t="str">
        <f>"22664"</f>
        <v>22664</v>
      </c>
      <c r="B1207" s="1" t="str">
        <f>"51171"</f>
        <v>51171</v>
      </c>
      <c r="C1207" s="1" t="str">
        <f>"WOODSTOCK"</f>
        <v>WOODSTOCK</v>
      </c>
      <c r="D1207" s="1" t="str">
        <f>"VA"</f>
        <v>VA</v>
      </c>
    </row>
    <row r="1208" spans="1:4" x14ac:dyDescent="0.2">
      <c r="A1208" s="1" t="str">
        <f>"22810"</f>
        <v>22810</v>
      </c>
      <c r="B1208" s="1" t="str">
        <f>"51171"</f>
        <v>51171</v>
      </c>
      <c r="C1208" s="1" t="str">
        <f>"BASYE"</f>
        <v>BASYE</v>
      </c>
      <c r="D1208" s="1" t="str">
        <f>"VA"</f>
        <v>VA</v>
      </c>
    </row>
    <row r="1209" spans="1:4" x14ac:dyDescent="0.2">
      <c r="A1209" s="1" t="str">
        <f>"22654"</f>
        <v>22654</v>
      </c>
      <c r="B1209" s="1" t="str">
        <f>"51171"</f>
        <v>51171</v>
      </c>
      <c r="C1209" s="1" t="str">
        <f>"STAR TANNERY"</f>
        <v>STAR TANNERY</v>
      </c>
      <c r="D1209" s="1" t="str">
        <f>"VA"</f>
        <v>VA</v>
      </c>
    </row>
    <row r="1210" spans="1:4" x14ac:dyDescent="0.2">
      <c r="A1210" s="1" t="str">
        <f>"24375"</f>
        <v>24375</v>
      </c>
      <c r="B1210" s="1" t="str">
        <f>"51173"</f>
        <v>51173</v>
      </c>
      <c r="C1210" s="1" t="str">
        <f>"SUGAR GROVE"</f>
        <v>SUGAR GROVE</v>
      </c>
      <c r="D1210" s="1" t="str">
        <f>"VA"</f>
        <v>VA</v>
      </c>
    </row>
    <row r="1211" spans="1:4" x14ac:dyDescent="0.2">
      <c r="A1211" s="1" t="str">
        <f>"24316"</f>
        <v>24316</v>
      </c>
      <c r="B1211" s="1" t="str">
        <f>"51173"</f>
        <v>51173</v>
      </c>
      <c r="C1211" s="1" t="str">
        <f>"BROADFORD"</f>
        <v>BROADFORD</v>
      </c>
      <c r="D1211" s="1" t="str">
        <f>"VA"</f>
        <v>VA</v>
      </c>
    </row>
    <row r="1212" spans="1:4" x14ac:dyDescent="0.2">
      <c r="A1212" s="1" t="str">
        <f>"24370"</f>
        <v>24370</v>
      </c>
      <c r="B1212" s="1" t="str">
        <f>"51173"</f>
        <v>51173</v>
      </c>
      <c r="C1212" s="1" t="str">
        <f>"SALTVILLE"</f>
        <v>SALTVILLE</v>
      </c>
      <c r="D1212" s="1" t="str">
        <f>"VA"</f>
        <v>VA</v>
      </c>
    </row>
    <row r="1213" spans="1:4" x14ac:dyDescent="0.2">
      <c r="A1213" s="1" t="str">
        <f>"24318"</f>
        <v>24318</v>
      </c>
      <c r="B1213" s="1" t="str">
        <f>"51173"</f>
        <v>51173</v>
      </c>
      <c r="C1213" s="1" t="str">
        <f>"CERES"</f>
        <v>CERES</v>
      </c>
      <c r="D1213" s="1" t="str">
        <f>"VA"</f>
        <v>VA</v>
      </c>
    </row>
    <row r="1214" spans="1:4" x14ac:dyDescent="0.2">
      <c r="A1214" s="1" t="str">
        <f>"24319"</f>
        <v>24319</v>
      </c>
      <c r="B1214" s="1" t="str">
        <f>"51173"</f>
        <v>51173</v>
      </c>
      <c r="C1214" s="1" t="str">
        <f>"CHILHOWIE"</f>
        <v>CHILHOWIE</v>
      </c>
      <c r="D1214" s="1" t="str">
        <f>"VA"</f>
        <v>VA</v>
      </c>
    </row>
    <row r="1215" spans="1:4" x14ac:dyDescent="0.2">
      <c r="A1215" s="1" t="str">
        <f>"24374"</f>
        <v>24374</v>
      </c>
      <c r="B1215" s="1" t="str">
        <f>"51173"</f>
        <v>51173</v>
      </c>
      <c r="C1215" s="1" t="str">
        <f>"SPEEDWELL"</f>
        <v>SPEEDWELL</v>
      </c>
      <c r="D1215" s="1" t="str">
        <f>"VA"</f>
        <v>VA</v>
      </c>
    </row>
    <row r="1216" spans="1:4" x14ac:dyDescent="0.2">
      <c r="A1216" s="1" t="str">
        <f>"24236"</f>
        <v>24236</v>
      </c>
      <c r="B1216" s="1" t="str">
        <f>"51173"</f>
        <v>51173</v>
      </c>
      <c r="C1216" s="1" t="str">
        <f>"DAMASCUS"</f>
        <v>DAMASCUS</v>
      </c>
      <c r="D1216" s="1" t="str">
        <f>"VA"</f>
        <v>VA</v>
      </c>
    </row>
    <row r="1217" spans="1:4" x14ac:dyDescent="0.2">
      <c r="A1217" s="1" t="str">
        <f>"24340"</f>
        <v>24340</v>
      </c>
      <c r="B1217" s="1" t="str">
        <f>"51173"</f>
        <v>51173</v>
      </c>
      <c r="C1217" s="1" t="str">
        <f>"GLADE SPRING"</f>
        <v>GLADE SPRING</v>
      </c>
      <c r="D1217" s="1" t="str">
        <f>"VA"</f>
        <v>VA</v>
      </c>
    </row>
    <row r="1218" spans="1:4" x14ac:dyDescent="0.2">
      <c r="A1218" s="1" t="str">
        <f>"24368"</f>
        <v>24368</v>
      </c>
      <c r="B1218" s="1" t="str">
        <f>"51173"</f>
        <v>51173</v>
      </c>
      <c r="C1218" s="1" t="str">
        <f>"RURAL RETREAT"</f>
        <v>RURAL RETREAT</v>
      </c>
      <c r="D1218" s="1" t="str">
        <f>"VA"</f>
        <v>VA</v>
      </c>
    </row>
    <row r="1219" spans="1:4" x14ac:dyDescent="0.2">
      <c r="A1219" s="1" t="str">
        <f>"24354"</f>
        <v>24354</v>
      </c>
      <c r="B1219" s="1" t="str">
        <f>"51173"</f>
        <v>51173</v>
      </c>
      <c r="C1219" s="1" t="str">
        <f>"MARION"</f>
        <v>MARION</v>
      </c>
      <c r="D1219" s="1" t="str">
        <f>"VA"</f>
        <v>VA</v>
      </c>
    </row>
    <row r="1220" spans="1:4" x14ac:dyDescent="0.2">
      <c r="A1220" s="1" t="str">
        <f>"24311"</f>
        <v>24311</v>
      </c>
      <c r="B1220" s="1" t="str">
        <f>"51173"</f>
        <v>51173</v>
      </c>
      <c r="C1220" s="1" t="str">
        <f>"ATKINS"</f>
        <v>ATKINS</v>
      </c>
      <c r="D1220" s="1" t="str">
        <f>"VA"</f>
        <v>VA</v>
      </c>
    </row>
    <row r="1221" spans="1:4" x14ac:dyDescent="0.2">
      <c r="A1221" s="1" t="str">
        <f>"24378"</f>
        <v>24378</v>
      </c>
      <c r="B1221" s="1" t="str">
        <f>"51173"</f>
        <v>51173</v>
      </c>
      <c r="C1221" s="1" t="str">
        <f>"TROUTDALE"</f>
        <v>TROUTDALE</v>
      </c>
      <c r="D1221" s="1" t="str">
        <f>"VA"</f>
        <v>VA</v>
      </c>
    </row>
    <row r="1222" spans="1:4" x14ac:dyDescent="0.2">
      <c r="A1222" s="1" t="str">
        <f>"23827"</f>
        <v>23827</v>
      </c>
      <c r="B1222" s="1" t="str">
        <f>"51175"</f>
        <v>51175</v>
      </c>
      <c r="C1222" s="1" t="str">
        <f>"BOYKINS"</f>
        <v>BOYKINS</v>
      </c>
      <c r="D1222" s="1" t="str">
        <f>"VA"</f>
        <v>VA</v>
      </c>
    </row>
    <row r="1223" spans="1:4" x14ac:dyDescent="0.2">
      <c r="A1223" s="1" t="str">
        <f>"23866"</f>
        <v>23866</v>
      </c>
      <c r="B1223" s="1" t="str">
        <f>"51175"</f>
        <v>51175</v>
      </c>
      <c r="C1223" s="1" t="str">
        <f>"IVOR"</f>
        <v>IVOR</v>
      </c>
      <c r="D1223" s="1" t="str">
        <f>"VA"</f>
        <v>VA</v>
      </c>
    </row>
    <row r="1224" spans="1:4" x14ac:dyDescent="0.2">
      <c r="A1224" s="1" t="str">
        <f>"23829"</f>
        <v>23829</v>
      </c>
      <c r="B1224" s="1" t="str">
        <f>"51175"</f>
        <v>51175</v>
      </c>
      <c r="C1224" s="1" t="str">
        <f>"CAPRON"</f>
        <v>CAPRON</v>
      </c>
      <c r="D1224" s="1" t="str">
        <f>"VA"</f>
        <v>VA</v>
      </c>
    </row>
    <row r="1225" spans="1:4" x14ac:dyDescent="0.2">
      <c r="A1225" s="1" t="str">
        <f>"23828"</f>
        <v>23828</v>
      </c>
      <c r="B1225" s="1" t="str">
        <f>"51175"</f>
        <v>51175</v>
      </c>
      <c r="C1225" s="1" t="str">
        <f>"BRANCHVILLE"</f>
        <v>BRANCHVILLE</v>
      </c>
      <c r="D1225" s="1" t="str">
        <f>"VA"</f>
        <v>VA</v>
      </c>
    </row>
    <row r="1226" spans="1:4" x14ac:dyDescent="0.2">
      <c r="A1226" s="1" t="str">
        <f>"23837"</f>
        <v>23837</v>
      </c>
      <c r="B1226" s="1" t="str">
        <f>"51175"</f>
        <v>51175</v>
      </c>
      <c r="C1226" s="1" t="str">
        <f>"COURTLAND"</f>
        <v>COURTLAND</v>
      </c>
      <c r="D1226" s="1" t="str">
        <f>"VA"</f>
        <v>VA</v>
      </c>
    </row>
    <row r="1227" spans="1:4" x14ac:dyDescent="0.2">
      <c r="A1227" s="1" t="str">
        <f>"23867"</f>
        <v>23867</v>
      </c>
      <c r="B1227" s="1" t="str">
        <f>"51175"</f>
        <v>51175</v>
      </c>
      <c r="C1227" s="1" t="str">
        <f>"JARRATT"</f>
        <v>JARRATT</v>
      </c>
      <c r="D1227" s="1" t="str">
        <f>"VA"</f>
        <v>VA</v>
      </c>
    </row>
    <row r="1228" spans="1:4" x14ac:dyDescent="0.2">
      <c r="A1228" s="1" t="str">
        <f>"23878"</f>
        <v>23878</v>
      </c>
      <c r="B1228" s="1" t="str">
        <f>"51175"</f>
        <v>51175</v>
      </c>
      <c r="C1228" s="1" t="str">
        <f>"SEDLEY"</f>
        <v>SEDLEY</v>
      </c>
      <c r="D1228" s="1" t="str">
        <f>"VA"</f>
        <v>VA</v>
      </c>
    </row>
    <row r="1229" spans="1:4" x14ac:dyDescent="0.2">
      <c r="A1229" s="1" t="str">
        <f>"23874"</f>
        <v>23874</v>
      </c>
      <c r="B1229" s="1" t="str">
        <f>"51175"</f>
        <v>51175</v>
      </c>
      <c r="C1229" s="1" t="str">
        <f>"NEWSOMS"</f>
        <v>NEWSOMS</v>
      </c>
      <c r="D1229" s="1" t="str">
        <f>"VA"</f>
        <v>VA</v>
      </c>
    </row>
    <row r="1230" spans="1:4" x14ac:dyDescent="0.2">
      <c r="A1230" s="1" t="str">
        <f>"23851"</f>
        <v>23851</v>
      </c>
      <c r="B1230" s="1" t="str">
        <f>"51175"</f>
        <v>51175</v>
      </c>
      <c r="C1230" s="1" t="str">
        <f>"FRANKLIN"</f>
        <v>FRANKLIN</v>
      </c>
      <c r="D1230" s="1" t="str">
        <f>"VA"</f>
        <v>VA</v>
      </c>
    </row>
    <row r="1231" spans="1:4" x14ac:dyDescent="0.2">
      <c r="A1231" s="1" t="str">
        <f>"23888"</f>
        <v>23888</v>
      </c>
      <c r="B1231" s="1" t="str">
        <f>"51175"</f>
        <v>51175</v>
      </c>
      <c r="C1231" s="1" t="str">
        <f>"WAKEFIELD"</f>
        <v>WAKEFIELD</v>
      </c>
      <c r="D1231" s="1" t="str">
        <f>"VA"</f>
        <v>VA</v>
      </c>
    </row>
    <row r="1232" spans="1:4" x14ac:dyDescent="0.2">
      <c r="A1232" s="1" t="str">
        <f>"23844"</f>
        <v>23844</v>
      </c>
      <c r="B1232" s="1" t="str">
        <f>"51175"</f>
        <v>51175</v>
      </c>
      <c r="C1232" s="1" t="str">
        <f>"DREWRYVILLE"</f>
        <v>DREWRYVILLE</v>
      </c>
      <c r="D1232" s="1" t="str">
        <f>"VA"</f>
        <v>VA</v>
      </c>
    </row>
    <row r="1233" spans="1:4" x14ac:dyDescent="0.2">
      <c r="A1233" s="1" t="str">
        <f>"23847"</f>
        <v>23847</v>
      </c>
      <c r="B1233" s="1" t="str">
        <f>"51175"</f>
        <v>51175</v>
      </c>
      <c r="C1233" s="1" t="str">
        <f>"EMPORIA"</f>
        <v>EMPORIA</v>
      </c>
      <c r="D1233" s="1" t="str">
        <f>"VA"</f>
        <v>VA</v>
      </c>
    </row>
    <row r="1234" spans="1:4" x14ac:dyDescent="0.2">
      <c r="A1234" s="1" t="str">
        <f>"23898"</f>
        <v>23898</v>
      </c>
      <c r="B1234" s="1" t="str">
        <f>"51175"</f>
        <v>51175</v>
      </c>
      <c r="C1234" s="1" t="str">
        <f>"ZUNI"</f>
        <v>ZUNI</v>
      </c>
      <c r="D1234" s="1" t="str">
        <f>"VA"</f>
        <v>VA</v>
      </c>
    </row>
    <row r="1235" spans="1:4" x14ac:dyDescent="0.2">
      <c r="A1235" s="1" t="str">
        <f>"22565"</f>
        <v>22565</v>
      </c>
      <c r="B1235" s="1" t="str">
        <f>"51177"</f>
        <v>51177</v>
      </c>
      <c r="C1235" s="1" t="str">
        <f>"THORNBURG"</f>
        <v>THORNBURG</v>
      </c>
      <c r="D1235" s="1" t="str">
        <f>"VA"</f>
        <v>VA</v>
      </c>
    </row>
    <row r="1236" spans="1:4" x14ac:dyDescent="0.2">
      <c r="A1236" s="1" t="str">
        <f>"22553"</f>
        <v>22553</v>
      </c>
      <c r="B1236" s="1" t="str">
        <f>"51177"</f>
        <v>51177</v>
      </c>
      <c r="C1236" s="1" t="str">
        <f>"SPOTSYLVANIA"</f>
        <v>SPOTSYLVANIA</v>
      </c>
      <c r="D1236" s="1" t="str">
        <f>"VA"</f>
        <v>VA</v>
      </c>
    </row>
    <row r="1237" spans="1:4" x14ac:dyDescent="0.2">
      <c r="A1237" s="1" t="str">
        <f>"23024"</f>
        <v>23024</v>
      </c>
      <c r="B1237" s="1" t="str">
        <f>"51177"</f>
        <v>51177</v>
      </c>
      <c r="C1237" s="1" t="str">
        <f>"BUMPASS"</f>
        <v>BUMPASS</v>
      </c>
      <c r="D1237" s="1" t="str">
        <f>"VA"</f>
        <v>VA</v>
      </c>
    </row>
    <row r="1238" spans="1:4" x14ac:dyDescent="0.2">
      <c r="A1238" s="1" t="str">
        <f>"22408"</f>
        <v>22408</v>
      </c>
      <c r="B1238" s="1" t="str">
        <f>"51177"</f>
        <v>51177</v>
      </c>
      <c r="C1238" s="1" t="str">
        <f>"FREDERICKSBURG"</f>
        <v>FREDERICKSBURG</v>
      </c>
      <c r="D1238" s="1" t="str">
        <f>"VA"</f>
        <v>VA</v>
      </c>
    </row>
    <row r="1239" spans="1:4" x14ac:dyDescent="0.2">
      <c r="A1239" s="1" t="str">
        <f>"23015"</f>
        <v>23015</v>
      </c>
      <c r="B1239" s="1" t="str">
        <f>"51177"</f>
        <v>51177</v>
      </c>
      <c r="C1239" s="1" t="str">
        <f>"BEAVERDAM"</f>
        <v>BEAVERDAM</v>
      </c>
      <c r="D1239" s="1" t="str">
        <f>"VA"</f>
        <v>VA</v>
      </c>
    </row>
    <row r="1240" spans="1:4" x14ac:dyDescent="0.2">
      <c r="A1240" s="1" t="str">
        <f>"22401"</f>
        <v>22401</v>
      </c>
      <c r="B1240" s="1" t="str">
        <f>"51177"</f>
        <v>51177</v>
      </c>
      <c r="C1240" s="1" t="str">
        <f>"FREDERICKSBURG"</f>
        <v>FREDERICKSBURG</v>
      </c>
      <c r="D1240" s="1" t="str">
        <f>"VA"</f>
        <v>VA</v>
      </c>
    </row>
    <row r="1241" spans="1:4" x14ac:dyDescent="0.2">
      <c r="A1241" s="1" t="str">
        <f>"22551"</f>
        <v>22551</v>
      </c>
      <c r="B1241" s="1" t="str">
        <f>"51177"</f>
        <v>51177</v>
      </c>
      <c r="C1241" s="1" t="str">
        <f>"SPOTSYLVANIA"</f>
        <v>SPOTSYLVANIA</v>
      </c>
      <c r="D1241" s="1" t="str">
        <f>"VA"</f>
        <v>VA</v>
      </c>
    </row>
    <row r="1242" spans="1:4" x14ac:dyDescent="0.2">
      <c r="A1242" s="1" t="str">
        <f>"22508"</f>
        <v>22508</v>
      </c>
      <c r="B1242" s="1" t="str">
        <f>"51177"</f>
        <v>51177</v>
      </c>
      <c r="C1242" s="1" t="str">
        <f>"LOCUST GROVE"</f>
        <v>LOCUST GROVE</v>
      </c>
      <c r="D1242" s="1" t="str">
        <f>"VA"</f>
        <v>VA</v>
      </c>
    </row>
    <row r="1243" spans="1:4" x14ac:dyDescent="0.2">
      <c r="A1243" s="1" t="str">
        <f>"22407"</f>
        <v>22407</v>
      </c>
      <c r="B1243" s="1" t="str">
        <f>"51177"</f>
        <v>51177</v>
      </c>
      <c r="C1243" s="1" t="str">
        <f>"FREDERICKSBURG"</f>
        <v>FREDERICKSBURG</v>
      </c>
      <c r="D1243" s="1" t="str">
        <f>"VA"</f>
        <v>VA</v>
      </c>
    </row>
    <row r="1244" spans="1:4" x14ac:dyDescent="0.2">
      <c r="A1244" s="1" t="str">
        <f>"22534"</f>
        <v>22534</v>
      </c>
      <c r="B1244" s="1" t="str">
        <f>"51177"</f>
        <v>51177</v>
      </c>
      <c r="C1244" s="1" t="str">
        <f>"PARTLOW"</f>
        <v>PARTLOW</v>
      </c>
      <c r="D1244" s="1" t="str">
        <f>"VA"</f>
        <v>VA</v>
      </c>
    </row>
    <row r="1245" spans="1:4" x14ac:dyDescent="0.2">
      <c r="A1245" s="1" t="str">
        <f>"23117"</f>
        <v>23117</v>
      </c>
      <c r="B1245" s="1" t="str">
        <f>"51177"</f>
        <v>51177</v>
      </c>
      <c r="C1245" s="1" t="str">
        <f>"MINERAL"</f>
        <v>MINERAL</v>
      </c>
      <c r="D1245" s="1" t="str">
        <f>"VA"</f>
        <v>VA</v>
      </c>
    </row>
    <row r="1246" spans="1:4" x14ac:dyDescent="0.2">
      <c r="A1246" s="1" t="str">
        <f>"22546"</f>
        <v>22546</v>
      </c>
      <c r="B1246" s="1" t="str">
        <f>"51177"</f>
        <v>51177</v>
      </c>
      <c r="C1246" s="1" t="str">
        <f>"RUTHER GLEN"</f>
        <v>RUTHER GLEN</v>
      </c>
      <c r="D1246" s="1" t="str">
        <f>"VA"</f>
        <v>VA</v>
      </c>
    </row>
    <row r="1247" spans="1:4" x14ac:dyDescent="0.2">
      <c r="A1247" s="1" t="str">
        <f>"22567"</f>
        <v>22567</v>
      </c>
      <c r="B1247" s="1" t="str">
        <f>"51177"</f>
        <v>51177</v>
      </c>
      <c r="C1247" s="1" t="str">
        <f>"UNIONVILLE"</f>
        <v>UNIONVILLE</v>
      </c>
      <c r="D1247" s="1" t="str">
        <f>"VA"</f>
        <v>VA</v>
      </c>
    </row>
    <row r="1248" spans="1:4" x14ac:dyDescent="0.2">
      <c r="A1248" s="1" t="str">
        <f>"22405"</f>
        <v>22405</v>
      </c>
      <c r="B1248" s="1" t="str">
        <f>"51177"</f>
        <v>51177</v>
      </c>
      <c r="C1248" s="1" t="str">
        <f>"FREDERICKSBURG"</f>
        <v>FREDERICKSBURG</v>
      </c>
      <c r="D1248" s="1" t="str">
        <f>"VA"</f>
        <v>VA</v>
      </c>
    </row>
    <row r="1249" spans="1:4" x14ac:dyDescent="0.2">
      <c r="A1249" s="1" t="str">
        <f>"22404"</f>
        <v>22404</v>
      </c>
      <c r="B1249" s="1" t="str">
        <f>"51177"</f>
        <v>51177</v>
      </c>
      <c r="C1249" s="1" t="str">
        <f>"FREDERICKSBURG"</f>
        <v>FREDERICKSBURG</v>
      </c>
      <c r="D1249" s="1" t="str">
        <f>"VA"</f>
        <v>VA</v>
      </c>
    </row>
    <row r="1250" spans="1:4" x14ac:dyDescent="0.2">
      <c r="A1250" s="1" t="str">
        <f>"22580"</f>
        <v>22580</v>
      </c>
      <c r="B1250" s="1" t="str">
        <f>"51177"</f>
        <v>51177</v>
      </c>
      <c r="C1250" s="1" t="str">
        <f>"WOODFORD"</f>
        <v>WOODFORD</v>
      </c>
      <c r="D1250" s="1" t="str">
        <f>"VA"</f>
        <v>VA</v>
      </c>
    </row>
    <row r="1251" spans="1:4" x14ac:dyDescent="0.2">
      <c r="A1251" s="1" t="str">
        <f>"22960"</f>
        <v>22960</v>
      </c>
      <c r="B1251" s="1" t="str">
        <f>"51177"</f>
        <v>51177</v>
      </c>
      <c r="C1251" s="1" t="str">
        <f>"ORANGE"</f>
        <v>ORANGE</v>
      </c>
      <c r="D1251" s="1" t="str">
        <f>"VA"</f>
        <v>VA</v>
      </c>
    </row>
    <row r="1252" spans="1:4" x14ac:dyDescent="0.2">
      <c r="A1252" s="1" t="str">
        <f>"22556"</f>
        <v>22556</v>
      </c>
      <c r="B1252" s="1" t="str">
        <f>"51179"</f>
        <v>51179</v>
      </c>
      <c r="C1252" s="1" t="str">
        <f>"STAFFORD"</f>
        <v>STAFFORD</v>
      </c>
      <c r="D1252" s="1" t="str">
        <f>"VA"</f>
        <v>VA</v>
      </c>
    </row>
    <row r="1253" spans="1:4" x14ac:dyDescent="0.2">
      <c r="A1253" s="1" t="str">
        <f>"22554"</f>
        <v>22554</v>
      </c>
      <c r="B1253" s="1" t="str">
        <f>"51179"</f>
        <v>51179</v>
      </c>
      <c r="C1253" s="1" t="str">
        <f>"STAFFORD"</f>
        <v>STAFFORD</v>
      </c>
      <c r="D1253" s="1" t="str">
        <f>"VA"</f>
        <v>VA</v>
      </c>
    </row>
    <row r="1254" spans="1:4" x14ac:dyDescent="0.2">
      <c r="A1254" s="1" t="str">
        <f>"22463"</f>
        <v>22463</v>
      </c>
      <c r="B1254" s="1" t="str">
        <f>"51179"</f>
        <v>51179</v>
      </c>
      <c r="C1254" s="1" t="str">
        <f>"GARRISONVILLE"</f>
        <v>GARRISONVILLE</v>
      </c>
      <c r="D1254" s="1" t="str">
        <f>"VA"</f>
        <v>VA</v>
      </c>
    </row>
    <row r="1255" spans="1:4" x14ac:dyDescent="0.2">
      <c r="A1255" s="1" t="str">
        <f>"22135"</f>
        <v>22135</v>
      </c>
      <c r="B1255" s="1" t="str">
        <f>"51179"</f>
        <v>51179</v>
      </c>
      <c r="C1255" s="1" t="str">
        <f>"QUANTICO"</f>
        <v>QUANTICO</v>
      </c>
      <c r="D1255" s="1" t="str">
        <f>"VA"</f>
        <v>VA</v>
      </c>
    </row>
    <row r="1256" spans="1:4" x14ac:dyDescent="0.2">
      <c r="A1256" s="1" t="str">
        <f>"22728"</f>
        <v>22728</v>
      </c>
      <c r="B1256" s="1" t="str">
        <f>"51179"</f>
        <v>51179</v>
      </c>
      <c r="C1256" s="1" t="str">
        <f>"MIDLAND"</f>
        <v>MIDLAND</v>
      </c>
      <c r="D1256" s="1" t="str">
        <f>"VA"</f>
        <v>VA</v>
      </c>
    </row>
    <row r="1257" spans="1:4" x14ac:dyDescent="0.2">
      <c r="A1257" s="1" t="str">
        <f>"22555"</f>
        <v>22555</v>
      </c>
      <c r="B1257" s="1" t="str">
        <f>"51179"</f>
        <v>51179</v>
      </c>
      <c r="C1257" s="1" t="str">
        <f>"STAFFORD"</f>
        <v>STAFFORD</v>
      </c>
      <c r="D1257" s="1" t="str">
        <f>"VA"</f>
        <v>VA</v>
      </c>
    </row>
    <row r="1258" spans="1:4" x14ac:dyDescent="0.2">
      <c r="A1258" s="1" t="str">
        <f>"22471"</f>
        <v>22471</v>
      </c>
      <c r="B1258" s="1" t="str">
        <f>"51179"</f>
        <v>51179</v>
      </c>
      <c r="C1258" s="1" t="str">
        <f>"HARTWOOD"</f>
        <v>HARTWOOD</v>
      </c>
      <c r="D1258" s="1" t="str">
        <f>"VA"</f>
        <v>VA</v>
      </c>
    </row>
    <row r="1259" spans="1:4" x14ac:dyDescent="0.2">
      <c r="A1259" s="1" t="str">
        <f>"22134"</f>
        <v>22134</v>
      </c>
      <c r="B1259" s="1" t="str">
        <f>"51179"</f>
        <v>51179</v>
      </c>
      <c r="C1259" s="1" t="str">
        <f>"QUANTICO"</f>
        <v>QUANTICO</v>
      </c>
      <c r="D1259" s="1" t="str">
        <f>"VA"</f>
        <v>VA</v>
      </c>
    </row>
    <row r="1260" spans="1:4" x14ac:dyDescent="0.2">
      <c r="A1260" s="1" t="str">
        <f>"22403"</f>
        <v>22403</v>
      </c>
      <c r="B1260" s="1" t="str">
        <f>"51179"</f>
        <v>51179</v>
      </c>
      <c r="C1260" s="1" t="str">
        <f>"FREDERICKSBURG"</f>
        <v>FREDERICKSBURG</v>
      </c>
      <c r="D1260" s="1" t="str">
        <f>"VA"</f>
        <v>VA</v>
      </c>
    </row>
    <row r="1261" spans="1:4" x14ac:dyDescent="0.2">
      <c r="A1261" s="1" t="str">
        <f>"22412"</f>
        <v>22412</v>
      </c>
      <c r="B1261" s="1" t="str">
        <f>"51179"</f>
        <v>51179</v>
      </c>
      <c r="C1261" s="1" t="str">
        <f>"FREDERICKSBURG"</f>
        <v>FREDERICKSBURG</v>
      </c>
      <c r="D1261" s="1" t="str">
        <f>"VA"</f>
        <v>VA</v>
      </c>
    </row>
    <row r="1262" spans="1:4" x14ac:dyDescent="0.2">
      <c r="A1262" s="1" t="str">
        <f>"22430"</f>
        <v>22430</v>
      </c>
      <c r="B1262" s="1" t="str">
        <f>"51179"</f>
        <v>51179</v>
      </c>
      <c r="C1262" s="1" t="str">
        <f>"BROOKE"</f>
        <v>BROOKE</v>
      </c>
      <c r="D1262" s="1" t="str">
        <f>"VA"</f>
        <v>VA</v>
      </c>
    </row>
    <row r="1263" spans="1:4" x14ac:dyDescent="0.2">
      <c r="A1263" s="1" t="str">
        <f>"22545"</f>
        <v>22545</v>
      </c>
      <c r="B1263" s="1" t="str">
        <f>"51179"</f>
        <v>51179</v>
      </c>
      <c r="C1263" s="1" t="str">
        <f>"RUBY"</f>
        <v>RUBY</v>
      </c>
      <c r="D1263" s="1" t="str">
        <f>"VA"</f>
        <v>VA</v>
      </c>
    </row>
    <row r="1264" spans="1:4" x14ac:dyDescent="0.2">
      <c r="A1264" s="1" t="str">
        <f>"22405"</f>
        <v>22405</v>
      </c>
      <c r="B1264" s="1" t="str">
        <f>"51179"</f>
        <v>51179</v>
      </c>
      <c r="C1264" s="1" t="str">
        <f>"FREDERICKSBURG"</f>
        <v>FREDERICKSBURG</v>
      </c>
      <c r="D1264" s="1" t="str">
        <f>"VA"</f>
        <v>VA</v>
      </c>
    </row>
    <row r="1265" spans="1:4" x14ac:dyDescent="0.2">
      <c r="A1265" s="1" t="str">
        <f>"22406"</f>
        <v>22406</v>
      </c>
      <c r="B1265" s="1" t="str">
        <f>"51179"</f>
        <v>51179</v>
      </c>
      <c r="C1265" s="1" t="str">
        <f>"FREDERICKSBURG"</f>
        <v>FREDERICKSBURG</v>
      </c>
      <c r="D1265" s="1" t="str">
        <f>"VA"</f>
        <v>VA</v>
      </c>
    </row>
    <row r="1266" spans="1:4" x14ac:dyDescent="0.2">
      <c r="A1266" s="1" t="str">
        <f>"23890"</f>
        <v>23890</v>
      </c>
      <c r="B1266" s="1" t="str">
        <f>"51181"</f>
        <v>51181</v>
      </c>
      <c r="C1266" s="1" t="str">
        <f>"WAVERLY"</f>
        <v>WAVERLY</v>
      </c>
      <c r="D1266" s="1" t="str">
        <f>"VA"</f>
        <v>VA</v>
      </c>
    </row>
    <row r="1267" spans="1:4" x14ac:dyDescent="0.2">
      <c r="A1267" s="1" t="str">
        <f>"23866"</f>
        <v>23866</v>
      </c>
      <c r="B1267" s="1" t="str">
        <f>"51181"</f>
        <v>51181</v>
      </c>
      <c r="C1267" s="1" t="str">
        <f>"IVOR"</f>
        <v>IVOR</v>
      </c>
      <c r="D1267" s="1" t="str">
        <f>"VA"</f>
        <v>VA</v>
      </c>
    </row>
    <row r="1268" spans="1:4" x14ac:dyDescent="0.2">
      <c r="A1268" s="1" t="str">
        <f>"23430"</f>
        <v>23430</v>
      </c>
      <c r="B1268" s="1" t="str">
        <f>"51181"</f>
        <v>51181</v>
      </c>
      <c r="C1268" s="1" t="str">
        <f>"SMITHFIELD"</f>
        <v>SMITHFIELD</v>
      </c>
      <c r="D1268" s="1" t="str">
        <f>"VA"</f>
        <v>VA</v>
      </c>
    </row>
    <row r="1269" spans="1:4" x14ac:dyDescent="0.2">
      <c r="A1269" s="1" t="str">
        <f>"23846"</f>
        <v>23846</v>
      </c>
      <c r="B1269" s="1" t="str">
        <f>"51181"</f>
        <v>51181</v>
      </c>
      <c r="C1269" s="1" t="str">
        <f>"ELBERON"</f>
        <v>ELBERON</v>
      </c>
      <c r="D1269" s="1" t="str">
        <f>"VA"</f>
        <v>VA</v>
      </c>
    </row>
    <row r="1270" spans="1:4" x14ac:dyDescent="0.2">
      <c r="A1270" s="1" t="str">
        <f>"23842"</f>
        <v>23842</v>
      </c>
      <c r="B1270" s="1" t="str">
        <f>"51181"</f>
        <v>51181</v>
      </c>
      <c r="C1270" s="1" t="str">
        <f>"DISPUTANTA"</f>
        <v>DISPUTANTA</v>
      </c>
      <c r="D1270" s="1" t="str">
        <f>"VA"</f>
        <v>VA</v>
      </c>
    </row>
    <row r="1271" spans="1:4" x14ac:dyDescent="0.2">
      <c r="A1271" s="1" t="str">
        <f>"23883"</f>
        <v>23883</v>
      </c>
      <c r="B1271" s="1" t="str">
        <f>"51181"</f>
        <v>51181</v>
      </c>
      <c r="C1271" s="1" t="str">
        <f>"SURRY"</f>
        <v>SURRY</v>
      </c>
      <c r="D1271" s="1" t="str">
        <f>"VA"</f>
        <v>VA</v>
      </c>
    </row>
    <row r="1272" spans="1:4" x14ac:dyDescent="0.2">
      <c r="A1272" s="1" t="str">
        <f>"23881"</f>
        <v>23881</v>
      </c>
      <c r="B1272" s="1" t="str">
        <f>"51181"</f>
        <v>51181</v>
      </c>
      <c r="C1272" s="1" t="str">
        <f>"SPRING GROVE"</f>
        <v>SPRING GROVE</v>
      </c>
      <c r="D1272" s="1" t="str">
        <f>"VA"</f>
        <v>VA</v>
      </c>
    </row>
    <row r="1273" spans="1:4" x14ac:dyDescent="0.2">
      <c r="A1273" s="1" t="str">
        <f>"23888"</f>
        <v>23888</v>
      </c>
      <c r="B1273" s="1" t="str">
        <f>"51181"</f>
        <v>51181</v>
      </c>
      <c r="C1273" s="1" t="str">
        <f>"WAKEFIELD"</f>
        <v>WAKEFIELD</v>
      </c>
      <c r="D1273" s="1" t="str">
        <f>"VA"</f>
        <v>VA</v>
      </c>
    </row>
    <row r="1274" spans="1:4" x14ac:dyDescent="0.2">
      <c r="A1274" s="1" t="str">
        <f>"23899"</f>
        <v>23899</v>
      </c>
      <c r="B1274" s="1" t="str">
        <f>"51181"</f>
        <v>51181</v>
      </c>
      <c r="C1274" s="1" t="str">
        <f>"CLAREMONT"</f>
        <v>CLAREMONT</v>
      </c>
      <c r="D1274" s="1" t="str">
        <f>"VA"</f>
        <v>VA</v>
      </c>
    </row>
    <row r="1275" spans="1:4" x14ac:dyDescent="0.2">
      <c r="A1275" s="1" t="str">
        <f>"23839"</f>
        <v>23839</v>
      </c>
      <c r="B1275" s="1" t="str">
        <f>"51181"</f>
        <v>51181</v>
      </c>
      <c r="C1275" s="1" t="str">
        <f>"DENDRON"</f>
        <v>DENDRON</v>
      </c>
      <c r="D1275" s="1" t="str">
        <f>"VA"</f>
        <v>VA</v>
      </c>
    </row>
    <row r="1276" spans="1:4" x14ac:dyDescent="0.2">
      <c r="A1276" s="1" t="str">
        <f>"23884"</f>
        <v>23884</v>
      </c>
      <c r="B1276" s="1" t="str">
        <f>"51183"</f>
        <v>51183</v>
      </c>
      <c r="C1276" s="1" t="str">
        <f>"SUSSEX"</f>
        <v>SUSSEX</v>
      </c>
      <c r="D1276" s="1" t="str">
        <f>"VA"</f>
        <v>VA</v>
      </c>
    </row>
    <row r="1277" spans="1:4" x14ac:dyDescent="0.2">
      <c r="A1277" s="1" t="str">
        <f>"23890"</f>
        <v>23890</v>
      </c>
      <c r="B1277" s="1" t="str">
        <f>"51183"</f>
        <v>51183</v>
      </c>
      <c r="C1277" s="1" t="str">
        <f>"WAVERLY"</f>
        <v>WAVERLY</v>
      </c>
      <c r="D1277" s="1" t="str">
        <f>"VA"</f>
        <v>VA</v>
      </c>
    </row>
    <row r="1278" spans="1:4" x14ac:dyDescent="0.2">
      <c r="A1278" s="1" t="str">
        <f>"23829"</f>
        <v>23829</v>
      </c>
      <c r="B1278" s="1" t="str">
        <f>"51183"</f>
        <v>51183</v>
      </c>
      <c r="C1278" s="1" t="str">
        <f>"CAPRON"</f>
        <v>CAPRON</v>
      </c>
      <c r="D1278" s="1" t="str">
        <f>"VA"</f>
        <v>VA</v>
      </c>
    </row>
    <row r="1279" spans="1:4" x14ac:dyDescent="0.2">
      <c r="A1279" s="1" t="str">
        <f>"23891"</f>
        <v>23891</v>
      </c>
      <c r="B1279" s="1" t="str">
        <f>"51183"</f>
        <v>51183</v>
      </c>
      <c r="C1279" s="1" t="str">
        <f>"WAVERLY"</f>
        <v>WAVERLY</v>
      </c>
      <c r="D1279" s="1" t="str">
        <f>"VA"</f>
        <v>VA</v>
      </c>
    </row>
    <row r="1280" spans="1:4" x14ac:dyDescent="0.2">
      <c r="A1280" s="1" t="str">
        <f>"23837"</f>
        <v>23837</v>
      </c>
      <c r="B1280" s="1" t="str">
        <f>"51183"</f>
        <v>51183</v>
      </c>
      <c r="C1280" s="1" t="str">
        <f>"COURTLAND"</f>
        <v>COURTLAND</v>
      </c>
      <c r="D1280" s="1" t="str">
        <f>"VA"</f>
        <v>VA</v>
      </c>
    </row>
    <row r="1281" spans="1:4" x14ac:dyDescent="0.2">
      <c r="A1281" s="1" t="str">
        <f>"23882"</f>
        <v>23882</v>
      </c>
      <c r="B1281" s="1" t="str">
        <f>"51183"</f>
        <v>51183</v>
      </c>
      <c r="C1281" s="1" t="str">
        <f>"STONY CREEK"</f>
        <v>STONY CREEK</v>
      </c>
      <c r="D1281" s="1" t="str">
        <f>"VA"</f>
        <v>VA</v>
      </c>
    </row>
    <row r="1282" spans="1:4" x14ac:dyDescent="0.2">
      <c r="A1282" s="1" t="str">
        <f>"23867"</f>
        <v>23867</v>
      </c>
      <c r="B1282" s="1" t="str">
        <f>"51183"</f>
        <v>51183</v>
      </c>
      <c r="C1282" s="1" t="str">
        <f>"JARRATT"</f>
        <v>JARRATT</v>
      </c>
      <c r="D1282" s="1" t="str">
        <f>"VA"</f>
        <v>VA</v>
      </c>
    </row>
    <row r="1283" spans="1:4" x14ac:dyDescent="0.2">
      <c r="A1283" s="1" t="str">
        <f>"23878"</f>
        <v>23878</v>
      </c>
      <c r="B1283" s="1" t="str">
        <f>"51183"</f>
        <v>51183</v>
      </c>
      <c r="C1283" s="1" t="str">
        <f>"SEDLEY"</f>
        <v>SEDLEY</v>
      </c>
      <c r="D1283" s="1" t="str">
        <f>"VA"</f>
        <v>VA</v>
      </c>
    </row>
    <row r="1284" spans="1:4" x14ac:dyDescent="0.2">
      <c r="A1284" s="1" t="str">
        <f>"23897"</f>
        <v>23897</v>
      </c>
      <c r="B1284" s="1" t="str">
        <f>"51183"</f>
        <v>51183</v>
      </c>
      <c r="C1284" s="1" t="str">
        <f>"YALE"</f>
        <v>YALE</v>
      </c>
      <c r="D1284" s="1" t="str">
        <f>"VA"</f>
        <v>VA</v>
      </c>
    </row>
    <row r="1285" spans="1:4" x14ac:dyDescent="0.2">
      <c r="A1285" s="1" t="str">
        <f>"23842"</f>
        <v>23842</v>
      </c>
      <c r="B1285" s="1" t="str">
        <f>"51183"</f>
        <v>51183</v>
      </c>
      <c r="C1285" s="1" t="str">
        <f>"DISPUTANTA"</f>
        <v>DISPUTANTA</v>
      </c>
      <c r="D1285" s="1" t="str">
        <f>"VA"</f>
        <v>VA</v>
      </c>
    </row>
    <row r="1286" spans="1:4" x14ac:dyDescent="0.2">
      <c r="A1286" s="1" t="str">
        <f>"23830"</f>
        <v>23830</v>
      </c>
      <c r="B1286" s="1" t="str">
        <f>"51183"</f>
        <v>51183</v>
      </c>
      <c r="C1286" s="1" t="str">
        <f>"CARSON"</f>
        <v>CARSON</v>
      </c>
      <c r="D1286" s="1" t="str">
        <f>"VA"</f>
        <v>VA</v>
      </c>
    </row>
    <row r="1287" spans="1:4" x14ac:dyDescent="0.2">
      <c r="A1287" s="1" t="str">
        <f>"23888"</f>
        <v>23888</v>
      </c>
      <c r="B1287" s="1" t="str">
        <f>"51183"</f>
        <v>51183</v>
      </c>
      <c r="C1287" s="1" t="str">
        <f>"WAKEFIELD"</f>
        <v>WAKEFIELD</v>
      </c>
      <c r="D1287" s="1" t="str">
        <f>"VA"</f>
        <v>VA</v>
      </c>
    </row>
    <row r="1288" spans="1:4" x14ac:dyDescent="0.2">
      <c r="A1288" s="1" t="str">
        <f>"23847"</f>
        <v>23847</v>
      </c>
      <c r="B1288" s="1" t="str">
        <f>"51183"</f>
        <v>51183</v>
      </c>
      <c r="C1288" s="1" t="str">
        <f>"EMPORIA"</f>
        <v>EMPORIA</v>
      </c>
      <c r="D1288" s="1" t="str">
        <f>"VA"</f>
        <v>VA</v>
      </c>
    </row>
    <row r="1289" spans="1:4" x14ac:dyDescent="0.2">
      <c r="A1289" s="1" t="str">
        <f>"24314"</f>
        <v>24314</v>
      </c>
      <c r="B1289" s="1" t="str">
        <f>"51185"</f>
        <v>51185</v>
      </c>
      <c r="C1289" s="1" t="str">
        <f>"BASTIAN"</f>
        <v>BASTIAN</v>
      </c>
      <c r="D1289" s="1" t="str">
        <f>"VA"</f>
        <v>VA</v>
      </c>
    </row>
    <row r="1290" spans="1:4" x14ac:dyDescent="0.2">
      <c r="A1290" s="1" t="str">
        <f>"24651"</f>
        <v>24651</v>
      </c>
      <c r="B1290" s="1" t="str">
        <f>"51185"</f>
        <v>51185</v>
      </c>
      <c r="C1290" s="1" t="str">
        <f>"TAZEWELL"</f>
        <v>TAZEWELL</v>
      </c>
      <c r="D1290" s="1" t="str">
        <f>"VA"</f>
        <v>VA</v>
      </c>
    </row>
    <row r="1291" spans="1:4" x14ac:dyDescent="0.2">
      <c r="A1291" s="1" t="str">
        <f>"24647"</f>
        <v>24647</v>
      </c>
      <c r="B1291" s="1" t="str">
        <f>"51185"</f>
        <v>51185</v>
      </c>
      <c r="C1291" s="1" t="str">
        <f>"SHORTT GAP"</f>
        <v>SHORTT GAP</v>
      </c>
      <c r="D1291" s="1" t="str">
        <f>"VA"</f>
        <v>VA</v>
      </c>
    </row>
    <row r="1292" spans="1:4" x14ac:dyDescent="0.2">
      <c r="A1292" s="1" t="str">
        <f>"24613"</f>
        <v>24613</v>
      </c>
      <c r="B1292" s="1" t="str">
        <f>"51185"</f>
        <v>51185</v>
      </c>
      <c r="C1292" s="1" t="str">
        <f>"FALLS MILLS"</f>
        <v>FALLS MILLS</v>
      </c>
      <c r="D1292" s="1" t="str">
        <f>"VA"</f>
        <v>VA</v>
      </c>
    </row>
    <row r="1293" spans="1:4" x14ac:dyDescent="0.2">
      <c r="A1293" s="1" t="str">
        <f>"24619"</f>
        <v>24619</v>
      </c>
      <c r="B1293" s="1" t="str">
        <f>"51185"</f>
        <v>51185</v>
      </c>
      <c r="C1293" s="1" t="str">
        <f>"HORSEPEN"</f>
        <v>HORSEPEN</v>
      </c>
      <c r="D1293" s="1" t="str">
        <f>"VA"</f>
        <v>VA</v>
      </c>
    </row>
    <row r="1294" spans="1:4" x14ac:dyDescent="0.2">
      <c r="A1294" s="1" t="str">
        <f>"24316"</f>
        <v>24316</v>
      </c>
      <c r="B1294" s="1" t="str">
        <f>"51185"</f>
        <v>51185</v>
      </c>
      <c r="C1294" s="1" t="str">
        <f>"BROADFORD"</f>
        <v>BROADFORD</v>
      </c>
      <c r="D1294" s="1" t="str">
        <f>"VA"</f>
        <v>VA</v>
      </c>
    </row>
    <row r="1295" spans="1:4" x14ac:dyDescent="0.2">
      <c r="A1295" s="1" t="str">
        <f>"24606"</f>
        <v>24606</v>
      </c>
      <c r="B1295" s="1" t="str">
        <f>"51185"</f>
        <v>51185</v>
      </c>
      <c r="C1295" s="1" t="str">
        <f>"BOISSEVAIN"</f>
        <v>BOISSEVAIN</v>
      </c>
      <c r="D1295" s="1" t="str">
        <f>"VA"</f>
        <v>VA</v>
      </c>
    </row>
    <row r="1296" spans="1:4" x14ac:dyDescent="0.2">
      <c r="A1296" s="1" t="str">
        <f>"24612"</f>
        <v>24612</v>
      </c>
      <c r="B1296" s="1" t="str">
        <f>"51185"</f>
        <v>51185</v>
      </c>
      <c r="C1296" s="1" t="str">
        <f>"DORAN"</f>
        <v>DORAN</v>
      </c>
      <c r="D1296" s="1" t="str">
        <f>"VA"</f>
        <v>VA</v>
      </c>
    </row>
    <row r="1297" spans="1:4" x14ac:dyDescent="0.2">
      <c r="A1297" s="1" t="str">
        <f>"24608"</f>
        <v>24608</v>
      </c>
      <c r="B1297" s="1" t="str">
        <f>"51185"</f>
        <v>51185</v>
      </c>
      <c r="C1297" s="1" t="str">
        <f>"BURKES GARDEN"</f>
        <v>BURKES GARDEN</v>
      </c>
      <c r="D1297" s="1" t="str">
        <f>"VA"</f>
        <v>VA</v>
      </c>
    </row>
    <row r="1298" spans="1:4" x14ac:dyDescent="0.2">
      <c r="A1298" s="1" t="str">
        <f>"24637"</f>
        <v>24637</v>
      </c>
      <c r="B1298" s="1" t="str">
        <f>"51185"</f>
        <v>51185</v>
      </c>
      <c r="C1298" s="1" t="str">
        <f>"POUNDING MILL"</f>
        <v>POUNDING MILL</v>
      </c>
      <c r="D1298" s="1" t="str">
        <f>"VA"</f>
        <v>VA</v>
      </c>
    </row>
    <row r="1299" spans="1:4" x14ac:dyDescent="0.2">
      <c r="A1299" s="1" t="str">
        <f>"24635"</f>
        <v>24635</v>
      </c>
      <c r="B1299" s="1" t="str">
        <f>"51185"</f>
        <v>51185</v>
      </c>
      <c r="C1299" s="1" t="str">
        <f>"POCAHONTAS"</f>
        <v>POCAHONTAS</v>
      </c>
      <c r="D1299" s="1" t="str">
        <f>"VA"</f>
        <v>VA</v>
      </c>
    </row>
    <row r="1300" spans="1:4" x14ac:dyDescent="0.2">
      <c r="A1300" s="1" t="str">
        <f>"24640"</f>
        <v>24640</v>
      </c>
      <c r="B1300" s="1" t="str">
        <f>"51185"</f>
        <v>51185</v>
      </c>
      <c r="C1300" s="1" t="str">
        <f>"RED ASH"</f>
        <v>RED ASH</v>
      </c>
      <c r="D1300" s="1" t="str">
        <f>"VA"</f>
        <v>VA</v>
      </c>
    </row>
    <row r="1301" spans="1:4" x14ac:dyDescent="0.2">
      <c r="A1301" s="1" t="str">
        <f>"24377"</f>
        <v>24377</v>
      </c>
      <c r="B1301" s="1" t="str">
        <f>"51185"</f>
        <v>51185</v>
      </c>
      <c r="C1301" s="1" t="str">
        <f>"TANNERSVILLE"</f>
        <v>TANNERSVILLE</v>
      </c>
      <c r="D1301" s="1" t="str">
        <f>"VA"</f>
        <v>VA</v>
      </c>
    </row>
    <row r="1302" spans="1:4" x14ac:dyDescent="0.2">
      <c r="A1302" s="1" t="str">
        <f>"24639"</f>
        <v>24639</v>
      </c>
      <c r="B1302" s="1" t="str">
        <f>"51185"</f>
        <v>51185</v>
      </c>
      <c r="C1302" s="1" t="str">
        <f>"RAVEN"</f>
        <v>RAVEN</v>
      </c>
      <c r="D1302" s="1" t="str">
        <f>"VA"</f>
        <v>VA</v>
      </c>
    </row>
    <row r="1303" spans="1:4" x14ac:dyDescent="0.2">
      <c r="A1303" s="1" t="str">
        <f>"24602"</f>
        <v>24602</v>
      </c>
      <c r="B1303" s="1" t="str">
        <f>"51185"</f>
        <v>51185</v>
      </c>
      <c r="C1303" s="1" t="str">
        <f>"BANDY"</f>
        <v>BANDY</v>
      </c>
      <c r="D1303" s="1" t="str">
        <f>"VA"</f>
        <v>VA</v>
      </c>
    </row>
    <row r="1304" spans="1:4" x14ac:dyDescent="0.2">
      <c r="A1304" s="1" t="str">
        <f>"24604"</f>
        <v>24604</v>
      </c>
      <c r="B1304" s="1" t="str">
        <f>"51185"</f>
        <v>51185</v>
      </c>
      <c r="C1304" s="1" t="str">
        <f>"BISHOP"</f>
        <v>BISHOP</v>
      </c>
      <c r="D1304" s="1" t="str">
        <f>"VA"</f>
        <v>VA</v>
      </c>
    </row>
    <row r="1305" spans="1:4" x14ac:dyDescent="0.2">
      <c r="A1305" s="1" t="str">
        <f>"24630"</f>
        <v>24630</v>
      </c>
      <c r="B1305" s="1" t="str">
        <f>"51185"</f>
        <v>51185</v>
      </c>
      <c r="C1305" s="1" t="str">
        <f>"NORTH TAZEWELL"</f>
        <v>NORTH TAZEWELL</v>
      </c>
      <c r="D1305" s="1" t="str">
        <f>"VA"</f>
        <v>VA</v>
      </c>
    </row>
    <row r="1306" spans="1:4" x14ac:dyDescent="0.2">
      <c r="A1306" s="1" t="str">
        <f>"24601"</f>
        <v>24601</v>
      </c>
      <c r="B1306" s="1" t="str">
        <f>"51185"</f>
        <v>51185</v>
      </c>
      <c r="C1306" s="1" t="str">
        <f>"AMONATE"</f>
        <v>AMONATE</v>
      </c>
      <c r="D1306" s="1" t="str">
        <f>"VA"</f>
        <v>VA</v>
      </c>
    </row>
    <row r="1307" spans="1:4" x14ac:dyDescent="0.2">
      <c r="A1307" s="1" t="str">
        <f>"24605"</f>
        <v>24605</v>
      </c>
      <c r="B1307" s="1" t="str">
        <f>"51185"</f>
        <v>51185</v>
      </c>
      <c r="C1307" s="1" t="str">
        <f>"BLUEFIELD"</f>
        <v>BLUEFIELD</v>
      </c>
      <c r="D1307" s="1" t="str">
        <f>"VA"</f>
        <v>VA</v>
      </c>
    </row>
    <row r="1308" spans="1:4" x14ac:dyDescent="0.2">
      <c r="A1308" s="1" t="str">
        <f>"24622"</f>
        <v>24622</v>
      </c>
      <c r="B1308" s="1" t="str">
        <f>"51185"</f>
        <v>51185</v>
      </c>
      <c r="C1308" s="1" t="str">
        <f>"JEWELL RIDGE"</f>
        <v>JEWELL RIDGE</v>
      </c>
      <c r="D1308" s="1" t="str">
        <f>"VA"</f>
        <v>VA</v>
      </c>
    </row>
    <row r="1309" spans="1:4" x14ac:dyDescent="0.2">
      <c r="A1309" s="1" t="str">
        <f>"24609"</f>
        <v>24609</v>
      </c>
      <c r="B1309" s="1" t="str">
        <f>"51185"</f>
        <v>51185</v>
      </c>
      <c r="C1309" s="1" t="str">
        <f>"CEDAR BLUFF"</f>
        <v>CEDAR BLUFF</v>
      </c>
      <c r="D1309" s="1" t="str">
        <f>"VA"</f>
        <v>VA</v>
      </c>
    </row>
    <row r="1310" spans="1:4" x14ac:dyDescent="0.2">
      <c r="A1310" s="1" t="str">
        <f>"24641"</f>
        <v>24641</v>
      </c>
      <c r="B1310" s="1" t="str">
        <f>"51185"</f>
        <v>51185</v>
      </c>
      <c r="C1310" s="1" t="str">
        <f>"RICHLANDS"</f>
        <v>RICHLANDS</v>
      </c>
      <c r="D1310" s="1" t="str">
        <f>"VA"</f>
        <v>VA</v>
      </c>
    </row>
    <row r="1311" spans="1:4" x14ac:dyDescent="0.2">
      <c r="A1311" s="1" t="str">
        <f>"22630"</f>
        <v>22630</v>
      </c>
      <c r="B1311" s="1" t="str">
        <f>"51187"</f>
        <v>51187</v>
      </c>
      <c r="C1311" s="1" t="str">
        <f>"FRONT ROYAL"</f>
        <v>FRONT ROYAL</v>
      </c>
      <c r="D1311" s="1" t="str">
        <f>"VA"</f>
        <v>VA</v>
      </c>
    </row>
    <row r="1312" spans="1:4" x14ac:dyDescent="0.2">
      <c r="A1312" s="1" t="str">
        <f>"22649"</f>
        <v>22649</v>
      </c>
      <c r="B1312" s="1" t="str">
        <f>"51187"</f>
        <v>51187</v>
      </c>
      <c r="C1312" s="1" t="str">
        <f>"MIDDLETOWN"</f>
        <v>MIDDLETOWN</v>
      </c>
      <c r="D1312" s="1" t="str">
        <f>"VA"</f>
        <v>VA</v>
      </c>
    </row>
    <row r="1313" spans="1:4" x14ac:dyDescent="0.2">
      <c r="A1313" s="1" t="str">
        <f>"22623"</f>
        <v>22623</v>
      </c>
      <c r="B1313" s="1" t="str">
        <f>"51187"</f>
        <v>51187</v>
      </c>
      <c r="C1313" s="1" t="str">
        <f>"CHESTER GAP"</f>
        <v>CHESTER GAP</v>
      </c>
      <c r="D1313" s="1" t="str">
        <f>"VA"</f>
        <v>VA</v>
      </c>
    </row>
    <row r="1314" spans="1:4" x14ac:dyDescent="0.2">
      <c r="A1314" s="1" t="str">
        <f>"22663"</f>
        <v>22663</v>
      </c>
      <c r="B1314" s="1" t="str">
        <f>"51187"</f>
        <v>51187</v>
      </c>
      <c r="C1314" s="1" t="str">
        <f>"WHITE POST"</f>
        <v>WHITE POST</v>
      </c>
      <c r="D1314" s="1" t="str">
        <f>"VA"</f>
        <v>VA</v>
      </c>
    </row>
    <row r="1315" spans="1:4" x14ac:dyDescent="0.2">
      <c r="A1315" s="1" t="str">
        <f>"22610"</f>
        <v>22610</v>
      </c>
      <c r="B1315" s="1" t="str">
        <f>"51187"</f>
        <v>51187</v>
      </c>
      <c r="C1315" s="1" t="str">
        <f>"BENTONVILLE"</f>
        <v>BENTONVILLE</v>
      </c>
      <c r="D1315" s="1" t="str">
        <f>"VA"</f>
        <v>VA</v>
      </c>
    </row>
    <row r="1316" spans="1:4" x14ac:dyDescent="0.2">
      <c r="A1316" s="1" t="str">
        <f>"22642"</f>
        <v>22642</v>
      </c>
      <c r="B1316" s="1" t="str">
        <f>"51187"</f>
        <v>51187</v>
      </c>
      <c r="C1316" s="1" t="str">
        <f>"LINDEN"</f>
        <v>LINDEN</v>
      </c>
      <c r="D1316" s="1" t="str">
        <f>"VA"</f>
        <v>VA</v>
      </c>
    </row>
    <row r="1317" spans="1:4" x14ac:dyDescent="0.2">
      <c r="A1317" s="1" t="str">
        <f>"22645"</f>
        <v>22645</v>
      </c>
      <c r="B1317" s="1" t="str">
        <f>"51187"</f>
        <v>51187</v>
      </c>
      <c r="C1317" s="1" t="str">
        <f>"MIDDLETOWN"</f>
        <v>MIDDLETOWN</v>
      </c>
      <c r="D1317" s="1" t="str">
        <f>"VA"</f>
        <v>VA</v>
      </c>
    </row>
    <row r="1318" spans="1:4" x14ac:dyDescent="0.2">
      <c r="A1318" s="1" t="str">
        <f>"22655"</f>
        <v>22655</v>
      </c>
      <c r="B1318" s="1" t="str">
        <f>"51187"</f>
        <v>51187</v>
      </c>
      <c r="C1318" s="1" t="str">
        <f>"STEPHENS CITY"</f>
        <v>STEPHENS CITY</v>
      </c>
      <c r="D1318" s="1" t="str">
        <f>"VA"</f>
        <v>VA</v>
      </c>
    </row>
    <row r="1319" spans="1:4" x14ac:dyDescent="0.2">
      <c r="A1319" s="1" t="str">
        <f>"22657"</f>
        <v>22657</v>
      </c>
      <c r="B1319" s="1" t="str">
        <f>"51187"</f>
        <v>51187</v>
      </c>
      <c r="C1319" s="1" t="str">
        <f>"STRASBURG"</f>
        <v>STRASBURG</v>
      </c>
      <c r="D1319" s="1" t="str">
        <f>"VA"</f>
        <v>VA</v>
      </c>
    </row>
    <row r="1320" spans="1:4" x14ac:dyDescent="0.2">
      <c r="A1320" s="1" t="str">
        <f>"24212"</f>
        <v>24212</v>
      </c>
      <c r="B1320" s="1" t="str">
        <f>"51191"</f>
        <v>51191</v>
      </c>
      <c r="C1320" s="1" t="str">
        <f>"ABINGDON"</f>
        <v>ABINGDON</v>
      </c>
      <c r="D1320" s="1" t="str">
        <f>"VA"</f>
        <v>VA</v>
      </c>
    </row>
    <row r="1321" spans="1:4" x14ac:dyDescent="0.2">
      <c r="A1321" s="1" t="str">
        <f>"24270"</f>
        <v>24270</v>
      </c>
      <c r="B1321" s="1" t="str">
        <f>"51191"</f>
        <v>51191</v>
      </c>
      <c r="C1321" s="1" t="str">
        <f>"MENDOTA"</f>
        <v>MENDOTA</v>
      </c>
      <c r="D1321" s="1" t="str">
        <f>"VA"</f>
        <v>VA</v>
      </c>
    </row>
    <row r="1322" spans="1:4" x14ac:dyDescent="0.2">
      <c r="A1322" s="1" t="str">
        <f>"24370"</f>
        <v>24370</v>
      </c>
      <c r="B1322" s="1" t="str">
        <f>"51191"</f>
        <v>51191</v>
      </c>
      <c r="C1322" s="1" t="str">
        <f>"SALTVILLE"</f>
        <v>SALTVILLE</v>
      </c>
      <c r="D1322" s="1" t="str">
        <f>"VA"</f>
        <v>VA</v>
      </c>
    </row>
    <row r="1323" spans="1:4" x14ac:dyDescent="0.2">
      <c r="A1323" s="1" t="str">
        <f>"24319"</f>
        <v>24319</v>
      </c>
      <c r="B1323" s="1" t="str">
        <f>"51191"</f>
        <v>51191</v>
      </c>
      <c r="C1323" s="1" t="str">
        <f>"CHILHOWIE"</f>
        <v>CHILHOWIE</v>
      </c>
      <c r="D1323" s="1" t="str">
        <f>"VA"</f>
        <v>VA</v>
      </c>
    </row>
    <row r="1324" spans="1:4" x14ac:dyDescent="0.2">
      <c r="A1324" s="1" t="str">
        <f>"24236"</f>
        <v>24236</v>
      </c>
      <c r="B1324" s="1" t="str">
        <f>"51191"</f>
        <v>51191</v>
      </c>
      <c r="C1324" s="1" t="str">
        <f>"DAMASCUS"</f>
        <v>DAMASCUS</v>
      </c>
      <c r="D1324" s="1" t="str">
        <f>"VA"</f>
        <v>VA</v>
      </c>
    </row>
    <row r="1325" spans="1:4" x14ac:dyDescent="0.2">
      <c r="A1325" s="1" t="str">
        <f>"24340"</f>
        <v>24340</v>
      </c>
      <c r="B1325" s="1" t="str">
        <f>"51191"</f>
        <v>51191</v>
      </c>
      <c r="C1325" s="1" t="str">
        <f>"GLADE SPRING"</f>
        <v>GLADE SPRING</v>
      </c>
      <c r="D1325" s="1" t="str">
        <f>"VA"</f>
        <v>VA</v>
      </c>
    </row>
    <row r="1326" spans="1:4" x14ac:dyDescent="0.2">
      <c r="A1326" s="1" t="str">
        <f>"24292"</f>
        <v>24292</v>
      </c>
      <c r="B1326" s="1" t="str">
        <f>"51191"</f>
        <v>51191</v>
      </c>
      <c r="C1326" s="1" t="str">
        <f>"WHITETOP"</f>
        <v>WHITETOP</v>
      </c>
      <c r="D1326" s="1" t="str">
        <f>"VA"</f>
        <v>VA</v>
      </c>
    </row>
    <row r="1327" spans="1:4" x14ac:dyDescent="0.2">
      <c r="A1327" s="1" t="str">
        <f>"24258"</f>
        <v>24258</v>
      </c>
      <c r="B1327" s="1" t="str">
        <f>"51191"</f>
        <v>51191</v>
      </c>
      <c r="C1327" s="1" t="str">
        <f>"HILTONS"</f>
        <v>HILTONS</v>
      </c>
      <c r="D1327" s="1" t="str">
        <f>"VA"</f>
        <v>VA</v>
      </c>
    </row>
    <row r="1328" spans="1:4" x14ac:dyDescent="0.2">
      <c r="A1328" s="1" t="str">
        <f>"24202"</f>
        <v>24202</v>
      </c>
      <c r="B1328" s="1" t="str">
        <f>"51191"</f>
        <v>51191</v>
      </c>
      <c r="C1328" s="1" t="str">
        <f>"BRISTOL"</f>
        <v>BRISTOL</v>
      </c>
      <c r="D1328" s="1" t="str">
        <f>"VA"</f>
        <v>VA</v>
      </c>
    </row>
    <row r="1329" spans="1:4" x14ac:dyDescent="0.2">
      <c r="A1329" s="1" t="str">
        <f>"24327"</f>
        <v>24327</v>
      </c>
      <c r="B1329" s="1" t="str">
        <f>"51191"</f>
        <v>51191</v>
      </c>
      <c r="C1329" s="1" t="str">
        <f>"EMORY"</f>
        <v>EMORY</v>
      </c>
      <c r="D1329" s="1" t="str">
        <f>"VA"</f>
        <v>VA</v>
      </c>
    </row>
    <row r="1330" spans="1:4" x14ac:dyDescent="0.2">
      <c r="A1330" s="1" t="str">
        <f>"24211"</f>
        <v>24211</v>
      </c>
      <c r="B1330" s="1" t="str">
        <f>"51191"</f>
        <v>51191</v>
      </c>
      <c r="C1330" s="1" t="str">
        <f>"ABINGDON"</f>
        <v>ABINGDON</v>
      </c>
      <c r="D1330" s="1" t="str">
        <f>"VA"</f>
        <v>VA</v>
      </c>
    </row>
    <row r="1331" spans="1:4" x14ac:dyDescent="0.2">
      <c r="A1331" s="1" t="str">
        <f>"24210"</f>
        <v>24210</v>
      </c>
      <c r="B1331" s="1" t="str">
        <f>"51191"</f>
        <v>51191</v>
      </c>
      <c r="C1331" s="1" t="str">
        <f>"ABINGDON"</f>
        <v>ABINGDON</v>
      </c>
      <c r="D1331" s="1" t="str">
        <f>"VA"</f>
        <v>VA</v>
      </c>
    </row>
    <row r="1332" spans="1:4" x14ac:dyDescent="0.2">
      <c r="A1332" s="1" t="str">
        <f>"24361"</f>
        <v>24361</v>
      </c>
      <c r="B1332" s="1" t="str">
        <f>"51191"</f>
        <v>51191</v>
      </c>
      <c r="C1332" s="1" t="str">
        <f>"MEADOWVIEW"</f>
        <v>MEADOWVIEW</v>
      </c>
      <c r="D1332" s="1" t="str">
        <f>"VA"</f>
        <v>VA</v>
      </c>
    </row>
    <row r="1333" spans="1:4" x14ac:dyDescent="0.2">
      <c r="A1333" s="1" t="str">
        <f>"22520"</f>
        <v>22520</v>
      </c>
      <c r="B1333" s="1" t="str">
        <f>"51193"</f>
        <v>51193</v>
      </c>
      <c r="C1333" s="1" t="str">
        <f>"MONTROSS"</f>
        <v>MONTROSS</v>
      </c>
      <c r="D1333" s="1" t="str">
        <f>"VA"</f>
        <v>VA</v>
      </c>
    </row>
    <row r="1334" spans="1:4" x14ac:dyDescent="0.2">
      <c r="A1334" s="1" t="str">
        <f>"22529"</f>
        <v>22529</v>
      </c>
      <c r="B1334" s="1" t="str">
        <f>"51193"</f>
        <v>51193</v>
      </c>
      <c r="C1334" s="1" t="str">
        <f>"OLDHAMS"</f>
        <v>OLDHAMS</v>
      </c>
      <c r="D1334" s="1" t="str">
        <f>"VA"</f>
        <v>VA</v>
      </c>
    </row>
    <row r="1335" spans="1:4" x14ac:dyDescent="0.2">
      <c r="A1335" s="1" t="str">
        <f>"22435"</f>
        <v>22435</v>
      </c>
      <c r="B1335" s="1" t="str">
        <f>"51193"</f>
        <v>51193</v>
      </c>
      <c r="C1335" s="1" t="str">
        <f>"CALLAO"</f>
        <v>CALLAO</v>
      </c>
      <c r="D1335" s="1" t="str">
        <f>"VA"</f>
        <v>VA</v>
      </c>
    </row>
    <row r="1336" spans="1:4" x14ac:dyDescent="0.2">
      <c r="A1336" s="1" t="str">
        <f>"22485"</f>
        <v>22485</v>
      </c>
      <c r="B1336" s="1" t="str">
        <f>"51193"</f>
        <v>51193</v>
      </c>
      <c r="C1336" s="1" t="str">
        <f>"KING GEORGE"</f>
        <v>KING GEORGE</v>
      </c>
      <c r="D1336" s="1" t="str">
        <f>"VA"</f>
        <v>VA</v>
      </c>
    </row>
    <row r="1337" spans="1:4" x14ac:dyDescent="0.2">
      <c r="A1337" s="1" t="str">
        <f>"22488"</f>
        <v>22488</v>
      </c>
      <c r="B1337" s="1" t="str">
        <f>"51193"</f>
        <v>51193</v>
      </c>
      <c r="C1337" s="1" t="str">
        <f>"KINSALE"</f>
        <v>KINSALE</v>
      </c>
      <c r="D1337" s="1" t="str">
        <f>"VA"</f>
        <v>VA</v>
      </c>
    </row>
    <row r="1338" spans="1:4" x14ac:dyDescent="0.2">
      <c r="A1338" s="1" t="str">
        <f>"22443"</f>
        <v>22443</v>
      </c>
      <c r="B1338" s="1" t="str">
        <f>"51193"</f>
        <v>51193</v>
      </c>
      <c r="C1338" s="1" t="str">
        <f>"COLONIAL BEACH"</f>
        <v>COLONIAL BEACH</v>
      </c>
      <c r="D1338" s="1" t="str">
        <f>"VA"</f>
        <v>VA</v>
      </c>
    </row>
    <row r="1339" spans="1:4" x14ac:dyDescent="0.2">
      <c r="A1339" s="1" t="str">
        <f>"22558"</f>
        <v>22558</v>
      </c>
      <c r="B1339" s="1" t="str">
        <f>"51193"</f>
        <v>51193</v>
      </c>
      <c r="C1339" s="1" t="str">
        <f>"STRATFORD"</f>
        <v>STRATFORD</v>
      </c>
      <c r="D1339" s="1" t="str">
        <f>"VA"</f>
        <v>VA</v>
      </c>
    </row>
    <row r="1340" spans="1:4" x14ac:dyDescent="0.2">
      <c r="A1340" s="1" t="str">
        <f>"22442"</f>
        <v>22442</v>
      </c>
      <c r="B1340" s="1" t="str">
        <f>"51193"</f>
        <v>51193</v>
      </c>
      <c r="C1340" s="1" t="str">
        <f>"COLES POINT"</f>
        <v>COLES POINT</v>
      </c>
      <c r="D1340" s="1" t="str">
        <f>"VA"</f>
        <v>VA</v>
      </c>
    </row>
    <row r="1341" spans="1:4" x14ac:dyDescent="0.2">
      <c r="A1341" s="1" t="str">
        <f>"22572"</f>
        <v>22572</v>
      </c>
      <c r="B1341" s="1" t="str">
        <f>"51193"</f>
        <v>51193</v>
      </c>
      <c r="C1341" s="1" t="str">
        <f>"WARSAW"</f>
        <v>WARSAW</v>
      </c>
      <c r="D1341" s="1" t="str">
        <f>"VA"</f>
        <v>VA</v>
      </c>
    </row>
    <row r="1342" spans="1:4" x14ac:dyDescent="0.2">
      <c r="A1342" s="1" t="str">
        <f>"22581"</f>
        <v>22581</v>
      </c>
      <c r="B1342" s="1" t="str">
        <f>"51193"</f>
        <v>51193</v>
      </c>
      <c r="C1342" s="1" t="str">
        <f>"ZACATA"</f>
        <v>ZACATA</v>
      </c>
      <c r="D1342" s="1" t="str">
        <f>"VA"</f>
        <v>VA</v>
      </c>
    </row>
    <row r="1343" spans="1:4" x14ac:dyDescent="0.2">
      <c r="A1343" s="1" t="str">
        <f>"22524"</f>
        <v>22524</v>
      </c>
      <c r="B1343" s="1" t="str">
        <f>"51193"</f>
        <v>51193</v>
      </c>
      <c r="C1343" s="1" t="str">
        <f>"MOUNT HOLLY"</f>
        <v>MOUNT HOLLY</v>
      </c>
      <c r="D1343" s="1" t="str">
        <f>"VA"</f>
        <v>VA</v>
      </c>
    </row>
    <row r="1344" spans="1:4" x14ac:dyDescent="0.2">
      <c r="A1344" s="1" t="str">
        <f>"22469"</f>
        <v>22469</v>
      </c>
      <c r="B1344" s="1" t="str">
        <f>"51193"</f>
        <v>51193</v>
      </c>
      <c r="C1344" s="1" t="str">
        <f>"HAGUE"</f>
        <v>HAGUE</v>
      </c>
      <c r="D1344" s="1" t="str">
        <f>"VA"</f>
        <v>VA</v>
      </c>
    </row>
    <row r="1345" spans="1:4" x14ac:dyDescent="0.2">
      <c r="A1345" s="1" t="str">
        <f>"22577"</f>
        <v>22577</v>
      </c>
      <c r="B1345" s="1" t="str">
        <f>"51193"</f>
        <v>51193</v>
      </c>
      <c r="C1345" s="1" t="str">
        <f>"SANDY POINT"</f>
        <v>SANDY POINT</v>
      </c>
      <c r="D1345" s="1" t="str">
        <f>"VA"</f>
        <v>VA</v>
      </c>
    </row>
    <row r="1346" spans="1:4" x14ac:dyDescent="0.2">
      <c r="A1346" s="1" t="str">
        <f>"24283"</f>
        <v>24283</v>
      </c>
      <c r="B1346" s="1" t="str">
        <f>"51195"</f>
        <v>51195</v>
      </c>
      <c r="C1346" s="1" t="str">
        <f>"SAINT PAUL"</f>
        <v>SAINT PAUL</v>
      </c>
      <c r="D1346" s="1" t="str">
        <f>"VA"</f>
        <v>VA</v>
      </c>
    </row>
    <row r="1347" spans="1:4" x14ac:dyDescent="0.2">
      <c r="A1347" s="1" t="str">
        <f>"24219"</f>
        <v>24219</v>
      </c>
      <c r="B1347" s="1" t="str">
        <f>"51195"</f>
        <v>51195</v>
      </c>
      <c r="C1347" s="1" t="str">
        <f>"BIG STONE GAP"</f>
        <v>BIG STONE GAP</v>
      </c>
      <c r="D1347" s="1" t="str">
        <f>"VA"</f>
        <v>VA</v>
      </c>
    </row>
    <row r="1348" spans="1:4" x14ac:dyDescent="0.2">
      <c r="A1348" s="1" t="str">
        <f>"24230"</f>
        <v>24230</v>
      </c>
      <c r="B1348" s="1" t="str">
        <f>"51195"</f>
        <v>51195</v>
      </c>
      <c r="C1348" s="1" t="str">
        <f>"COEBURN"</f>
        <v>COEBURN</v>
      </c>
      <c r="D1348" s="1" t="str">
        <f>"VA"</f>
        <v>VA</v>
      </c>
    </row>
    <row r="1349" spans="1:4" x14ac:dyDescent="0.2">
      <c r="A1349" s="1" t="str">
        <f>"24215"</f>
        <v>24215</v>
      </c>
      <c r="B1349" s="1" t="str">
        <f>"51195"</f>
        <v>51195</v>
      </c>
      <c r="C1349" s="1" t="str">
        <f>"ANDOVER"</f>
        <v>ANDOVER</v>
      </c>
      <c r="D1349" s="1" t="str">
        <f>"VA"</f>
        <v>VA</v>
      </c>
    </row>
    <row r="1350" spans="1:4" x14ac:dyDescent="0.2">
      <c r="A1350" s="1" t="str">
        <f>"24246"</f>
        <v>24246</v>
      </c>
      <c r="B1350" s="1" t="str">
        <f>"51195"</f>
        <v>51195</v>
      </c>
      <c r="C1350" s="1" t="str">
        <f>"EAST STONE GAP"</f>
        <v>EAST STONE GAP</v>
      </c>
      <c r="D1350" s="1" t="str">
        <f>"VA"</f>
        <v>VA</v>
      </c>
    </row>
    <row r="1351" spans="1:4" x14ac:dyDescent="0.2">
      <c r="A1351" s="1" t="str">
        <f>"24216"</f>
        <v>24216</v>
      </c>
      <c r="B1351" s="1" t="str">
        <f>"51195"</f>
        <v>51195</v>
      </c>
      <c r="C1351" s="1" t="str">
        <f>"APPALACHIA"</f>
        <v>APPALACHIA</v>
      </c>
      <c r="D1351" s="1" t="str">
        <f>"VA"</f>
        <v>VA</v>
      </c>
    </row>
    <row r="1352" spans="1:4" x14ac:dyDescent="0.2">
      <c r="A1352" s="1" t="str">
        <f>"24279"</f>
        <v>24279</v>
      </c>
      <c r="B1352" s="1" t="str">
        <f>"51195"</f>
        <v>51195</v>
      </c>
      <c r="C1352" s="1" t="str">
        <f>"POUND"</f>
        <v>POUND</v>
      </c>
      <c r="D1352" s="1" t="str">
        <f>"VA"</f>
        <v>VA</v>
      </c>
    </row>
    <row r="1353" spans="1:4" x14ac:dyDescent="0.2">
      <c r="A1353" s="1" t="str">
        <f>"24273"</f>
        <v>24273</v>
      </c>
      <c r="B1353" s="1" t="str">
        <f>"51195"</f>
        <v>51195</v>
      </c>
      <c r="C1353" s="1" t="str">
        <f>"NORTON"</f>
        <v>NORTON</v>
      </c>
      <c r="D1353" s="1" t="str">
        <f>"VA"</f>
        <v>VA</v>
      </c>
    </row>
    <row r="1354" spans="1:4" x14ac:dyDescent="0.2">
      <c r="A1354" s="1" t="str">
        <f>"24293"</f>
        <v>24293</v>
      </c>
      <c r="B1354" s="1" t="str">
        <f>"51195"</f>
        <v>51195</v>
      </c>
      <c r="C1354" s="1" t="str">
        <f>"WISE"</f>
        <v>WISE</v>
      </c>
      <c r="D1354" s="1" t="str">
        <f>"VA"</f>
        <v>VA</v>
      </c>
    </row>
    <row r="1355" spans="1:4" x14ac:dyDescent="0.2">
      <c r="A1355" s="1" t="str">
        <f>"24324"</f>
        <v>24324</v>
      </c>
      <c r="B1355" s="1" t="str">
        <f>"51197"</f>
        <v>51197</v>
      </c>
      <c r="C1355" s="1" t="str">
        <f>"DRAPER"</f>
        <v>DRAPER</v>
      </c>
      <c r="D1355" s="1" t="str">
        <f>"VA"</f>
        <v>VA</v>
      </c>
    </row>
    <row r="1356" spans="1:4" x14ac:dyDescent="0.2">
      <c r="A1356" s="1" t="str">
        <f>"24360"</f>
        <v>24360</v>
      </c>
      <c r="B1356" s="1" t="str">
        <f>"51197"</f>
        <v>51197</v>
      </c>
      <c r="C1356" s="1" t="str">
        <f>"MAX MEADOWS"</f>
        <v>MAX MEADOWS</v>
      </c>
      <c r="D1356" s="1" t="str">
        <f>"VA"</f>
        <v>VA</v>
      </c>
    </row>
    <row r="1357" spans="1:4" x14ac:dyDescent="0.2">
      <c r="A1357" s="1" t="str">
        <f>"24382"</f>
        <v>24382</v>
      </c>
      <c r="B1357" s="1" t="str">
        <f>"51197"</f>
        <v>51197</v>
      </c>
      <c r="C1357" s="1" t="str">
        <f>"WYTHEVILLE"</f>
        <v>WYTHEVILLE</v>
      </c>
      <c r="D1357" s="1" t="str">
        <f>"VA"</f>
        <v>VA</v>
      </c>
    </row>
    <row r="1358" spans="1:4" x14ac:dyDescent="0.2">
      <c r="A1358" s="1" t="str">
        <f>"24323"</f>
        <v>24323</v>
      </c>
      <c r="B1358" s="1" t="str">
        <f>"51197"</f>
        <v>51197</v>
      </c>
      <c r="C1358" s="1" t="str">
        <f>"CROCKETT"</f>
        <v>CROCKETT</v>
      </c>
      <c r="D1358" s="1" t="str">
        <f>"VA"</f>
        <v>VA</v>
      </c>
    </row>
    <row r="1359" spans="1:4" x14ac:dyDescent="0.2">
      <c r="A1359" s="1" t="str">
        <f>"24322"</f>
        <v>24322</v>
      </c>
      <c r="B1359" s="1" t="str">
        <f>"51197"</f>
        <v>51197</v>
      </c>
      <c r="C1359" s="1" t="str">
        <f>"CRIPPLE CREEK"</f>
        <v>CRIPPLE CREEK</v>
      </c>
      <c r="D1359" s="1" t="str">
        <f>"VA"</f>
        <v>VA</v>
      </c>
    </row>
    <row r="1360" spans="1:4" x14ac:dyDescent="0.2">
      <c r="A1360" s="1" t="str">
        <f>"24343"</f>
        <v>24343</v>
      </c>
      <c r="B1360" s="1" t="str">
        <f>"51197"</f>
        <v>51197</v>
      </c>
      <c r="C1360" s="1" t="str">
        <f>"HILLSVILLE"</f>
        <v>HILLSVILLE</v>
      </c>
      <c r="D1360" s="1" t="str">
        <f>"VA"</f>
        <v>VA</v>
      </c>
    </row>
    <row r="1361" spans="1:4" x14ac:dyDescent="0.2">
      <c r="A1361" s="1" t="str">
        <f>"24313"</f>
        <v>24313</v>
      </c>
      <c r="B1361" s="1" t="str">
        <f>"51197"</f>
        <v>51197</v>
      </c>
      <c r="C1361" s="1" t="str">
        <f>"BARREN SPRINGS"</f>
        <v>BARREN SPRINGS</v>
      </c>
      <c r="D1361" s="1" t="str">
        <f>"VA"</f>
        <v>VA</v>
      </c>
    </row>
    <row r="1362" spans="1:4" x14ac:dyDescent="0.2">
      <c r="A1362" s="1" t="str">
        <f>"24374"</f>
        <v>24374</v>
      </c>
      <c r="B1362" s="1" t="str">
        <f>"51197"</f>
        <v>51197</v>
      </c>
      <c r="C1362" s="1" t="str">
        <f>"SPEEDWELL"</f>
        <v>SPEEDWELL</v>
      </c>
      <c r="D1362" s="1" t="str">
        <f>"VA"</f>
        <v>VA</v>
      </c>
    </row>
    <row r="1363" spans="1:4" x14ac:dyDescent="0.2">
      <c r="A1363" s="1" t="str">
        <f>"24368"</f>
        <v>24368</v>
      </c>
      <c r="B1363" s="1" t="str">
        <f>"51197"</f>
        <v>51197</v>
      </c>
      <c r="C1363" s="1" t="str">
        <f>"RURAL RETREAT"</f>
        <v>RURAL RETREAT</v>
      </c>
      <c r="D1363" s="1" t="str">
        <f>"VA"</f>
        <v>VA</v>
      </c>
    </row>
    <row r="1364" spans="1:4" x14ac:dyDescent="0.2">
      <c r="A1364" s="1" t="str">
        <f>"24350"</f>
        <v>24350</v>
      </c>
      <c r="B1364" s="1" t="str">
        <f>"51197"</f>
        <v>51197</v>
      </c>
      <c r="C1364" s="1" t="str">
        <f>"IVANHOE"</f>
        <v>IVANHOE</v>
      </c>
      <c r="D1364" s="1" t="str">
        <f>"VA"</f>
        <v>VA</v>
      </c>
    </row>
    <row r="1365" spans="1:4" x14ac:dyDescent="0.2">
      <c r="A1365" s="1" t="str">
        <f>"24312"</f>
        <v>24312</v>
      </c>
      <c r="B1365" s="1" t="str">
        <f>"51197"</f>
        <v>51197</v>
      </c>
      <c r="C1365" s="1" t="str">
        <f>"AUSTINVILLE"</f>
        <v>AUSTINVILLE</v>
      </c>
      <c r="D1365" s="1" t="str">
        <f>"VA"</f>
        <v>VA</v>
      </c>
    </row>
    <row r="1366" spans="1:4" x14ac:dyDescent="0.2">
      <c r="A1366" s="1" t="str">
        <f>"23690"</f>
        <v>23690</v>
      </c>
      <c r="B1366" s="1" t="str">
        <f>"51199"</f>
        <v>51199</v>
      </c>
      <c r="C1366" s="1" t="str">
        <f>"YORKTOWN"</f>
        <v>YORKTOWN</v>
      </c>
      <c r="D1366" s="1" t="str">
        <f>"VA"</f>
        <v>VA</v>
      </c>
    </row>
    <row r="1367" spans="1:4" x14ac:dyDescent="0.2">
      <c r="A1367" s="1" t="str">
        <f>"23188"</f>
        <v>23188</v>
      </c>
      <c r="B1367" s="1" t="str">
        <f>"51199"</f>
        <v>51199</v>
      </c>
      <c r="C1367" s="1" t="str">
        <f>"WILLIAMSBURG"</f>
        <v>WILLIAMSBURG</v>
      </c>
      <c r="D1367" s="1" t="str">
        <f>"VA"</f>
        <v>VA</v>
      </c>
    </row>
    <row r="1368" spans="1:4" x14ac:dyDescent="0.2">
      <c r="A1368" s="1" t="str">
        <f>"23603"</f>
        <v>23603</v>
      </c>
      <c r="B1368" s="1" t="str">
        <f>"51199"</f>
        <v>51199</v>
      </c>
      <c r="C1368" s="1" t="str">
        <f>"NEWPORT NEWS"</f>
        <v>NEWPORT NEWS</v>
      </c>
      <c r="D1368" s="1" t="str">
        <f>"VA"</f>
        <v>VA</v>
      </c>
    </row>
    <row r="1369" spans="1:4" x14ac:dyDescent="0.2">
      <c r="A1369" s="1" t="str">
        <f>"23691"</f>
        <v>23691</v>
      </c>
      <c r="B1369" s="1" t="str">
        <f>"51199"</f>
        <v>51199</v>
      </c>
      <c r="C1369" s="1" t="str">
        <f>"YORKTOWN"</f>
        <v>YORKTOWN</v>
      </c>
      <c r="D1369" s="1" t="str">
        <f>"VA"</f>
        <v>VA</v>
      </c>
    </row>
    <row r="1370" spans="1:4" x14ac:dyDescent="0.2">
      <c r="A1370" s="1" t="str">
        <f>"23090"</f>
        <v>23090</v>
      </c>
      <c r="B1370" s="1" t="str">
        <f>"51199"</f>
        <v>51199</v>
      </c>
      <c r="C1370" s="1" t="str">
        <f>"LIGHTFOOT"</f>
        <v>LIGHTFOOT</v>
      </c>
      <c r="D1370" s="1" t="str">
        <f>"VA"</f>
        <v>VA</v>
      </c>
    </row>
    <row r="1371" spans="1:4" x14ac:dyDescent="0.2">
      <c r="A1371" s="1" t="str">
        <f>"23693"</f>
        <v>23693</v>
      </c>
      <c r="B1371" s="1" t="str">
        <f>"51199"</f>
        <v>51199</v>
      </c>
      <c r="C1371" s="1" t="str">
        <f>"YORKTOWN"</f>
        <v>YORKTOWN</v>
      </c>
      <c r="D1371" s="1" t="str">
        <f>"VA"</f>
        <v>VA</v>
      </c>
    </row>
    <row r="1372" spans="1:4" x14ac:dyDescent="0.2">
      <c r="A1372" s="1" t="str">
        <f>"23602"</f>
        <v>23602</v>
      </c>
      <c r="B1372" s="1" t="str">
        <f>"51199"</f>
        <v>51199</v>
      </c>
      <c r="C1372" s="1" t="str">
        <f>"NEWPORT NEWS"</f>
        <v>NEWPORT NEWS</v>
      </c>
      <c r="D1372" s="1" t="str">
        <f>"VA"</f>
        <v>VA</v>
      </c>
    </row>
    <row r="1373" spans="1:4" x14ac:dyDescent="0.2">
      <c r="A1373" s="1" t="str">
        <f>"23662"</f>
        <v>23662</v>
      </c>
      <c r="B1373" s="1" t="str">
        <f>"51199"</f>
        <v>51199</v>
      </c>
      <c r="C1373" s="1" t="str">
        <f>"POQUOSON"</f>
        <v>POQUOSON</v>
      </c>
      <c r="D1373" s="1" t="str">
        <f>"VA"</f>
        <v>VA</v>
      </c>
    </row>
    <row r="1374" spans="1:4" x14ac:dyDescent="0.2">
      <c r="A1374" s="1" t="str">
        <f>"23696"</f>
        <v>23696</v>
      </c>
      <c r="B1374" s="1" t="str">
        <f>"51199"</f>
        <v>51199</v>
      </c>
      <c r="C1374" s="1" t="str">
        <f>"SEAFORD"</f>
        <v>SEAFORD</v>
      </c>
      <c r="D1374" s="1" t="str">
        <f>"VA"</f>
        <v>VA</v>
      </c>
    </row>
    <row r="1375" spans="1:4" x14ac:dyDescent="0.2">
      <c r="A1375" s="1" t="str">
        <f>"23665"</f>
        <v>23665</v>
      </c>
      <c r="B1375" s="1" t="str">
        <f>"51199"</f>
        <v>51199</v>
      </c>
      <c r="C1375" s="1" t="str">
        <f>"HAMPTON"</f>
        <v>HAMPTON</v>
      </c>
      <c r="D1375" s="1" t="str">
        <f>"VA"</f>
        <v>VA</v>
      </c>
    </row>
    <row r="1376" spans="1:4" x14ac:dyDescent="0.2">
      <c r="A1376" s="1" t="str">
        <f>"23692"</f>
        <v>23692</v>
      </c>
      <c r="B1376" s="1" t="str">
        <f>"51199"</f>
        <v>51199</v>
      </c>
      <c r="C1376" s="1" t="str">
        <f>"YORKTOWN"</f>
        <v>YORKTOWN</v>
      </c>
      <c r="D1376" s="1" t="str">
        <f>"VA"</f>
        <v>VA</v>
      </c>
    </row>
    <row r="1377" spans="1:4" x14ac:dyDescent="0.2">
      <c r="A1377" s="1" t="str">
        <f>"23185"</f>
        <v>23185</v>
      </c>
      <c r="B1377" s="1" t="str">
        <f>"51199"</f>
        <v>51199</v>
      </c>
      <c r="C1377" s="1" t="str">
        <f>"WILLIAMSBURG"</f>
        <v>WILLIAMSBURG</v>
      </c>
      <c r="D1377" s="1" t="str">
        <f>"VA"</f>
        <v>VA</v>
      </c>
    </row>
    <row r="1378" spans="1:4" x14ac:dyDescent="0.2">
      <c r="A1378" s="1" t="str">
        <f>"23694"</f>
        <v>23694</v>
      </c>
      <c r="B1378" s="1" t="str">
        <f>"51199"</f>
        <v>51199</v>
      </c>
      <c r="C1378" s="1" t="str">
        <f>"LACKEY"</f>
        <v>LACKEY</v>
      </c>
      <c r="D1378" s="1" t="str">
        <f>"VA"</f>
        <v>VA</v>
      </c>
    </row>
    <row r="1379" spans="1:4" x14ac:dyDescent="0.2">
      <c r="A1379" s="1" t="str">
        <f>"22313"</f>
        <v>22313</v>
      </c>
      <c r="B1379" s="1" t="str">
        <f>"51510"</f>
        <v>51510</v>
      </c>
      <c r="C1379" s="1" t="str">
        <f>"ALEXANDRIA"</f>
        <v>ALEXANDRIA</v>
      </c>
      <c r="D1379" s="1" t="str">
        <f>"VA"</f>
        <v>VA</v>
      </c>
    </row>
    <row r="1380" spans="1:4" x14ac:dyDescent="0.2">
      <c r="A1380" s="1" t="str">
        <f>"22311"</f>
        <v>22311</v>
      </c>
      <c r="B1380" s="1" t="str">
        <f>"51510"</f>
        <v>51510</v>
      </c>
      <c r="C1380" s="1" t="str">
        <f>"ALEXANDRIA"</f>
        <v>ALEXANDRIA</v>
      </c>
      <c r="D1380" s="1" t="str">
        <f>"VA"</f>
        <v>VA</v>
      </c>
    </row>
    <row r="1381" spans="1:4" x14ac:dyDescent="0.2">
      <c r="A1381" s="1" t="str">
        <f>"22304"</f>
        <v>22304</v>
      </c>
      <c r="B1381" s="1" t="str">
        <f>"51510"</f>
        <v>51510</v>
      </c>
      <c r="C1381" s="1" t="str">
        <f>"ALEXANDRIA"</f>
        <v>ALEXANDRIA</v>
      </c>
      <c r="D1381" s="1" t="str">
        <f>"VA"</f>
        <v>VA</v>
      </c>
    </row>
    <row r="1382" spans="1:4" x14ac:dyDescent="0.2">
      <c r="A1382" s="1" t="str">
        <f>"22301"</f>
        <v>22301</v>
      </c>
      <c r="B1382" s="1" t="str">
        <f>"51510"</f>
        <v>51510</v>
      </c>
      <c r="C1382" s="1" t="str">
        <f>"ALEXANDRIA"</f>
        <v>ALEXANDRIA</v>
      </c>
      <c r="D1382" s="1" t="str">
        <f>"VA"</f>
        <v>VA</v>
      </c>
    </row>
    <row r="1383" spans="1:4" x14ac:dyDescent="0.2">
      <c r="A1383" s="1" t="str">
        <f>"20598"</f>
        <v>20598</v>
      </c>
      <c r="B1383" s="1" t="str">
        <f>"51510"</f>
        <v>51510</v>
      </c>
      <c r="C1383" s="1" t="str">
        <f>"DHS"</f>
        <v>DHS</v>
      </c>
      <c r="D1383" s="1" t="str">
        <f>"VA"</f>
        <v>VA</v>
      </c>
    </row>
    <row r="1384" spans="1:4" x14ac:dyDescent="0.2">
      <c r="A1384" s="1" t="str">
        <f>"22320"</f>
        <v>22320</v>
      </c>
      <c r="B1384" s="1" t="str">
        <f>"51510"</f>
        <v>51510</v>
      </c>
      <c r="C1384" s="1" t="str">
        <f>"ALEXANDRIA"</f>
        <v>ALEXANDRIA</v>
      </c>
      <c r="D1384" s="1" t="str">
        <f>"VA"</f>
        <v>VA</v>
      </c>
    </row>
    <row r="1385" spans="1:4" x14ac:dyDescent="0.2">
      <c r="A1385" s="1" t="str">
        <f>"22332"</f>
        <v>22332</v>
      </c>
      <c r="B1385" s="1" t="str">
        <f>"51510"</f>
        <v>51510</v>
      </c>
      <c r="C1385" s="1" t="str">
        <f>"ALEXANDRIA"</f>
        <v>ALEXANDRIA</v>
      </c>
      <c r="D1385" s="1" t="str">
        <f>"VA"</f>
        <v>VA</v>
      </c>
    </row>
    <row r="1386" spans="1:4" x14ac:dyDescent="0.2">
      <c r="A1386" s="1" t="str">
        <f>"22302"</f>
        <v>22302</v>
      </c>
      <c r="B1386" s="1" t="str">
        <f>"51510"</f>
        <v>51510</v>
      </c>
      <c r="C1386" s="1" t="str">
        <f>"ALEXANDRIA"</f>
        <v>ALEXANDRIA</v>
      </c>
      <c r="D1386" s="1" t="str">
        <f>"VA"</f>
        <v>VA</v>
      </c>
    </row>
    <row r="1387" spans="1:4" x14ac:dyDescent="0.2">
      <c r="A1387" s="1" t="str">
        <f>"22314"</f>
        <v>22314</v>
      </c>
      <c r="B1387" s="1" t="str">
        <f>"51510"</f>
        <v>51510</v>
      </c>
      <c r="C1387" s="1" t="str">
        <f>"ALEXANDRIA"</f>
        <v>ALEXANDRIA</v>
      </c>
      <c r="D1387" s="1" t="str">
        <f>"VA"</f>
        <v>VA</v>
      </c>
    </row>
    <row r="1388" spans="1:4" x14ac:dyDescent="0.2">
      <c r="A1388" s="1" t="str">
        <f>"22350"</f>
        <v>22350</v>
      </c>
      <c r="B1388" s="1" t="str">
        <f>"51510"</f>
        <v>51510</v>
      </c>
      <c r="C1388" s="1" t="str">
        <f>"ALEXANDRIA"</f>
        <v>ALEXANDRIA</v>
      </c>
      <c r="D1388" s="1" t="str">
        <f>"VA"</f>
        <v>VA</v>
      </c>
    </row>
    <row r="1389" spans="1:4" x14ac:dyDescent="0.2">
      <c r="A1389" s="1" t="str">
        <f>"22305"</f>
        <v>22305</v>
      </c>
      <c r="B1389" s="1" t="str">
        <f>"51510"</f>
        <v>51510</v>
      </c>
      <c r="C1389" s="1" t="str">
        <f>"ALEXANDRIA"</f>
        <v>ALEXANDRIA</v>
      </c>
      <c r="D1389" s="1" t="str">
        <f>"VA"</f>
        <v>VA</v>
      </c>
    </row>
    <row r="1390" spans="1:4" x14ac:dyDescent="0.2">
      <c r="A1390" s="1" t="str">
        <f>"22333"</f>
        <v>22333</v>
      </c>
      <c r="B1390" s="1" t="str">
        <f>"51510"</f>
        <v>51510</v>
      </c>
      <c r="C1390" s="1" t="str">
        <f>"ALEXANDRIA"</f>
        <v>ALEXANDRIA</v>
      </c>
      <c r="D1390" s="1" t="str">
        <f>"VA"</f>
        <v>VA</v>
      </c>
    </row>
    <row r="1391" spans="1:4" x14ac:dyDescent="0.2">
      <c r="A1391" s="1" t="str">
        <f>"22312"</f>
        <v>22312</v>
      </c>
      <c r="B1391" s="1" t="str">
        <f>"51510"</f>
        <v>51510</v>
      </c>
      <c r="C1391" s="1" t="str">
        <f>"ALEXANDRIA"</f>
        <v>ALEXANDRIA</v>
      </c>
      <c r="D1391" s="1" t="str">
        <f>"VA"</f>
        <v>VA</v>
      </c>
    </row>
    <row r="1392" spans="1:4" x14ac:dyDescent="0.2">
      <c r="A1392" s="1" t="str">
        <f>"22206"</f>
        <v>22206</v>
      </c>
      <c r="B1392" s="1" t="str">
        <f>"51510"</f>
        <v>51510</v>
      </c>
      <c r="C1392" s="1" t="str">
        <f>"ARLINGTON"</f>
        <v>ARLINGTON</v>
      </c>
      <c r="D1392" s="1" t="str">
        <f>"VA"</f>
        <v>VA</v>
      </c>
    </row>
    <row r="1393" spans="1:4" x14ac:dyDescent="0.2">
      <c r="A1393" s="1" t="str">
        <f>"24201"</f>
        <v>24201</v>
      </c>
      <c r="B1393" s="1" t="str">
        <f>"51520"</f>
        <v>51520</v>
      </c>
      <c r="C1393" s="1" t="str">
        <f>"BRISTOL"</f>
        <v>BRISTOL</v>
      </c>
      <c r="D1393" s="1" t="str">
        <f>"VA"</f>
        <v>VA</v>
      </c>
    </row>
    <row r="1394" spans="1:4" x14ac:dyDescent="0.2">
      <c r="A1394" s="1" t="str">
        <f>"24209"</f>
        <v>24209</v>
      </c>
      <c r="B1394" s="1" t="str">
        <f>"51520"</f>
        <v>51520</v>
      </c>
      <c r="C1394" s="1" t="str">
        <f>"BRISTOL"</f>
        <v>BRISTOL</v>
      </c>
      <c r="D1394" s="1" t="str">
        <f>"VA"</f>
        <v>VA</v>
      </c>
    </row>
    <row r="1395" spans="1:4" x14ac:dyDescent="0.2">
      <c r="A1395" s="1" t="str">
        <f>"24203"</f>
        <v>24203</v>
      </c>
      <c r="B1395" s="1" t="str">
        <f>"51520"</f>
        <v>51520</v>
      </c>
      <c r="C1395" s="1" t="str">
        <f>"BRISTOL"</f>
        <v>BRISTOL</v>
      </c>
      <c r="D1395" s="1" t="str">
        <f>"VA"</f>
        <v>VA</v>
      </c>
    </row>
    <row r="1396" spans="1:4" x14ac:dyDescent="0.2">
      <c r="A1396" s="1" t="str">
        <f>"24202"</f>
        <v>24202</v>
      </c>
      <c r="B1396" s="1" t="str">
        <f>"51520"</f>
        <v>51520</v>
      </c>
      <c r="C1396" s="1" t="str">
        <f>"BRISTOL"</f>
        <v>BRISTOL</v>
      </c>
      <c r="D1396" s="1" t="str">
        <f>"VA"</f>
        <v>VA</v>
      </c>
    </row>
    <row r="1397" spans="1:4" x14ac:dyDescent="0.2">
      <c r="A1397" s="1" t="str">
        <f>"24416"</f>
        <v>24416</v>
      </c>
      <c r="B1397" s="1" t="str">
        <f>"51530"</f>
        <v>51530</v>
      </c>
      <c r="C1397" s="1" t="str">
        <f>"BUENA VISTA"</f>
        <v>BUENA VISTA</v>
      </c>
      <c r="D1397" s="1" t="str">
        <f>"VA"</f>
        <v>VA</v>
      </c>
    </row>
    <row r="1398" spans="1:4" x14ac:dyDescent="0.2">
      <c r="A1398" s="1" t="str">
        <f>"22904"</f>
        <v>22904</v>
      </c>
      <c r="B1398" s="1" t="str">
        <f>"51540"</f>
        <v>51540</v>
      </c>
      <c r="C1398" s="1" t="str">
        <f>"CHARLOTTESVILLE"</f>
        <v>CHARLOTTESVILLE</v>
      </c>
      <c r="D1398" s="1" t="str">
        <f>"VA"</f>
        <v>VA</v>
      </c>
    </row>
    <row r="1399" spans="1:4" x14ac:dyDescent="0.2">
      <c r="A1399" s="1" t="str">
        <f>"22903"</f>
        <v>22903</v>
      </c>
      <c r="B1399" s="1" t="str">
        <f>"51540"</f>
        <v>51540</v>
      </c>
      <c r="C1399" s="1" t="str">
        <f>"CHARLOTTESVILLE"</f>
        <v>CHARLOTTESVILLE</v>
      </c>
      <c r="D1399" s="1" t="str">
        <f>"VA"</f>
        <v>VA</v>
      </c>
    </row>
    <row r="1400" spans="1:4" x14ac:dyDescent="0.2">
      <c r="A1400" s="1" t="str">
        <f>"22905"</f>
        <v>22905</v>
      </c>
      <c r="B1400" s="1" t="str">
        <f>"51540"</f>
        <v>51540</v>
      </c>
      <c r="C1400" s="1" t="str">
        <f>"CHARLOTTESVILLE"</f>
        <v>CHARLOTTESVILLE</v>
      </c>
      <c r="D1400" s="1" t="str">
        <f>"VA"</f>
        <v>VA</v>
      </c>
    </row>
    <row r="1401" spans="1:4" x14ac:dyDescent="0.2">
      <c r="A1401" s="1" t="str">
        <f>"22902"</f>
        <v>22902</v>
      </c>
      <c r="B1401" s="1" t="str">
        <f>"51540"</f>
        <v>51540</v>
      </c>
      <c r="C1401" s="1" t="str">
        <f>"CHARLOTTESVILLE"</f>
        <v>CHARLOTTESVILLE</v>
      </c>
      <c r="D1401" s="1" t="str">
        <f>"VA"</f>
        <v>VA</v>
      </c>
    </row>
    <row r="1402" spans="1:4" x14ac:dyDescent="0.2">
      <c r="A1402" s="1" t="str">
        <f>"22908"</f>
        <v>22908</v>
      </c>
      <c r="B1402" s="1" t="str">
        <f>"51540"</f>
        <v>51540</v>
      </c>
      <c r="C1402" s="1" t="str">
        <f>"CHARLOTTESVILLE"</f>
        <v>CHARLOTTESVILLE</v>
      </c>
      <c r="D1402" s="1" t="str">
        <f>"VA"</f>
        <v>VA</v>
      </c>
    </row>
    <row r="1403" spans="1:4" x14ac:dyDescent="0.2">
      <c r="A1403" s="1" t="str">
        <f>"22901"</f>
        <v>22901</v>
      </c>
      <c r="B1403" s="1" t="str">
        <f>"51540"</f>
        <v>51540</v>
      </c>
      <c r="C1403" s="1" t="str">
        <f>"CHARLOTTESVILLE"</f>
        <v>CHARLOTTESVILLE</v>
      </c>
      <c r="D1403" s="1" t="str">
        <f>"VA"</f>
        <v>VA</v>
      </c>
    </row>
    <row r="1404" spans="1:4" x14ac:dyDescent="0.2">
      <c r="A1404" s="1" t="str">
        <f>"22906"</f>
        <v>22906</v>
      </c>
      <c r="B1404" s="1" t="str">
        <f>"51540"</f>
        <v>51540</v>
      </c>
      <c r="C1404" s="1" t="str">
        <f>"CHARLOTTESVILLE"</f>
        <v>CHARLOTTESVILLE</v>
      </c>
      <c r="D1404" s="1" t="str">
        <f>"VA"</f>
        <v>VA</v>
      </c>
    </row>
    <row r="1405" spans="1:4" x14ac:dyDescent="0.2">
      <c r="A1405" s="1" t="str">
        <f>"23327"</f>
        <v>23327</v>
      </c>
      <c r="B1405" s="1" t="str">
        <f>"51550"</f>
        <v>51550</v>
      </c>
      <c r="C1405" s="1" t="str">
        <f>"CHESAPEAKE"</f>
        <v>CHESAPEAKE</v>
      </c>
      <c r="D1405" s="1" t="str">
        <f>"VA"</f>
        <v>VA</v>
      </c>
    </row>
    <row r="1406" spans="1:4" x14ac:dyDescent="0.2">
      <c r="A1406" s="1" t="str">
        <f>"23435"</f>
        <v>23435</v>
      </c>
      <c r="B1406" s="1" t="str">
        <f>"51550"</f>
        <v>51550</v>
      </c>
      <c r="C1406" s="1" t="str">
        <f>"SUFFOLK"</f>
        <v>SUFFOLK</v>
      </c>
      <c r="D1406" s="1" t="str">
        <f>"VA"</f>
        <v>VA</v>
      </c>
    </row>
    <row r="1407" spans="1:4" x14ac:dyDescent="0.2">
      <c r="A1407" s="1" t="str">
        <f>"23323"</f>
        <v>23323</v>
      </c>
      <c r="B1407" s="1" t="str">
        <f>"51550"</f>
        <v>51550</v>
      </c>
      <c r="C1407" s="1" t="str">
        <f>"CHESAPEAKE"</f>
        <v>CHESAPEAKE</v>
      </c>
      <c r="D1407" s="1" t="str">
        <f>"VA"</f>
        <v>VA</v>
      </c>
    </row>
    <row r="1408" spans="1:4" x14ac:dyDescent="0.2">
      <c r="A1408" s="1" t="str">
        <f>"23325"</f>
        <v>23325</v>
      </c>
      <c r="B1408" s="1" t="str">
        <f>"51550"</f>
        <v>51550</v>
      </c>
      <c r="C1408" s="1" t="str">
        <f>"CHESAPEAKE"</f>
        <v>CHESAPEAKE</v>
      </c>
      <c r="D1408" s="1" t="str">
        <f>"VA"</f>
        <v>VA</v>
      </c>
    </row>
    <row r="1409" spans="1:4" x14ac:dyDescent="0.2">
      <c r="A1409" s="1" t="str">
        <f>"23324"</f>
        <v>23324</v>
      </c>
      <c r="B1409" s="1" t="str">
        <f>"51550"</f>
        <v>51550</v>
      </c>
      <c r="C1409" s="1" t="str">
        <f>"CHESAPEAKE"</f>
        <v>CHESAPEAKE</v>
      </c>
      <c r="D1409" s="1" t="str">
        <f>"VA"</f>
        <v>VA</v>
      </c>
    </row>
    <row r="1410" spans="1:4" x14ac:dyDescent="0.2">
      <c r="A1410" s="1" t="str">
        <f>"23523"</f>
        <v>23523</v>
      </c>
      <c r="B1410" s="1" t="str">
        <f>"51550"</f>
        <v>51550</v>
      </c>
      <c r="C1410" s="1" t="str">
        <f>"NORFOLK"</f>
        <v>NORFOLK</v>
      </c>
      <c r="D1410" s="1" t="str">
        <f>"VA"</f>
        <v>VA</v>
      </c>
    </row>
    <row r="1411" spans="1:4" x14ac:dyDescent="0.2">
      <c r="A1411" s="1" t="str">
        <f>"23464"</f>
        <v>23464</v>
      </c>
      <c r="B1411" s="1" t="str">
        <f>"51550"</f>
        <v>51550</v>
      </c>
      <c r="C1411" s="1" t="str">
        <f>"VIRGINIA BEACH"</f>
        <v>VIRGINIA BEACH</v>
      </c>
      <c r="D1411" s="1" t="str">
        <f>"VA"</f>
        <v>VA</v>
      </c>
    </row>
    <row r="1412" spans="1:4" x14ac:dyDescent="0.2">
      <c r="A1412" s="1" t="str">
        <f>"23326"</f>
        <v>23326</v>
      </c>
      <c r="B1412" s="1" t="str">
        <f>"51550"</f>
        <v>51550</v>
      </c>
      <c r="C1412" s="1" t="str">
        <f>"CHESAPEAKE"</f>
        <v>CHESAPEAKE</v>
      </c>
      <c r="D1412" s="1" t="str">
        <f>"VA"</f>
        <v>VA</v>
      </c>
    </row>
    <row r="1413" spans="1:4" x14ac:dyDescent="0.2">
      <c r="A1413" s="1" t="str">
        <f>"23702"</f>
        <v>23702</v>
      </c>
      <c r="B1413" s="1" t="str">
        <f>"51550"</f>
        <v>51550</v>
      </c>
      <c r="C1413" s="1" t="str">
        <f>"PORTSMOUTH"</f>
        <v>PORTSMOUTH</v>
      </c>
      <c r="D1413" s="1" t="str">
        <f>"VA"</f>
        <v>VA</v>
      </c>
    </row>
    <row r="1414" spans="1:4" x14ac:dyDescent="0.2">
      <c r="A1414" s="1" t="str">
        <f>"23321"</f>
        <v>23321</v>
      </c>
      <c r="B1414" s="1" t="str">
        <f>"51550"</f>
        <v>51550</v>
      </c>
      <c r="C1414" s="1" t="str">
        <f>"CHESAPEAKE"</f>
        <v>CHESAPEAKE</v>
      </c>
      <c r="D1414" s="1" t="str">
        <f>"VA"</f>
        <v>VA</v>
      </c>
    </row>
    <row r="1415" spans="1:4" x14ac:dyDescent="0.2">
      <c r="A1415" s="1" t="str">
        <f>"23320"</f>
        <v>23320</v>
      </c>
      <c r="B1415" s="1" t="str">
        <f>"51550"</f>
        <v>51550</v>
      </c>
      <c r="C1415" s="1" t="str">
        <f>"CHESAPEAKE"</f>
        <v>CHESAPEAKE</v>
      </c>
      <c r="D1415" s="1" t="str">
        <f>"VA"</f>
        <v>VA</v>
      </c>
    </row>
    <row r="1416" spans="1:4" x14ac:dyDescent="0.2">
      <c r="A1416" s="1" t="str">
        <f>"23328"</f>
        <v>23328</v>
      </c>
      <c r="B1416" s="1" t="str">
        <f>"51550"</f>
        <v>51550</v>
      </c>
      <c r="C1416" s="1" t="str">
        <f>"CHESAPEAKE"</f>
        <v>CHESAPEAKE</v>
      </c>
      <c r="D1416" s="1" t="str">
        <f>"VA"</f>
        <v>VA</v>
      </c>
    </row>
    <row r="1417" spans="1:4" x14ac:dyDescent="0.2">
      <c r="A1417" s="1" t="str">
        <f>"23322"</f>
        <v>23322</v>
      </c>
      <c r="B1417" s="1" t="str">
        <f>"51550"</f>
        <v>51550</v>
      </c>
      <c r="C1417" s="1" t="str">
        <f>"CHESAPEAKE"</f>
        <v>CHESAPEAKE</v>
      </c>
      <c r="D1417" s="1" t="str">
        <f>"VA"</f>
        <v>VA</v>
      </c>
    </row>
    <row r="1418" spans="1:4" x14ac:dyDescent="0.2">
      <c r="A1418" s="1" t="str">
        <f>"23703"</f>
        <v>23703</v>
      </c>
      <c r="B1418" s="1" t="str">
        <f>"51550"</f>
        <v>51550</v>
      </c>
      <c r="C1418" s="1" t="str">
        <f>"PORTSMOUTH"</f>
        <v>PORTSMOUTH</v>
      </c>
      <c r="D1418" s="1" t="str">
        <f>"VA"</f>
        <v>VA</v>
      </c>
    </row>
    <row r="1419" spans="1:4" x14ac:dyDescent="0.2">
      <c r="A1419" s="1" t="str">
        <f>"23834"</f>
        <v>23834</v>
      </c>
      <c r="B1419" s="1" t="str">
        <f>"51570"</f>
        <v>51570</v>
      </c>
      <c r="C1419" s="1" t="str">
        <f>"COLONIAL HEIGHTS"</f>
        <v>COLONIAL HEIGHTS</v>
      </c>
      <c r="D1419" s="1" t="str">
        <f>"VA"</f>
        <v>VA</v>
      </c>
    </row>
    <row r="1420" spans="1:4" x14ac:dyDescent="0.2">
      <c r="A1420" s="1" t="str">
        <f>"24426"</f>
        <v>24426</v>
      </c>
      <c r="B1420" s="1" t="str">
        <f>"51580"</f>
        <v>51580</v>
      </c>
      <c r="C1420" s="1" t="str">
        <f>"COVINGTON"</f>
        <v>COVINGTON</v>
      </c>
      <c r="D1420" s="1" t="str">
        <f>"VA"</f>
        <v>VA</v>
      </c>
    </row>
    <row r="1421" spans="1:4" x14ac:dyDescent="0.2">
      <c r="A1421" s="1" t="str">
        <f>"24541"</f>
        <v>24541</v>
      </c>
      <c r="B1421" s="1" t="str">
        <f>"51590"</f>
        <v>51590</v>
      </c>
      <c r="C1421" s="1" t="str">
        <f>"DANVILLE"</f>
        <v>DANVILLE</v>
      </c>
      <c r="D1421" s="1" t="str">
        <f>"VA"</f>
        <v>VA</v>
      </c>
    </row>
    <row r="1422" spans="1:4" x14ac:dyDescent="0.2">
      <c r="A1422" s="1" t="str">
        <f>"24540"</f>
        <v>24540</v>
      </c>
      <c r="B1422" s="1" t="str">
        <f>"51590"</f>
        <v>51590</v>
      </c>
      <c r="C1422" s="1" t="str">
        <f>"DANVILLE"</f>
        <v>DANVILLE</v>
      </c>
      <c r="D1422" s="1" t="str">
        <f>"VA"</f>
        <v>VA</v>
      </c>
    </row>
    <row r="1423" spans="1:4" x14ac:dyDescent="0.2">
      <c r="A1423" s="1" t="str">
        <f>"23847"</f>
        <v>23847</v>
      </c>
      <c r="B1423" s="1" t="str">
        <f>"51595"</f>
        <v>51595</v>
      </c>
      <c r="C1423" s="1" t="str">
        <f>"EMPORIA"</f>
        <v>EMPORIA</v>
      </c>
      <c r="D1423" s="1" t="str">
        <f>"VA"</f>
        <v>VA</v>
      </c>
    </row>
    <row r="1424" spans="1:4" x14ac:dyDescent="0.2">
      <c r="A1424" s="1" t="str">
        <f>"22032"</f>
        <v>22032</v>
      </c>
      <c r="B1424" s="1" t="str">
        <f>"51600"</f>
        <v>51600</v>
      </c>
      <c r="C1424" s="1" t="str">
        <f>"FAIRFAX"</f>
        <v>FAIRFAX</v>
      </c>
      <c r="D1424" s="1" t="str">
        <f>"VA"</f>
        <v>VA</v>
      </c>
    </row>
    <row r="1425" spans="1:4" x14ac:dyDescent="0.2">
      <c r="A1425" s="1" t="str">
        <f>"22038"</f>
        <v>22038</v>
      </c>
      <c r="B1425" s="1" t="str">
        <f>"51600"</f>
        <v>51600</v>
      </c>
      <c r="C1425" s="1" t="str">
        <f>"FAIRFAX"</f>
        <v>FAIRFAX</v>
      </c>
      <c r="D1425" s="1" t="str">
        <f>"VA"</f>
        <v>VA</v>
      </c>
    </row>
    <row r="1426" spans="1:4" x14ac:dyDescent="0.2">
      <c r="A1426" s="1" t="str">
        <f>"22031"</f>
        <v>22031</v>
      </c>
      <c r="B1426" s="1" t="str">
        <f>"51600"</f>
        <v>51600</v>
      </c>
      <c r="C1426" s="1" t="str">
        <f>"FAIRFAX"</f>
        <v>FAIRFAX</v>
      </c>
      <c r="D1426" s="1" t="str">
        <f>"VA"</f>
        <v>VA</v>
      </c>
    </row>
    <row r="1427" spans="1:4" x14ac:dyDescent="0.2">
      <c r="A1427" s="1" t="str">
        <f>"22030"</f>
        <v>22030</v>
      </c>
      <c r="B1427" s="1" t="str">
        <f>"51600"</f>
        <v>51600</v>
      </c>
      <c r="C1427" s="1" t="str">
        <f>"FAIRFAX"</f>
        <v>FAIRFAX</v>
      </c>
      <c r="D1427" s="1" t="str">
        <f>"VA"</f>
        <v>VA</v>
      </c>
    </row>
    <row r="1428" spans="1:4" x14ac:dyDescent="0.2">
      <c r="A1428" s="1" t="str">
        <f>"22046"</f>
        <v>22046</v>
      </c>
      <c r="B1428" s="1" t="str">
        <f>"51610"</f>
        <v>51610</v>
      </c>
      <c r="C1428" s="1" t="str">
        <f>"FALLS CHURCH"</f>
        <v>FALLS CHURCH</v>
      </c>
      <c r="D1428" s="1" t="str">
        <f>"VA"</f>
        <v>VA</v>
      </c>
    </row>
    <row r="1429" spans="1:4" x14ac:dyDescent="0.2">
      <c r="A1429" s="1" t="str">
        <f>"22044"</f>
        <v>22044</v>
      </c>
      <c r="B1429" s="1" t="str">
        <f>"51610"</f>
        <v>51610</v>
      </c>
      <c r="C1429" s="1" t="str">
        <f>"FALLS CHURCH"</f>
        <v>FALLS CHURCH</v>
      </c>
      <c r="D1429" s="1" t="str">
        <f>"VA"</f>
        <v>VA</v>
      </c>
    </row>
    <row r="1430" spans="1:4" x14ac:dyDescent="0.2">
      <c r="A1430" s="1" t="str">
        <f>"22042"</f>
        <v>22042</v>
      </c>
      <c r="B1430" s="1" t="str">
        <f>"51610"</f>
        <v>51610</v>
      </c>
      <c r="C1430" s="1" t="str">
        <f>"FALLS CHURCH"</f>
        <v>FALLS CHURCH</v>
      </c>
      <c r="D1430" s="1" t="str">
        <f>"VA"</f>
        <v>VA</v>
      </c>
    </row>
    <row r="1431" spans="1:4" x14ac:dyDescent="0.2">
      <c r="A1431" s="1" t="str">
        <f>"22205"</f>
        <v>22205</v>
      </c>
      <c r="B1431" s="1" t="str">
        <f>"51610"</f>
        <v>51610</v>
      </c>
      <c r="C1431" s="1" t="str">
        <f>"ARLINGTON"</f>
        <v>ARLINGTON</v>
      </c>
      <c r="D1431" s="1" t="str">
        <f>"VA"</f>
        <v>VA</v>
      </c>
    </row>
    <row r="1432" spans="1:4" x14ac:dyDescent="0.2">
      <c r="A1432" s="1" t="str">
        <f>"22040"</f>
        <v>22040</v>
      </c>
      <c r="B1432" s="1" t="str">
        <f>"51610"</f>
        <v>51610</v>
      </c>
      <c r="C1432" s="1" t="str">
        <f>"FALLS CHURCH"</f>
        <v>FALLS CHURCH</v>
      </c>
      <c r="D1432" s="1" t="str">
        <f>"VA"</f>
        <v>VA</v>
      </c>
    </row>
    <row r="1433" spans="1:4" x14ac:dyDescent="0.2">
      <c r="A1433" s="1" t="str">
        <f>"22213"</f>
        <v>22213</v>
      </c>
      <c r="B1433" s="1" t="str">
        <f>"51610"</f>
        <v>51610</v>
      </c>
      <c r="C1433" s="1" t="str">
        <f>"ARLINGTON"</f>
        <v>ARLINGTON</v>
      </c>
      <c r="D1433" s="1" t="str">
        <f>"VA"</f>
        <v>VA</v>
      </c>
    </row>
    <row r="1434" spans="1:4" x14ac:dyDescent="0.2">
      <c r="A1434" s="1" t="str">
        <f>"23851"</f>
        <v>23851</v>
      </c>
      <c r="B1434" s="1" t="str">
        <f>"51620"</f>
        <v>51620</v>
      </c>
      <c r="C1434" s="1" t="str">
        <f>"FRANKLIN"</f>
        <v>FRANKLIN</v>
      </c>
      <c r="D1434" s="1" t="str">
        <f>"VA"</f>
        <v>VA</v>
      </c>
    </row>
    <row r="1435" spans="1:4" x14ac:dyDescent="0.2">
      <c r="A1435" s="1" t="str">
        <f>"22408"</f>
        <v>22408</v>
      </c>
      <c r="B1435" s="1" t="str">
        <f>"51630"</f>
        <v>51630</v>
      </c>
      <c r="C1435" s="1" t="str">
        <f>"FREDERICKSBURG"</f>
        <v>FREDERICKSBURG</v>
      </c>
      <c r="D1435" s="1" t="str">
        <f>"VA"</f>
        <v>VA</v>
      </c>
    </row>
    <row r="1436" spans="1:4" x14ac:dyDescent="0.2">
      <c r="A1436" s="1" t="str">
        <f>"22401"</f>
        <v>22401</v>
      </c>
      <c r="B1436" s="1" t="str">
        <f>"51630"</f>
        <v>51630</v>
      </c>
      <c r="C1436" s="1" t="str">
        <f>"FREDERICKSBURG"</f>
        <v>FREDERICKSBURG</v>
      </c>
      <c r="D1436" s="1" t="str">
        <f>"VA"</f>
        <v>VA</v>
      </c>
    </row>
    <row r="1437" spans="1:4" x14ac:dyDescent="0.2">
      <c r="A1437" s="1" t="str">
        <f>"22407"</f>
        <v>22407</v>
      </c>
      <c r="B1437" s="1" t="str">
        <f>"51630"</f>
        <v>51630</v>
      </c>
      <c r="C1437" s="1" t="str">
        <f>"FREDERICKSBURG"</f>
        <v>FREDERICKSBURG</v>
      </c>
      <c r="D1437" s="1" t="str">
        <f>"VA"</f>
        <v>VA</v>
      </c>
    </row>
    <row r="1438" spans="1:4" x14ac:dyDescent="0.2">
      <c r="A1438" s="1" t="str">
        <f>"22402"</f>
        <v>22402</v>
      </c>
      <c r="B1438" s="1" t="str">
        <f>"51630"</f>
        <v>51630</v>
      </c>
      <c r="C1438" s="1" t="str">
        <f>"FREDERICKSBURG"</f>
        <v>FREDERICKSBURG</v>
      </c>
      <c r="D1438" s="1" t="str">
        <f>"VA"</f>
        <v>VA</v>
      </c>
    </row>
    <row r="1439" spans="1:4" x14ac:dyDescent="0.2">
      <c r="A1439" s="1" t="str">
        <f>"22404"</f>
        <v>22404</v>
      </c>
      <c r="B1439" s="1" t="str">
        <f>"51630"</f>
        <v>51630</v>
      </c>
      <c r="C1439" s="1" t="str">
        <f>"FREDERICKSBURG"</f>
        <v>FREDERICKSBURG</v>
      </c>
      <c r="D1439" s="1" t="str">
        <f>"VA"</f>
        <v>VA</v>
      </c>
    </row>
    <row r="1440" spans="1:4" x14ac:dyDescent="0.2">
      <c r="A1440" s="1" t="str">
        <f>"24333"</f>
        <v>24333</v>
      </c>
      <c r="B1440" s="1" t="str">
        <f>"51640"</f>
        <v>51640</v>
      </c>
      <c r="C1440" s="1" t="str">
        <f>"GALAX"</f>
        <v>GALAX</v>
      </c>
      <c r="D1440" s="1" t="str">
        <f>"VA"</f>
        <v>VA</v>
      </c>
    </row>
    <row r="1441" spans="1:4" x14ac:dyDescent="0.2">
      <c r="A1441" s="1" t="str">
        <f>"23607"</f>
        <v>23607</v>
      </c>
      <c r="B1441" s="1" t="str">
        <f>"51650"</f>
        <v>51650</v>
      </c>
      <c r="C1441" s="1" t="str">
        <f>"NEWPORT NEWS"</f>
        <v>NEWPORT NEWS</v>
      </c>
      <c r="D1441" s="1" t="str">
        <f>"VA"</f>
        <v>VA</v>
      </c>
    </row>
    <row r="1442" spans="1:4" x14ac:dyDescent="0.2">
      <c r="A1442" s="1" t="str">
        <f>"23666"</f>
        <v>23666</v>
      </c>
      <c r="B1442" s="1" t="str">
        <f>"51650"</f>
        <v>51650</v>
      </c>
      <c r="C1442" s="1" t="str">
        <f>"HAMPTON"</f>
        <v>HAMPTON</v>
      </c>
      <c r="D1442" s="1" t="str">
        <f>"VA"</f>
        <v>VA</v>
      </c>
    </row>
    <row r="1443" spans="1:4" x14ac:dyDescent="0.2">
      <c r="A1443" s="1" t="str">
        <f>"23669"</f>
        <v>23669</v>
      </c>
      <c r="B1443" s="1" t="str">
        <f>"51650"</f>
        <v>51650</v>
      </c>
      <c r="C1443" s="1" t="str">
        <f>"HAMPTON"</f>
        <v>HAMPTON</v>
      </c>
      <c r="D1443" s="1" t="str">
        <f>"VA"</f>
        <v>VA</v>
      </c>
    </row>
    <row r="1444" spans="1:4" x14ac:dyDescent="0.2">
      <c r="A1444" s="1" t="str">
        <f>"23661"</f>
        <v>23661</v>
      </c>
      <c r="B1444" s="1" t="str">
        <f>"51650"</f>
        <v>51650</v>
      </c>
      <c r="C1444" s="1" t="str">
        <f>"HAMPTON"</f>
        <v>HAMPTON</v>
      </c>
      <c r="D1444" s="1" t="str">
        <f>"VA"</f>
        <v>VA</v>
      </c>
    </row>
    <row r="1445" spans="1:4" x14ac:dyDescent="0.2">
      <c r="A1445" s="1" t="str">
        <f>"23663"</f>
        <v>23663</v>
      </c>
      <c r="B1445" s="1" t="str">
        <f>"51650"</f>
        <v>51650</v>
      </c>
      <c r="C1445" s="1" t="str">
        <f>"HAMPTON"</f>
        <v>HAMPTON</v>
      </c>
      <c r="D1445" s="1" t="str">
        <f>"VA"</f>
        <v>VA</v>
      </c>
    </row>
    <row r="1446" spans="1:4" x14ac:dyDescent="0.2">
      <c r="A1446" s="1" t="str">
        <f>"23605"</f>
        <v>23605</v>
      </c>
      <c r="B1446" s="1" t="str">
        <f>"51650"</f>
        <v>51650</v>
      </c>
      <c r="C1446" s="1" t="str">
        <f>"NEWPORT NEWS"</f>
        <v>NEWPORT NEWS</v>
      </c>
      <c r="D1446" s="1" t="str">
        <f>"VA"</f>
        <v>VA</v>
      </c>
    </row>
    <row r="1447" spans="1:4" x14ac:dyDescent="0.2">
      <c r="A1447" s="1" t="str">
        <f>"23630"</f>
        <v>23630</v>
      </c>
      <c r="B1447" s="1" t="str">
        <f>"51650"</f>
        <v>51650</v>
      </c>
      <c r="C1447" s="1" t="str">
        <f>"HAMPTON"</f>
        <v>HAMPTON</v>
      </c>
      <c r="D1447" s="1" t="str">
        <f>"VA"</f>
        <v>VA</v>
      </c>
    </row>
    <row r="1448" spans="1:4" x14ac:dyDescent="0.2">
      <c r="A1448" s="1" t="str">
        <f>"23668"</f>
        <v>23668</v>
      </c>
      <c r="B1448" s="1" t="str">
        <f>"51650"</f>
        <v>51650</v>
      </c>
      <c r="C1448" s="1" t="str">
        <f>"HAMPTON"</f>
        <v>HAMPTON</v>
      </c>
      <c r="D1448" s="1" t="str">
        <f>"VA"</f>
        <v>VA</v>
      </c>
    </row>
    <row r="1449" spans="1:4" x14ac:dyDescent="0.2">
      <c r="A1449" s="1" t="str">
        <f>"23664"</f>
        <v>23664</v>
      </c>
      <c r="B1449" s="1" t="str">
        <f>"51650"</f>
        <v>51650</v>
      </c>
      <c r="C1449" s="1" t="str">
        <f>"HAMPTON"</f>
        <v>HAMPTON</v>
      </c>
      <c r="D1449" s="1" t="str">
        <f>"VA"</f>
        <v>VA</v>
      </c>
    </row>
    <row r="1450" spans="1:4" x14ac:dyDescent="0.2">
      <c r="A1450" s="1" t="str">
        <f>"23665"</f>
        <v>23665</v>
      </c>
      <c r="B1450" s="1" t="str">
        <f>"51650"</f>
        <v>51650</v>
      </c>
      <c r="C1450" s="1" t="str">
        <f>"HAMPTON"</f>
        <v>HAMPTON</v>
      </c>
      <c r="D1450" s="1" t="str">
        <f>"VA"</f>
        <v>VA</v>
      </c>
    </row>
    <row r="1451" spans="1:4" x14ac:dyDescent="0.2">
      <c r="A1451" s="1" t="str">
        <f>"23651"</f>
        <v>23651</v>
      </c>
      <c r="B1451" s="1" t="str">
        <f>"51650"</f>
        <v>51650</v>
      </c>
      <c r="C1451" s="1" t="str">
        <f>"FORT MONROE"</f>
        <v>FORT MONROE</v>
      </c>
      <c r="D1451" s="1" t="str">
        <f>"VA"</f>
        <v>VA</v>
      </c>
    </row>
    <row r="1452" spans="1:4" x14ac:dyDescent="0.2">
      <c r="A1452" s="1" t="str">
        <f>"23681"</f>
        <v>23681</v>
      </c>
      <c r="B1452" s="1" t="str">
        <f>"51650"</f>
        <v>51650</v>
      </c>
      <c r="C1452" s="1" t="str">
        <f>"HAMPTON"</f>
        <v>HAMPTON</v>
      </c>
      <c r="D1452" s="1" t="str">
        <f>"VA"</f>
        <v>VA</v>
      </c>
    </row>
    <row r="1453" spans="1:4" x14ac:dyDescent="0.2">
      <c r="A1453" s="1" t="str">
        <f>"23670"</f>
        <v>23670</v>
      </c>
      <c r="B1453" s="1" t="str">
        <f>"51650"</f>
        <v>51650</v>
      </c>
      <c r="C1453" s="1" t="str">
        <f>"HAMPTON"</f>
        <v>HAMPTON</v>
      </c>
      <c r="D1453" s="1" t="str">
        <f>"VA"</f>
        <v>VA</v>
      </c>
    </row>
    <row r="1454" spans="1:4" x14ac:dyDescent="0.2">
      <c r="A1454" s="1" t="str">
        <f>"23667"</f>
        <v>23667</v>
      </c>
      <c r="B1454" s="1" t="str">
        <f>"51650"</f>
        <v>51650</v>
      </c>
      <c r="C1454" s="1" t="str">
        <f>"HAMPTON"</f>
        <v>HAMPTON</v>
      </c>
      <c r="D1454" s="1" t="str">
        <f>"VA"</f>
        <v>VA</v>
      </c>
    </row>
    <row r="1455" spans="1:4" x14ac:dyDescent="0.2">
      <c r="A1455" s="1" t="str">
        <f>"22803"</f>
        <v>22803</v>
      </c>
      <c r="B1455" s="1" t="str">
        <f>"51660"</f>
        <v>51660</v>
      </c>
      <c r="C1455" s="1" t="str">
        <f>"HARRISONBURG"</f>
        <v>HARRISONBURG</v>
      </c>
      <c r="D1455" s="1" t="str">
        <f>"VA"</f>
        <v>VA</v>
      </c>
    </row>
    <row r="1456" spans="1:4" x14ac:dyDescent="0.2">
      <c r="A1456" s="1" t="str">
        <f>"22807"</f>
        <v>22807</v>
      </c>
      <c r="B1456" s="1" t="str">
        <f>"51660"</f>
        <v>51660</v>
      </c>
      <c r="C1456" s="1" t="str">
        <f>"HARRISONBURG"</f>
        <v>HARRISONBURG</v>
      </c>
      <c r="D1456" s="1" t="str">
        <f>"VA"</f>
        <v>VA</v>
      </c>
    </row>
    <row r="1457" spans="1:4" x14ac:dyDescent="0.2">
      <c r="A1457" s="1" t="str">
        <f>"22801"</f>
        <v>22801</v>
      </c>
      <c r="B1457" s="1" t="str">
        <f>"51660"</f>
        <v>51660</v>
      </c>
      <c r="C1457" s="1" t="str">
        <f>"HARRISONBURG"</f>
        <v>HARRISONBURG</v>
      </c>
      <c r="D1457" s="1" t="str">
        <f>"VA"</f>
        <v>VA</v>
      </c>
    </row>
    <row r="1458" spans="1:4" x14ac:dyDescent="0.2">
      <c r="A1458" s="1" t="str">
        <f>"22802"</f>
        <v>22802</v>
      </c>
      <c r="B1458" s="1" t="str">
        <f>"51660"</f>
        <v>51660</v>
      </c>
      <c r="C1458" s="1" t="str">
        <f>"HARRISONBURG"</f>
        <v>HARRISONBURG</v>
      </c>
      <c r="D1458" s="1" t="str">
        <f>"VA"</f>
        <v>VA</v>
      </c>
    </row>
    <row r="1459" spans="1:4" x14ac:dyDescent="0.2">
      <c r="A1459" s="1" t="str">
        <f>"23860"</f>
        <v>23860</v>
      </c>
      <c r="B1459" s="1" t="str">
        <f>"51670"</f>
        <v>51670</v>
      </c>
      <c r="C1459" s="1" t="str">
        <f>"HOPEWELL"</f>
        <v>HOPEWELL</v>
      </c>
      <c r="D1459" s="1" t="str">
        <f>"VA"</f>
        <v>VA</v>
      </c>
    </row>
    <row r="1460" spans="1:4" x14ac:dyDescent="0.2">
      <c r="A1460" s="1" t="str">
        <f>"24450"</f>
        <v>24450</v>
      </c>
      <c r="B1460" s="1" t="str">
        <f>"51678"</f>
        <v>51678</v>
      </c>
      <c r="C1460" s="1" t="str">
        <f>"LEXINGTON"</f>
        <v>LEXINGTON</v>
      </c>
      <c r="D1460" s="1" t="str">
        <f>"VA"</f>
        <v>VA</v>
      </c>
    </row>
    <row r="1461" spans="1:4" x14ac:dyDescent="0.2">
      <c r="A1461" s="1" t="str">
        <f>"24505"</f>
        <v>24505</v>
      </c>
      <c r="B1461" s="1" t="str">
        <f>"51680"</f>
        <v>51680</v>
      </c>
      <c r="C1461" s="1" t="str">
        <f>"LYNCHBURG"</f>
        <v>LYNCHBURG</v>
      </c>
      <c r="D1461" s="1" t="str">
        <f>"VA"</f>
        <v>VA</v>
      </c>
    </row>
    <row r="1462" spans="1:4" x14ac:dyDescent="0.2">
      <c r="A1462" s="1" t="str">
        <f>"24514"</f>
        <v>24514</v>
      </c>
      <c r="B1462" s="1" t="str">
        <f>"51680"</f>
        <v>51680</v>
      </c>
      <c r="C1462" s="1" t="str">
        <f>"LYNCHBURG"</f>
        <v>LYNCHBURG</v>
      </c>
      <c r="D1462" s="1" t="str">
        <f>"VA"</f>
        <v>VA</v>
      </c>
    </row>
    <row r="1463" spans="1:4" x14ac:dyDescent="0.2">
      <c r="A1463" s="1" t="str">
        <f>"24502"</f>
        <v>24502</v>
      </c>
      <c r="B1463" s="1" t="str">
        <f>"51680"</f>
        <v>51680</v>
      </c>
      <c r="C1463" s="1" t="str">
        <f>"LYNCHBURG"</f>
        <v>LYNCHBURG</v>
      </c>
      <c r="D1463" s="1" t="str">
        <f>"VA"</f>
        <v>VA</v>
      </c>
    </row>
    <row r="1464" spans="1:4" x14ac:dyDescent="0.2">
      <c r="A1464" s="1" t="str">
        <f>"24503"</f>
        <v>24503</v>
      </c>
      <c r="B1464" s="1" t="str">
        <f>"51680"</f>
        <v>51680</v>
      </c>
      <c r="C1464" s="1" t="str">
        <f>"LYNCHBURG"</f>
        <v>LYNCHBURG</v>
      </c>
      <c r="D1464" s="1" t="str">
        <f>"VA"</f>
        <v>VA</v>
      </c>
    </row>
    <row r="1465" spans="1:4" x14ac:dyDescent="0.2">
      <c r="A1465" s="1" t="str">
        <f>"24513"</f>
        <v>24513</v>
      </c>
      <c r="B1465" s="1" t="str">
        <f>"51680"</f>
        <v>51680</v>
      </c>
      <c r="C1465" s="1" t="str">
        <f>"LYNCHBURG"</f>
        <v>LYNCHBURG</v>
      </c>
      <c r="D1465" s="1" t="str">
        <f>"VA"</f>
        <v>VA</v>
      </c>
    </row>
    <row r="1466" spans="1:4" x14ac:dyDescent="0.2">
      <c r="A1466" s="1" t="str">
        <f>"24501"</f>
        <v>24501</v>
      </c>
      <c r="B1466" s="1" t="str">
        <f>"51680"</f>
        <v>51680</v>
      </c>
      <c r="C1466" s="1" t="str">
        <f>"LYNCHBURG"</f>
        <v>LYNCHBURG</v>
      </c>
      <c r="D1466" s="1" t="str">
        <f>"VA"</f>
        <v>VA</v>
      </c>
    </row>
    <row r="1467" spans="1:4" x14ac:dyDescent="0.2">
      <c r="A1467" s="1" t="str">
        <f>"24551"</f>
        <v>24551</v>
      </c>
      <c r="B1467" s="1" t="str">
        <f>"51680"</f>
        <v>51680</v>
      </c>
      <c r="C1467" s="1" t="str">
        <f>"FOREST"</f>
        <v>FOREST</v>
      </c>
      <c r="D1467" s="1" t="str">
        <f>"VA"</f>
        <v>VA</v>
      </c>
    </row>
    <row r="1468" spans="1:4" x14ac:dyDescent="0.2">
      <c r="A1468" s="1" t="str">
        <f>"24504"</f>
        <v>24504</v>
      </c>
      <c r="B1468" s="1" t="str">
        <f>"51680"</f>
        <v>51680</v>
      </c>
      <c r="C1468" s="1" t="str">
        <f>"LYNCHBURG"</f>
        <v>LYNCHBURG</v>
      </c>
      <c r="D1468" s="1" t="str">
        <f>"VA"</f>
        <v>VA</v>
      </c>
    </row>
    <row r="1469" spans="1:4" x14ac:dyDescent="0.2">
      <c r="A1469" s="1" t="str">
        <f>"24506"</f>
        <v>24506</v>
      </c>
      <c r="B1469" s="1" t="str">
        <f>"51680"</f>
        <v>51680</v>
      </c>
      <c r="C1469" s="1" t="str">
        <f>"LYNCHBURG"</f>
        <v>LYNCHBURG</v>
      </c>
      <c r="D1469" s="1" t="str">
        <f>"VA"</f>
        <v>VA</v>
      </c>
    </row>
    <row r="1470" spans="1:4" x14ac:dyDescent="0.2">
      <c r="A1470" s="1" t="str">
        <f>"24515"</f>
        <v>24515</v>
      </c>
      <c r="B1470" s="1" t="str">
        <f>"51680"</f>
        <v>51680</v>
      </c>
      <c r="C1470" s="1" t="str">
        <f>"LYNCHBURG"</f>
        <v>LYNCHBURG</v>
      </c>
      <c r="D1470" s="1" t="str">
        <f>"VA"</f>
        <v>VA</v>
      </c>
    </row>
    <row r="1471" spans="1:4" x14ac:dyDescent="0.2">
      <c r="A1471" s="1" t="str">
        <f>"20110"</f>
        <v>20110</v>
      </c>
      <c r="B1471" s="1" t="str">
        <f>"51683"</f>
        <v>51683</v>
      </c>
      <c r="C1471" s="1" t="str">
        <f>"MANASSAS"</f>
        <v>MANASSAS</v>
      </c>
      <c r="D1471" s="1" t="str">
        <f>"VA"</f>
        <v>VA</v>
      </c>
    </row>
    <row r="1472" spans="1:4" x14ac:dyDescent="0.2">
      <c r="A1472" s="1" t="str">
        <f>"20108"</f>
        <v>20108</v>
      </c>
      <c r="B1472" s="1" t="str">
        <f>"51683"</f>
        <v>51683</v>
      </c>
      <c r="C1472" s="1" t="str">
        <f>"MANASSAS"</f>
        <v>MANASSAS</v>
      </c>
      <c r="D1472" s="1" t="str">
        <f>"VA"</f>
        <v>VA</v>
      </c>
    </row>
    <row r="1473" spans="1:4" x14ac:dyDescent="0.2">
      <c r="A1473" s="1" t="str">
        <f>"20111"</f>
        <v>20111</v>
      </c>
      <c r="B1473" s="1" t="str">
        <f>"51685"</f>
        <v>51685</v>
      </c>
      <c r="C1473" s="1" t="str">
        <f>"MANASSAS"</f>
        <v>MANASSAS</v>
      </c>
      <c r="D1473" s="1" t="str">
        <f>"VA"</f>
        <v>VA</v>
      </c>
    </row>
    <row r="1474" spans="1:4" x14ac:dyDescent="0.2">
      <c r="A1474" s="1" t="str">
        <f>"20110"</f>
        <v>20110</v>
      </c>
      <c r="B1474" s="1" t="str">
        <f>"51685"</f>
        <v>51685</v>
      </c>
      <c r="C1474" s="1" t="str">
        <f>"MANASSAS"</f>
        <v>MANASSAS</v>
      </c>
      <c r="D1474" s="1" t="str">
        <f>"VA"</f>
        <v>VA</v>
      </c>
    </row>
    <row r="1475" spans="1:4" x14ac:dyDescent="0.2">
      <c r="A1475" s="1" t="str">
        <f>"20113"</f>
        <v>20113</v>
      </c>
      <c r="B1475" s="1" t="str">
        <f>"51685"</f>
        <v>51685</v>
      </c>
      <c r="C1475" s="1" t="str">
        <f>"MANASSAS"</f>
        <v>MANASSAS</v>
      </c>
      <c r="D1475" s="1" t="str">
        <f>"VA"</f>
        <v>VA</v>
      </c>
    </row>
    <row r="1476" spans="1:4" x14ac:dyDescent="0.2">
      <c r="A1476" s="1" t="str">
        <f>"24112"</f>
        <v>24112</v>
      </c>
      <c r="B1476" s="1" t="str">
        <f>"51690"</f>
        <v>51690</v>
      </c>
      <c r="C1476" s="1" t="str">
        <f>"MARTINSVILLE"</f>
        <v>MARTINSVILLE</v>
      </c>
      <c r="D1476" s="1" t="str">
        <f>"VA"</f>
        <v>VA</v>
      </c>
    </row>
    <row r="1477" spans="1:4" x14ac:dyDescent="0.2">
      <c r="A1477" s="1" t="str">
        <f>"23607"</f>
        <v>23607</v>
      </c>
      <c r="B1477" s="1" t="str">
        <f>"51700"</f>
        <v>51700</v>
      </c>
      <c r="C1477" s="1" t="str">
        <f>"NEWPORT NEWS"</f>
        <v>NEWPORT NEWS</v>
      </c>
      <c r="D1477" s="1" t="str">
        <f>"VA"</f>
        <v>VA</v>
      </c>
    </row>
    <row r="1478" spans="1:4" x14ac:dyDescent="0.2">
      <c r="A1478" s="1" t="str">
        <f>"23666"</f>
        <v>23666</v>
      </c>
      <c r="B1478" s="1" t="str">
        <f>"51700"</f>
        <v>51700</v>
      </c>
      <c r="C1478" s="1" t="str">
        <f>"HAMPTON"</f>
        <v>HAMPTON</v>
      </c>
      <c r="D1478" s="1" t="str">
        <f>"VA"</f>
        <v>VA</v>
      </c>
    </row>
    <row r="1479" spans="1:4" x14ac:dyDescent="0.2">
      <c r="A1479" s="1" t="str">
        <f>"23690"</f>
        <v>23690</v>
      </c>
      <c r="B1479" s="1" t="str">
        <f>"51700"</f>
        <v>51700</v>
      </c>
      <c r="C1479" s="1" t="str">
        <f>"YORKTOWN"</f>
        <v>YORKTOWN</v>
      </c>
      <c r="D1479" s="1" t="str">
        <f>"VA"</f>
        <v>VA</v>
      </c>
    </row>
    <row r="1480" spans="1:4" x14ac:dyDescent="0.2">
      <c r="A1480" s="1" t="str">
        <f>"23628"</f>
        <v>23628</v>
      </c>
      <c r="B1480" s="1" t="str">
        <f>"51700"</f>
        <v>51700</v>
      </c>
      <c r="C1480" s="1" t="str">
        <f>"NEWPORT NEWS"</f>
        <v>NEWPORT NEWS</v>
      </c>
      <c r="D1480" s="1" t="str">
        <f>"VA"</f>
        <v>VA</v>
      </c>
    </row>
    <row r="1481" spans="1:4" x14ac:dyDescent="0.2">
      <c r="A1481" s="1" t="str">
        <f>"23603"</f>
        <v>23603</v>
      </c>
      <c r="B1481" s="1" t="str">
        <f>"51700"</f>
        <v>51700</v>
      </c>
      <c r="C1481" s="1" t="str">
        <f>"NEWPORT NEWS"</f>
        <v>NEWPORT NEWS</v>
      </c>
      <c r="D1481" s="1" t="str">
        <f>"VA"</f>
        <v>VA</v>
      </c>
    </row>
    <row r="1482" spans="1:4" x14ac:dyDescent="0.2">
      <c r="A1482" s="1" t="str">
        <f>"23691"</f>
        <v>23691</v>
      </c>
      <c r="B1482" s="1" t="str">
        <f>"51700"</f>
        <v>51700</v>
      </c>
      <c r="C1482" s="1" t="str">
        <f>"YORKTOWN"</f>
        <v>YORKTOWN</v>
      </c>
      <c r="D1482" s="1" t="str">
        <f>"VA"</f>
        <v>VA</v>
      </c>
    </row>
    <row r="1483" spans="1:4" x14ac:dyDescent="0.2">
      <c r="A1483" s="1" t="str">
        <f>"23601"</f>
        <v>23601</v>
      </c>
      <c r="B1483" s="1" t="str">
        <f>"51700"</f>
        <v>51700</v>
      </c>
      <c r="C1483" s="1" t="str">
        <f>"NEWPORT NEWS"</f>
        <v>NEWPORT NEWS</v>
      </c>
      <c r="D1483" s="1" t="str">
        <f>"VA"</f>
        <v>VA</v>
      </c>
    </row>
    <row r="1484" spans="1:4" x14ac:dyDescent="0.2">
      <c r="A1484" s="1" t="str">
        <f>"23604"</f>
        <v>23604</v>
      </c>
      <c r="B1484" s="1" t="str">
        <f>"51700"</f>
        <v>51700</v>
      </c>
      <c r="C1484" s="1" t="str">
        <f>"FORT EUSTIS"</f>
        <v>FORT EUSTIS</v>
      </c>
      <c r="D1484" s="1" t="str">
        <f>"VA"</f>
        <v>VA</v>
      </c>
    </row>
    <row r="1485" spans="1:4" x14ac:dyDescent="0.2">
      <c r="A1485" s="1" t="str">
        <f>"23605"</f>
        <v>23605</v>
      </c>
      <c r="B1485" s="1" t="str">
        <f>"51700"</f>
        <v>51700</v>
      </c>
      <c r="C1485" s="1" t="str">
        <f>"NEWPORT NEWS"</f>
        <v>NEWPORT NEWS</v>
      </c>
      <c r="D1485" s="1" t="str">
        <f>"VA"</f>
        <v>VA</v>
      </c>
    </row>
    <row r="1486" spans="1:4" x14ac:dyDescent="0.2">
      <c r="A1486" s="1" t="str">
        <f>"23630"</f>
        <v>23630</v>
      </c>
      <c r="B1486" s="1" t="str">
        <f>"51700"</f>
        <v>51700</v>
      </c>
      <c r="C1486" s="1" t="str">
        <f>"HAMPTON"</f>
        <v>HAMPTON</v>
      </c>
      <c r="D1486" s="1" t="str">
        <f>"VA"</f>
        <v>VA</v>
      </c>
    </row>
    <row r="1487" spans="1:4" x14ac:dyDescent="0.2">
      <c r="A1487" s="1" t="str">
        <f>"23602"</f>
        <v>23602</v>
      </c>
      <c r="B1487" s="1" t="str">
        <f>"51700"</f>
        <v>51700</v>
      </c>
      <c r="C1487" s="1" t="str">
        <f>"NEWPORT NEWS"</f>
        <v>NEWPORT NEWS</v>
      </c>
      <c r="D1487" s="1" t="str">
        <f>"VA"</f>
        <v>VA</v>
      </c>
    </row>
    <row r="1488" spans="1:4" x14ac:dyDescent="0.2">
      <c r="A1488" s="1" t="str">
        <f>"23612"</f>
        <v>23612</v>
      </c>
      <c r="B1488" s="1" t="str">
        <f>"51700"</f>
        <v>51700</v>
      </c>
      <c r="C1488" s="1" t="str">
        <f>"NEWPORT NEWS"</f>
        <v>NEWPORT NEWS</v>
      </c>
      <c r="D1488" s="1" t="str">
        <f>"VA"</f>
        <v>VA</v>
      </c>
    </row>
    <row r="1489" spans="1:4" x14ac:dyDescent="0.2">
      <c r="A1489" s="1" t="str">
        <f>"23606"</f>
        <v>23606</v>
      </c>
      <c r="B1489" s="1" t="str">
        <f>"51700"</f>
        <v>51700</v>
      </c>
      <c r="C1489" s="1" t="str">
        <f>"NEWPORT NEWS"</f>
        <v>NEWPORT NEWS</v>
      </c>
      <c r="D1489" s="1" t="str">
        <f>"VA"</f>
        <v>VA</v>
      </c>
    </row>
    <row r="1490" spans="1:4" x14ac:dyDescent="0.2">
      <c r="A1490" s="1" t="str">
        <f>"23608"</f>
        <v>23608</v>
      </c>
      <c r="B1490" s="1" t="str">
        <f>"51700"</f>
        <v>51700</v>
      </c>
      <c r="C1490" s="1" t="str">
        <f>"NEWPORT NEWS"</f>
        <v>NEWPORT NEWS</v>
      </c>
      <c r="D1490" s="1" t="str">
        <f>"VA"</f>
        <v>VA</v>
      </c>
    </row>
    <row r="1491" spans="1:4" x14ac:dyDescent="0.2">
      <c r="A1491" s="1" t="str">
        <f>"23609"</f>
        <v>23609</v>
      </c>
      <c r="B1491" s="1" t="str">
        <f>"51700"</f>
        <v>51700</v>
      </c>
      <c r="C1491" s="1" t="str">
        <f>"NEWPORT NEWS"</f>
        <v>NEWPORT NEWS</v>
      </c>
      <c r="D1491" s="1" t="str">
        <f>"VA"</f>
        <v>VA</v>
      </c>
    </row>
    <row r="1492" spans="1:4" x14ac:dyDescent="0.2">
      <c r="A1492" s="1" t="str">
        <f>"23670"</f>
        <v>23670</v>
      </c>
      <c r="B1492" s="1" t="str">
        <f>"51700"</f>
        <v>51700</v>
      </c>
      <c r="C1492" s="1" t="str">
        <f>"HAMPTON"</f>
        <v>HAMPTON</v>
      </c>
      <c r="D1492" s="1" t="str">
        <f>"VA"</f>
        <v>VA</v>
      </c>
    </row>
    <row r="1493" spans="1:4" x14ac:dyDescent="0.2">
      <c r="A1493" s="1" t="str">
        <f>"23501"</f>
        <v>23501</v>
      </c>
      <c r="B1493" s="1" t="str">
        <f>"51710"</f>
        <v>51710</v>
      </c>
      <c r="C1493" s="1" t="str">
        <f>"NORFOLK"</f>
        <v>NORFOLK</v>
      </c>
      <c r="D1493" s="1" t="str">
        <f>"VA"</f>
        <v>VA</v>
      </c>
    </row>
    <row r="1494" spans="1:4" x14ac:dyDescent="0.2">
      <c r="A1494" s="1" t="str">
        <f>"23513"</f>
        <v>23513</v>
      </c>
      <c r="B1494" s="1" t="str">
        <f>"51710"</f>
        <v>51710</v>
      </c>
      <c r="C1494" s="1" t="str">
        <f>"NORFOLK"</f>
        <v>NORFOLK</v>
      </c>
      <c r="D1494" s="1" t="str">
        <f>"VA"</f>
        <v>VA</v>
      </c>
    </row>
    <row r="1495" spans="1:4" x14ac:dyDescent="0.2">
      <c r="A1495" s="1" t="str">
        <f>"23511"</f>
        <v>23511</v>
      </c>
      <c r="B1495" s="1" t="str">
        <f>"51710"</f>
        <v>51710</v>
      </c>
      <c r="C1495" s="1" t="str">
        <f>"NORFOLK"</f>
        <v>NORFOLK</v>
      </c>
      <c r="D1495" s="1" t="str">
        <f>"VA"</f>
        <v>VA</v>
      </c>
    </row>
    <row r="1496" spans="1:4" x14ac:dyDescent="0.2">
      <c r="A1496" s="1" t="str">
        <f>"23503"</f>
        <v>23503</v>
      </c>
      <c r="B1496" s="1" t="str">
        <f>"51710"</f>
        <v>51710</v>
      </c>
      <c r="C1496" s="1" t="str">
        <f>"NORFOLK"</f>
        <v>NORFOLK</v>
      </c>
      <c r="D1496" s="1" t="str">
        <f>"VA"</f>
        <v>VA</v>
      </c>
    </row>
    <row r="1497" spans="1:4" x14ac:dyDescent="0.2">
      <c r="A1497" s="1" t="str">
        <f>"23504"</f>
        <v>23504</v>
      </c>
      <c r="B1497" s="1" t="str">
        <f>"51710"</f>
        <v>51710</v>
      </c>
      <c r="C1497" s="1" t="str">
        <f>"NORFOLK"</f>
        <v>NORFOLK</v>
      </c>
      <c r="D1497" s="1" t="str">
        <f>"VA"</f>
        <v>VA</v>
      </c>
    </row>
    <row r="1498" spans="1:4" x14ac:dyDescent="0.2">
      <c r="A1498" s="1" t="str">
        <f>"23541"</f>
        <v>23541</v>
      </c>
      <c r="B1498" s="1" t="str">
        <f>"51710"</f>
        <v>51710</v>
      </c>
      <c r="C1498" s="1" t="str">
        <f>"NORFOLK"</f>
        <v>NORFOLK</v>
      </c>
      <c r="D1498" s="1" t="str">
        <f>"VA"</f>
        <v>VA</v>
      </c>
    </row>
    <row r="1499" spans="1:4" x14ac:dyDescent="0.2">
      <c r="A1499" s="1" t="str">
        <f>"23502"</f>
        <v>23502</v>
      </c>
      <c r="B1499" s="1" t="str">
        <f>"51710"</f>
        <v>51710</v>
      </c>
      <c r="C1499" s="1" t="str">
        <f>"NORFOLK"</f>
        <v>NORFOLK</v>
      </c>
      <c r="D1499" s="1" t="str">
        <f>"VA"</f>
        <v>VA</v>
      </c>
    </row>
    <row r="1500" spans="1:4" x14ac:dyDescent="0.2">
      <c r="A1500" s="1" t="str">
        <f>"23510"</f>
        <v>23510</v>
      </c>
      <c r="B1500" s="1" t="str">
        <f>"51710"</f>
        <v>51710</v>
      </c>
      <c r="C1500" s="1" t="str">
        <f>"NORFOLK"</f>
        <v>NORFOLK</v>
      </c>
      <c r="D1500" s="1" t="str">
        <f>"VA"</f>
        <v>VA</v>
      </c>
    </row>
    <row r="1501" spans="1:4" x14ac:dyDescent="0.2">
      <c r="A1501" s="1" t="str">
        <f>"23505"</f>
        <v>23505</v>
      </c>
      <c r="B1501" s="1" t="str">
        <f>"51710"</f>
        <v>51710</v>
      </c>
      <c r="C1501" s="1" t="str">
        <f>"NORFOLK"</f>
        <v>NORFOLK</v>
      </c>
      <c r="D1501" s="1" t="str">
        <f>"VA"</f>
        <v>VA</v>
      </c>
    </row>
    <row r="1502" spans="1:4" x14ac:dyDescent="0.2">
      <c r="A1502" s="1" t="str">
        <f>"23509"</f>
        <v>23509</v>
      </c>
      <c r="B1502" s="1" t="str">
        <f>"51710"</f>
        <v>51710</v>
      </c>
      <c r="C1502" s="1" t="str">
        <f>"NORFOLK"</f>
        <v>NORFOLK</v>
      </c>
      <c r="D1502" s="1" t="str">
        <f>"VA"</f>
        <v>VA</v>
      </c>
    </row>
    <row r="1503" spans="1:4" x14ac:dyDescent="0.2">
      <c r="A1503" s="1" t="str">
        <f>"23523"</f>
        <v>23523</v>
      </c>
      <c r="B1503" s="1" t="str">
        <f>"51710"</f>
        <v>51710</v>
      </c>
      <c r="C1503" s="1" t="str">
        <f>"NORFOLK"</f>
        <v>NORFOLK</v>
      </c>
      <c r="D1503" s="1" t="str">
        <f>"VA"</f>
        <v>VA</v>
      </c>
    </row>
    <row r="1504" spans="1:4" x14ac:dyDescent="0.2">
      <c r="A1504" s="1" t="str">
        <f>"23529"</f>
        <v>23529</v>
      </c>
      <c r="B1504" s="1" t="str">
        <f>"51710"</f>
        <v>51710</v>
      </c>
      <c r="C1504" s="1" t="str">
        <f>"NORFOLK"</f>
        <v>NORFOLK</v>
      </c>
      <c r="D1504" s="1" t="str">
        <f>"VA"</f>
        <v>VA</v>
      </c>
    </row>
    <row r="1505" spans="1:4" x14ac:dyDescent="0.2">
      <c r="A1505" s="1" t="str">
        <f>"23518"</f>
        <v>23518</v>
      </c>
      <c r="B1505" s="1" t="str">
        <f>"51710"</f>
        <v>51710</v>
      </c>
      <c r="C1505" s="1" t="str">
        <f>"NORFOLK"</f>
        <v>NORFOLK</v>
      </c>
      <c r="D1505" s="1" t="str">
        <f>"VA"</f>
        <v>VA</v>
      </c>
    </row>
    <row r="1506" spans="1:4" x14ac:dyDescent="0.2">
      <c r="A1506" s="1" t="str">
        <f>"23507"</f>
        <v>23507</v>
      </c>
      <c r="B1506" s="1" t="str">
        <f>"51710"</f>
        <v>51710</v>
      </c>
      <c r="C1506" s="1" t="str">
        <f>"NORFOLK"</f>
        <v>NORFOLK</v>
      </c>
      <c r="D1506" s="1" t="str">
        <f>"VA"</f>
        <v>VA</v>
      </c>
    </row>
    <row r="1507" spans="1:4" x14ac:dyDescent="0.2">
      <c r="A1507" s="1" t="str">
        <f>"23517"</f>
        <v>23517</v>
      </c>
      <c r="B1507" s="1" t="str">
        <f>"51710"</f>
        <v>51710</v>
      </c>
      <c r="C1507" s="1" t="str">
        <f>"NORFOLK"</f>
        <v>NORFOLK</v>
      </c>
      <c r="D1507" s="1" t="str">
        <f>"VA"</f>
        <v>VA</v>
      </c>
    </row>
    <row r="1508" spans="1:4" x14ac:dyDescent="0.2">
      <c r="A1508" s="1" t="str">
        <f>"23515"</f>
        <v>23515</v>
      </c>
      <c r="B1508" s="1" t="str">
        <f>"51710"</f>
        <v>51710</v>
      </c>
      <c r="C1508" s="1" t="str">
        <f>"NORFOLK"</f>
        <v>NORFOLK</v>
      </c>
      <c r="D1508" s="1" t="str">
        <f>"VA"</f>
        <v>VA</v>
      </c>
    </row>
    <row r="1509" spans="1:4" x14ac:dyDescent="0.2">
      <c r="A1509" s="1" t="str">
        <f>"23514"</f>
        <v>23514</v>
      </c>
      <c r="B1509" s="1" t="str">
        <f>"51710"</f>
        <v>51710</v>
      </c>
      <c r="C1509" s="1" t="str">
        <f>"NORFOLK"</f>
        <v>NORFOLK</v>
      </c>
      <c r="D1509" s="1" t="str">
        <f>"VA"</f>
        <v>VA</v>
      </c>
    </row>
    <row r="1510" spans="1:4" x14ac:dyDescent="0.2">
      <c r="A1510" s="1" t="str">
        <f>"23551"</f>
        <v>23551</v>
      </c>
      <c r="B1510" s="1" t="str">
        <f>"51710"</f>
        <v>51710</v>
      </c>
      <c r="C1510" s="1" t="str">
        <f>"NORFOLK"</f>
        <v>NORFOLK</v>
      </c>
      <c r="D1510" s="1" t="str">
        <f>"VA"</f>
        <v>VA</v>
      </c>
    </row>
    <row r="1511" spans="1:4" x14ac:dyDescent="0.2">
      <c r="A1511" s="1" t="str">
        <f>"23508"</f>
        <v>23508</v>
      </c>
      <c r="B1511" s="1" t="str">
        <f>"51710"</f>
        <v>51710</v>
      </c>
      <c r="C1511" s="1" t="str">
        <f>"NORFOLK"</f>
        <v>NORFOLK</v>
      </c>
      <c r="D1511" s="1" t="str">
        <f>"VA"</f>
        <v>VA</v>
      </c>
    </row>
    <row r="1512" spans="1:4" x14ac:dyDescent="0.2">
      <c r="A1512" s="1" t="str">
        <f>"24273"</f>
        <v>24273</v>
      </c>
      <c r="B1512" s="1" t="str">
        <f>"51720"</f>
        <v>51720</v>
      </c>
      <c r="C1512" s="1" t="str">
        <f>"NORTON"</f>
        <v>NORTON</v>
      </c>
      <c r="D1512" s="1" t="str">
        <f>"VA"</f>
        <v>VA</v>
      </c>
    </row>
    <row r="1513" spans="1:4" x14ac:dyDescent="0.2">
      <c r="A1513" s="1" t="str">
        <f>"23801"</f>
        <v>23801</v>
      </c>
      <c r="B1513" s="1" t="str">
        <f>"51730"</f>
        <v>51730</v>
      </c>
      <c r="C1513" s="1" t="str">
        <f>"FORT LEE"</f>
        <v>FORT LEE</v>
      </c>
      <c r="D1513" s="1" t="str">
        <f>"VA"</f>
        <v>VA</v>
      </c>
    </row>
    <row r="1514" spans="1:4" x14ac:dyDescent="0.2">
      <c r="A1514" s="1" t="str">
        <f>"23875"</f>
        <v>23875</v>
      </c>
      <c r="B1514" s="1" t="str">
        <f>"51730"</f>
        <v>51730</v>
      </c>
      <c r="C1514" s="1" t="str">
        <f>"PRINCE GEORGE"</f>
        <v>PRINCE GEORGE</v>
      </c>
      <c r="D1514" s="1" t="str">
        <f>"VA"</f>
        <v>VA</v>
      </c>
    </row>
    <row r="1515" spans="1:4" x14ac:dyDescent="0.2">
      <c r="A1515" s="1" t="str">
        <f>"23804"</f>
        <v>23804</v>
      </c>
      <c r="B1515" s="1" t="str">
        <f>"51730"</f>
        <v>51730</v>
      </c>
      <c r="C1515" s="1" t="str">
        <f>"PETERSBURG"</f>
        <v>PETERSBURG</v>
      </c>
      <c r="D1515" s="1" t="str">
        <f>"VA"</f>
        <v>VA</v>
      </c>
    </row>
    <row r="1516" spans="1:4" x14ac:dyDescent="0.2">
      <c r="A1516" s="1" t="str">
        <f>"23803"</f>
        <v>23803</v>
      </c>
      <c r="B1516" s="1" t="str">
        <f>"51730"</f>
        <v>51730</v>
      </c>
      <c r="C1516" s="1" t="str">
        <f>"PETERSBURG"</f>
        <v>PETERSBURG</v>
      </c>
      <c r="D1516" s="1" t="str">
        <f>"VA"</f>
        <v>VA</v>
      </c>
    </row>
    <row r="1517" spans="1:4" x14ac:dyDescent="0.2">
      <c r="A1517" s="1" t="str">
        <f>"23805"</f>
        <v>23805</v>
      </c>
      <c r="B1517" s="1" t="str">
        <f>"51730"</f>
        <v>51730</v>
      </c>
      <c r="C1517" s="1" t="str">
        <f>"PETERSBURG"</f>
        <v>PETERSBURG</v>
      </c>
      <c r="D1517" s="1" t="str">
        <f>"VA"</f>
        <v>VA</v>
      </c>
    </row>
    <row r="1518" spans="1:4" x14ac:dyDescent="0.2">
      <c r="A1518" s="1" t="str">
        <f>"23662"</f>
        <v>23662</v>
      </c>
      <c r="B1518" s="1" t="str">
        <f>"51735"</f>
        <v>51735</v>
      </c>
      <c r="C1518" s="1" t="str">
        <f>"POQUOSON"</f>
        <v>POQUOSON</v>
      </c>
      <c r="D1518" s="1" t="str">
        <f>"VA"</f>
        <v>VA</v>
      </c>
    </row>
    <row r="1519" spans="1:4" x14ac:dyDescent="0.2">
      <c r="A1519" s="1" t="str">
        <f>"23701"</f>
        <v>23701</v>
      </c>
      <c r="B1519" s="1" t="str">
        <f>"51740"</f>
        <v>51740</v>
      </c>
      <c r="C1519" s="1" t="str">
        <f>"PORTSMOUTH"</f>
        <v>PORTSMOUTH</v>
      </c>
      <c r="D1519" s="1" t="str">
        <f>"VA"</f>
        <v>VA</v>
      </c>
    </row>
    <row r="1520" spans="1:4" x14ac:dyDescent="0.2">
      <c r="A1520" s="1" t="str">
        <f>"23709"</f>
        <v>23709</v>
      </c>
      <c r="B1520" s="1" t="str">
        <f>"51740"</f>
        <v>51740</v>
      </c>
      <c r="C1520" s="1" t="str">
        <f>"PORTSMOUTH"</f>
        <v>PORTSMOUTH</v>
      </c>
      <c r="D1520" s="1" t="str">
        <f>"VA"</f>
        <v>VA</v>
      </c>
    </row>
    <row r="1521" spans="1:4" x14ac:dyDescent="0.2">
      <c r="A1521" s="1" t="str">
        <f>"23323"</f>
        <v>23323</v>
      </c>
      <c r="B1521" s="1" t="str">
        <f>"51740"</f>
        <v>51740</v>
      </c>
      <c r="C1521" s="1" t="str">
        <f>"CHESAPEAKE"</f>
        <v>CHESAPEAKE</v>
      </c>
      <c r="D1521" s="1" t="str">
        <f>"VA"</f>
        <v>VA</v>
      </c>
    </row>
    <row r="1522" spans="1:4" x14ac:dyDescent="0.2">
      <c r="A1522" s="1" t="str">
        <f>"23705"</f>
        <v>23705</v>
      </c>
      <c r="B1522" s="1" t="str">
        <f>"51740"</f>
        <v>51740</v>
      </c>
      <c r="C1522" s="1" t="str">
        <f>"PORTSMOUTH"</f>
        <v>PORTSMOUTH</v>
      </c>
      <c r="D1522" s="1" t="str">
        <f>"VA"</f>
        <v>VA</v>
      </c>
    </row>
    <row r="1523" spans="1:4" x14ac:dyDescent="0.2">
      <c r="A1523" s="1" t="str">
        <f>"23704"</f>
        <v>23704</v>
      </c>
      <c r="B1523" s="1" t="str">
        <f>"51740"</f>
        <v>51740</v>
      </c>
      <c r="C1523" s="1" t="str">
        <f>"PORTSMOUTH"</f>
        <v>PORTSMOUTH</v>
      </c>
      <c r="D1523" s="1" t="str">
        <f>"VA"</f>
        <v>VA</v>
      </c>
    </row>
    <row r="1524" spans="1:4" x14ac:dyDescent="0.2">
      <c r="A1524" s="1" t="str">
        <f>"23702"</f>
        <v>23702</v>
      </c>
      <c r="B1524" s="1" t="str">
        <f>"51740"</f>
        <v>51740</v>
      </c>
      <c r="C1524" s="1" t="str">
        <f>"PORTSMOUTH"</f>
        <v>PORTSMOUTH</v>
      </c>
      <c r="D1524" s="1" t="str">
        <f>"VA"</f>
        <v>VA</v>
      </c>
    </row>
    <row r="1525" spans="1:4" x14ac:dyDescent="0.2">
      <c r="A1525" s="1" t="str">
        <f>"23321"</f>
        <v>23321</v>
      </c>
      <c r="B1525" s="1" t="str">
        <f>"51740"</f>
        <v>51740</v>
      </c>
      <c r="C1525" s="1" t="str">
        <f>"CHESAPEAKE"</f>
        <v>CHESAPEAKE</v>
      </c>
      <c r="D1525" s="1" t="str">
        <f>"VA"</f>
        <v>VA</v>
      </c>
    </row>
    <row r="1526" spans="1:4" x14ac:dyDescent="0.2">
      <c r="A1526" s="1" t="str">
        <f>"23707"</f>
        <v>23707</v>
      </c>
      <c r="B1526" s="1" t="str">
        <f>"51740"</f>
        <v>51740</v>
      </c>
      <c r="C1526" s="1" t="str">
        <f>"PORTSMOUTH"</f>
        <v>PORTSMOUTH</v>
      </c>
      <c r="D1526" s="1" t="str">
        <f>"VA"</f>
        <v>VA</v>
      </c>
    </row>
    <row r="1527" spans="1:4" x14ac:dyDescent="0.2">
      <c r="A1527" s="1" t="str">
        <f>"23708"</f>
        <v>23708</v>
      </c>
      <c r="B1527" s="1" t="str">
        <f>"51740"</f>
        <v>51740</v>
      </c>
      <c r="C1527" s="1" t="str">
        <f>"PORTSMOUTH"</f>
        <v>PORTSMOUTH</v>
      </c>
      <c r="D1527" s="1" t="str">
        <f>"VA"</f>
        <v>VA</v>
      </c>
    </row>
    <row r="1528" spans="1:4" x14ac:dyDescent="0.2">
      <c r="A1528" s="1" t="str">
        <f>"23703"</f>
        <v>23703</v>
      </c>
      <c r="B1528" s="1" t="str">
        <f>"51740"</f>
        <v>51740</v>
      </c>
      <c r="C1528" s="1" t="str">
        <f>"PORTSMOUTH"</f>
        <v>PORTSMOUTH</v>
      </c>
      <c r="D1528" s="1" t="str">
        <f>"VA"</f>
        <v>VA</v>
      </c>
    </row>
    <row r="1529" spans="1:4" x14ac:dyDescent="0.2">
      <c r="A1529" s="1" t="str">
        <f>"24129"</f>
        <v>24129</v>
      </c>
      <c r="B1529" s="1" t="str">
        <f>"51750"</f>
        <v>51750</v>
      </c>
      <c r="C1529" s="1" t="str">
        <f>"NEW RIVER"</f>
        <v>NEW RIVER</v>
      </c>
      <c r="D1529" s="1" t="str">
        <f>"VA"</f>
        <v>VA</v>
      </c>
    </row>
    <row r="1530" spans="1:4" x14ac:dyDescent="0.2">
      <c r="A1530" s="1" t="str">
        <f>"24141"</f>
        <v>24141</v>
      </c>
      <c r="B1530" s="1" t="str">
        <f>"51750"</f>
        <v>51750</v>
      </c>
      <c r="C1530" s="1" t="str">
        <f>"RADFORD"</f>
        <v>RADFORD</v>
      </c>
      <c r="D1530" s="1" t="str">
        <f>"VA"</f>
        <v>VA</v>
      </c>
    </row>
    <row r="1531" spans="1:4" x14ac:dyDescent="0.2">
      <c r="A1531" s="1" t="str">
        <f>"24142"</f>
        <v>24142</v>
      </c>
      <c r="B1531" s="1" t="str">
        <f>"51750"</f>
        <v>51750</v>
      </c>
      <c r="C1531" s="1" t="str">
        <f>"RADFORD"</f>
        <v>RADFORD</v>
      </c>
      <c r="D1531" s="1" t="str">
        <f>"VA"</f>
        <v>VA</v>
      </c>
    </row>
    <row r="1532" spans="1:4" x14ac:dyDescent="0.2">
      <c r="A1532" s="1" t="str">
        <f>"23269"</f>
        <v>23269</v>
      </c>
      <c r="B1532" s="1" t="str">
        <f>"51760"</f>
        <v>51760</v>
      </c>
      <c r="C1532" s="1" t="str">
        <f>"RICHMOND"</f>
        <v>RICHMOND</v>
      </c>
      <c r="D1532" s="1" t="str">
        <f>"VA"</f>
        <v>VA</v>
      </c>
    </row>
    <row r="1533" spans="1:4" x14ac:dyDescent="0.2">
      <c r="A1533" s="1" t="str">
        <f>"23173"</f>
        <v>23173</v>
      </c>
      <c r="B1533" s="1" t="str">
        <f>"51760"</f>
        <v>51760</v>
      </c>
      <c r="C1533" s="1" t="str">
        <f>"RICHMOND"</f>
        <v>RICHMOND</v>
      </c>
      <c r="D1533" s="1" t="str">
        <f>"VA"</f>
        <v>VA</v>
      </c>
    </row>
    <row r="1534" spans="1:4" x14ac:dyDescent="0.2">
      <c r="A1534" s="1" t="str">
        <f>"23261"</f>
        <v>23261</v>
      </c>
      <c r="B1534" s="1" t="str">
        <f>"51760"</f>
        <v>51760</v>
      </c>
      <c r="C1534" s="1" t="str">
        <f>"RICHMOND"</f>
        <v>RICHMOND</v>
      </c>
      <c r="D1534" s="1" t="str">
        <f>"VA"</f>
        <v>VA</v>
      </c>
    </row>
    <row r="1535" spans="1:4" x14ac:dyDescent="0.2">
      <c r="A1535" s="1" t="str">
        <f>"23293"</f>
        <v>23293</v>
      </c>
      <c r="B1535" s="1" t="str">
        <f>"51760"</f>
        <v>51760</v>
      </c>
      <c r="C1535" s="1" t="str">
        <f>"RICHMOND"</f>
        <v>RICHMOND</v>
      </c>
      <c r="D1535" s="1" t="str">
        <f>"VA"</f>
        <v>VA</v>
      </c>
    </row>
    <row r="1536" spans="1:4" x14ac:dyDescent="0.2">
      <c r="A1536" s="1" t="str">
        <f>"23260"</f>
        <v>23260</v>
      </c>
      <c r="B1536" s="1" t="str">
        <f>"51760"</f>
        <v>51760</v>
      </c>
      <c r="C1536" s="1" t="str">
        <f>"RICHMOND"</f>
        <v>RICHMOND</v>
      </c>
      <c r="D1536" s="1" t="str">
        <f>"VA"</f>
        <v>VA</v>
      </c>
    </row>
    <row r="1537" spans="1:4" x14ac:dyDescent="0.2">
      <c r="A1537" s="1" t="str">
        <f>"23249"</f>
        <v>23249</v>
      </c>
      <c r="B1537" s="1" t="str">
        <f>"51760"</f>
        <v>51760</v>
      </c>
      <c r="C1537" s="1" t="str">
        <f>"RICHMOND"</f>
        <v>RICHMOND</v>
      </c>
      <c r="D1537" s="1" t="str">
        <f>"VA"</f>
        <v>VA</v>
      </c>
    </row>
    <row r="1538" spans="1:4" x14ac:dyDescent="0.2">
      <c r="A1538" s="1" t="str">
        <f>"23223"</f>
        <v>23223</v>
      </c>
      <c r="B1538" s="1" t="str">
        <f>"51760"</f>
        <v>51760</v>
      </c>
      <c r="C1538" s="1" t="str">
        <f>"RICHMOND"</f>
        <v>RICHMOND</v>
      </c>
      <c r="D1538" s="1" t="str">
        <f>"VA"</f>
        <v>VA</v>
      </c>
    </row>
    <row r="1539" spans="1:4" x14ac:dyDescent="0.2">
      <c r="A1539" s="1" t="str">
        <f>"23232"</f>
        <v>23232</v>
      </c>
      <c r="B1539" s="1" t="str">
        <f>"51760"</f>
        <v>51760</v>
      </c>
      <c r="C1539" s="1" t="str">
        <f>"RICHMOND"</f>
        <v>RICHMOND</v>
      </c>
      <c r="D1539" s="1" t="str">
        <f>"VA"</f>
        <v>VA</v>
      </c>
    </row>
    <row r="1540" spans="1:4" x14ac:dyDescent="0.2">
      <c r="A1540" s="1" t="str">
        <f>"23229"</f>
        <v>23229</v>
      </c>
      <c r="B1540" s="1" t="str">
        <f>"51760"</f>
        <v>51760</v>
      </c>
      <c r="C1540" s="1" t="str">
        <f>"HENRICO"</f>
        <v>HENRICO</v>
      </c>
      <c r="D1540" s="1" t="str">
        <f>"VA"</f>
        <v>VA</v>
      </c>
    </row>
    <row r="1541" spans="1:4" x14ac:dyDescent="0.2">
      <c r="A1541" s="1" t="str">
        <f>"23113"</f>
        <v>23113</v>
      </c>
      <c r="B1541" s="1" t="str">
        <f>"51760"</f>
        <v>51760</v>
      </c>
      <c r="C1541" s="1" t="str">
        <f>"MIDLOTHIAN"</f>
        <v>MIDLOTHIAN</v>
      </c>
      <c r="D1541" s="1" t="str">
        <f>"VA"</f>
        <v>VA</v>
      </c>
    </row>
    <row r="1542" spans="1:4" x14ac:dyDescent="0.2">
      <c r="A1542" s="1" t="str">
        <f>"23221"</f>
        <v>23221</v>
      </c>
      <c r="B1542" s="1" t="str">
        <f>"51760"</f>
        <v>51760</v>
      </c>
      <c r="C1542" s="1" t="str">
        <f>"RICHMOND"</f>
        <v>RICHMOND</v>
      </c>
      <c r="D1542" s="1" t="str">
        <f>"VA"</f>
        <v>VA</v>
      </c>
    </row>
    <row r="1543" spans="1:4" x14ac:dyDescent="0.2">
      <c r="A1543" s="1" t="str">
        <f>"23224"</f>
        <v>23224</v>
      </c>
      <c r="B1543" s="1" t="str">
        <f>"51760"</f>
        <v>51760</v>
      </c>
      <c r="C1543" s="1" t="str">
        <f>"RICHMOND"</f>
        <v>RICHMOND</v>
      </c>
      <c r="D1543" s="1" t="str">
        <f>"VA"</f>
        <v>VA</v>
      </c>
    </row>
    <row r="1544" spans="1:4" x14ac:dyDescent="0.2">
      <c r="A1544" s="1" t="str">
        <f>"23227"</f>
        <v>23227</v>
      </c>
      <c r="B1544" s="1" t="str">
        <f>"51760"</f>
        <v>51760</v>
      </c>
      <c r="C1544" s="1" t="str">
        <f>"RICHMOND"</f>
        <v>RICHMOND</v>
      </c>
      <c r="D1544" s="1" t="str">
        <f>"VA"</f>
        <v>VA</v>
      </c>
    </row>
    <row r="1545" spans="1:4" x14ac:dyDescent="0.2">
      <c r="A1545" s="1" t="str">
        <f>"23226"</f>
        <v>23226</v>
      </c>
      <c r="B1545" s="1" t="str">
        <f>"51760"</f>
        <v>51760</v>
      </c>
      <c r="C1545" s="1" t="str">
        <f>"RICHMOND"</f>
        <v>RICHMOND</v>
      </c>
      <c r="D1545" s="1" t="str">
        <f>"VA"</f>
        <v>VA</v>
      </c>
    </row>
    <row r="1546" spans="1:4" x14ac:dyDescent="0.2">
      <c r="A1546" s="1" t="str">
        <f>"23234"</f>
        <v>23234</v>
      </c>
      <c r="B1546" s="1" t="str">
        <f>"51760"</f>
        <v>51760</v>
      </c>
      <c r="C1546" s="1" t="str">
        <f>"RICHMOND"</f>
        <v>RICHMOND</v>
      </c>
      <c r="D1546" s="1" t="str">
        <f>"VA"</f>
        <v>VA</v>
      </c>
    </row>
    <row r="1547" spans="1:4" x14ac:dyDescent="0.2">
      <c r="A1547" s="1" t="str">
        <f>"23286"</f>
        <v>23286</v>
      </c>
      <c r="B1547" s="1" t="str">
        <f>"51760"</f>
        <v>51760</v>
      </c>
      <c r="C1547" s="1" t="str">
        <f>"RICHMOND"</f>
        <v>RICHMOND</v>
      </c>
      <c r="D1547" s="1" t="str">
        <f>"VA"</f>
        <v>VA</v>
      </c>
    </row>
    <row r="1548" spans="1:4" x14ac:dyDescent="0.2">
      <c r="A1548" s="1" t="str">
        <f>"23219"</f>
        <v>23219</v>
      </c>
      <c r="B1548" s="1" t="str">
        <f>"51760"</f>
        <v>51760</v>
      </c>
      <c r="C1548" s="1" t="str">
        <f>"RICHMOND"</f>
        <v>RICHMOND</v>
      </c>
      <c r="D1548" s="1" t="str">
        <f>"VA"</f>
        <v>VA</v>
      </c>
    </row>
    <row r="1549" spans="1:4" x14ac:dyDescent="0.2">
      <c r="A1549" s="1" t="str">
        <f>"23220"</f>
        <v>23220</v>
      </c>
      <c r="B1549" s="1" t="str">
        <f>"51760"</f>
        <v>51760</v>
      </c>
      <c r="C1549" s="1" t="str">
        <f>"RICHMOND"</f>
        <v>RICHMOND</v>
      </c>
      <c r="D1549" s="1" t="str">
        <f>"VA"</f>
        <v>VA</v>
      </c>
    </row>
    <row r="1550" spans="1:4" x14ac:dyDescent="0.2">
      <c r="A1550" s="1" t="str">
        <f>"23231"</f>
        <v>23231</v>
      </c>
      <c r="B1550" s="1" t="str">
        <f>"51760"</f>
        <v>51760</v>
      </c>
      <c r="C1550" s="1" t="str">
        <f>"HENRICO"</f>
        <v>HENRICO</v>
      </c>
      <c r="D1550" s="1" t="str">
        <f>"VA"</f>
        <v>VA</v>
      </c>
    </row>
    <row r="1551" spans="1:4" x14ac:dyDescent="0.2">
      <c r="A1551" s="1" t="str">
        <f>"23228"</f>
        <v>23228</v>
      </c>
      <c r="B1551" s="1" t="str">
        <f>"51760"</f>
        <v>51760</v>
      </c>
      <c r="C1551" s="1" t="str">
        <f>"HENRICO"</f>
        <v>HENRICO</v>
      </c>
      <c r="D1551" s="1" t="str">
        <f>"VA"</f>
        <v>VA</v>
      </c>
    </row>
    <row r="1552" spans="1:4" x14ac:dyDescent="0.2">
      <c r="A1552" s="1" t="str">
        <f>"23222"</f>
        <v>23222</v>
      </c>
      <c r="B1552" s="1" t="str">
        <f>"51760"</f>
        <v>51760</v>
      </c>
      <c r="C1552" s="1" t="str">
        <f>"RICHMOND"</f>
        <v>RICHMOND</v>
      </c>
      <c r="D1552" s="1" t="str">
        <f>"VA"</f>
        <v>VA</v>
      </c>
    </row>
    <row r="1553" spans="1:4" x14ac:dyDescent="0.2">
      <c r="A1553" s="1" t="str">
        <f>"23230"</f>
        <v>23230</v>
      </c>
      <c r="B1553" s="1" t="str">
        <f>"51760"</f>
        <v>51760</v>
      </c>
      <c r="C1553" s="1" t="str">
        <f>"RICHMOND"</f>
        <v>RICHMOND</v>
      </c>
      <c r="D1553" s="1" t="str">
        <f>"VA"</f>
        <v>VA</v>
      </c>
    </row>
    <row r="1554" spans="1:4" x14ac:dyDescent="0.2">
      <c r="A1554" s="1" t="str">
        <f>"23298"</f>
        <v>23298</v>
      </c>
      <c r="B1554" s="1" t="str">
        <f>"51760"</f>
        <v>51760</v>
      </c>
      <c r="C1554" s="1" t="str">
        <f>"RICHMOND"</f>
        <v>RICHMOND</v>
      </c>
      <c r="D1554" s="1" t="str">
        <f>"VA"</f>
        <v>VA</v>
      </c>
    </row>
    <row r="1555" spans="1:4" x14ac:dyDescent="0.2">
      <c r="A1555" s="1" t="str">
        <f>"23235"</f>
        <v>23235</v>
      </c>
      <c r="B1555" s="1" t="str">
        <f>"51760"</f>
        <v>51760</v>
      </c>
      <c r="C1555" s="1" t="str">
        <f>"RICHMOND"</f>
        <v>RICHMOND</v>
      </c>
      <c r="D1555" s="1" t="str">
        <f>"VA"</f>
        <v>VA</v>
      </c>
    </row>
    <row r="1556" spans="1:4" x14ac:dyDescent="0.2">
      <c r="A1556" s="1" t="str">
        <f>"23241"</f>
        <v>23241</v>
      </c>
      <c r="B1556" s="1" t="str">
        <f>"51760"</f>
        <v>51760</v>
      </c>
      <c r="C1556" s="1" t="str">
        <f>"RICHMOND"</f>
        <v>RICHMOND</v>
      </c>
      <c r="D1556" s="1" t="str">
        <f>"VA"</f>
        <v>VA</v>
      </c>
    </row>
    <row r="1557" spans="1:4" x14ac:dyDescent="0.2">
      <c r="A1557" s="1" t="str">
        <f>"23218"</f>
        <v>23218</v>
      </c>
      <c r="B1557" s="1" t="str">
        <f>"51760"</f>
        <v>51760</v>
      </c>
      <c r="C1557" s="1" t="str">
        <f>"RICHMOND"</f>
        <v>RICHMOND</v>
      </c>
      <c r="D1557" s="1" t="str">
        <f>"VA"</f>
        <v>VA</v>
      </c>
    </row>
    <row r="1558" spans="1:4" x14ac:dyDescent="0.2">
      <c r="A1558" s="1" t="str">
        <f>"23284"</f>
        <v>23284</v>
      </c>
      <c r="B1558" s="1" t="str">
        <f>"51760"</f>
        <v>51760</v>
      </c>
      <c r="C1558" s="1" t="str">
        <f>"RICHMOND"</f>
        <v>RICHMOND</v>
      </c>
      <c r="D1558" s="1" t="str">
        <f>"VA"</f>
        <v>VA</v>
      </c>
    </row>
    <row r="1559" spans="1:4" x14ac:dyDescent="0.2">
      <c r="A1559" s="1" t="str">
        <f>"23225"</f>
        <v>23225</v>
      </c>
      <c r="B1559" s="1" t="str">
        <f>"51760"</f>
        <v>51760</v>
      </c>
      <c r="C1559" s="1" t="str">
        <f>"RICHMOND"</f>
        <v>RICHMOND</v>
      </c>
      <c r="D1559" s="1" t="str">
        <f>"VA"</f>
        <v>VA</v>
      </c>
    </row>
    <row r="1560" spans="1:4" x14ac:dyDescent="0.2">
      <c r="A1560" s="1" t="str">
        <f>"24013"</f>
        <v>24013</v>
      </c>
      <c r="B1560" s="1" t="str">
        <f>"51770"</f>
        <v>51770</v>
      </c>
      <c r="C1560" s="1" t="str">
        <f>"ROANOKE"</f>
        <v>ROANOKE</v>
      </c>
      <c r="D1560" s="1" t="str">
        <f>"VA"</f>
        <v>VA</v>
      </c>
    </row>
    <row r="1561" spans="1:4" x14ac:dyDescent="0.2">
      <c r="A1561" s="1" t="str">
        <f>"24006"</f>
        <v>24006</v>
      </c>
      <c r="B1561" s="1" t="str">
        <f>"51770"</f>
        <v>51770</v>
      </c>
      <c r="C1561" s="1" t="str">
        <f>"ROANOKE"</f>
        <v>ROANOKE</v>
      </c>
      <c r="D1561" s="1" t="str">
        <f>"VA"</f>
        <v>VA</v>
      </c>
    </row>
    <row r="1562" spans="1:4" x14ac:dyDescent="0.2">
      <c r="A1562" s="1" t="str">
        <f>"24027"</f>
        <v>24027</v>
      </c>
      <c r="B1562" s="1" t="str">
        <f>"51770"</f>
        <v>51770</v>
      </c>
      <c r="C1562" s="1" t="str">
        <f>"ROANOKE"</f>
        <v>ROANOKE</v>
      </c>
      <c r="D1562" s="1" t="str">
        <f>"VA"</f>
        <v>VA</v>
      </c>
    </row>
    <row r="1563" spans="1:4" x14ac:dyDescent="0.2">
      <c r="A1563" s="1" t="str">
        <f>"24035"</f>
        <v>24035</v>
      </c>
      <c r="B1563" s="1" t="str">
        <f>"51770"</f>
        <v>51770</v>
      </c>
      <c r="C1563" s="1" t="str">
        <f>"ROANOKE"</f>
        <v>ROANOKE</v>
      </c>
      <c r="D1563" s="1" t="str">
        <f>"VA"</f>
        <v>VA</v>
      </c>
    </row>
    <row r="1564" spans="1:4" x14ac:dyDescent="0.2">
      <c r="A1564" s="1" t="str">
        <f>"24036"</f>
        <v>24036</v>
      </c>
      <c r="B1564" s="1" t="str">
        <f>"51770"</f>
        <v>51770</v>
      </c>
      <c r="C1564" s="1" t="str">
        <f>"ROANOKE"</f>
        <v>ROANOKE</v>
      </c>
      <c r="D1564" s="1" t="str">
        <f>"VA"</f>
        <v>VA</v>
      </c>
    </row>
    <row r="1565" spans="1:4" x14ac:dyDescent="0.2">
      <c r="A1565" s="1" t="str">
        <f>"24008"</f>
        <v>24008</v>
      </c>
      <c r="B1565" s="1" t="str">
        <f>"51770"</f>
        <v>51770</v>
      </c>
      <c r="C1565" s="1" t="str">
        <f>"ROANOKE"</f>
        <v>ROANOKE</v>
      </c>
      <c r="D1565" s="1" t="str">
        <f>"VA"</f>
        <v>VA</v>
      </c>
    </row>
    <row r="1566" spans="1:4" x14ac:dyDescent="0.2">
      <c r="A1566" s="1" t="str">
        <f>"24002"</f>
        <v>24002</v>
      </c>
      <c r="B1566" s="1" t="str">
        <f>"51770"</f>
        <v>51770</v>
      </c>
      <c r="C1566" s="1" t="str">
        <f>"ROANOKE"</f>
        <v>ROANOKE</v>
      </c>
      <c r="D1566" s="1" t="str">
        <f>"VA"</f>
        <v>VA</v>
      </c>
    </row>
    <row r="1567" spans="1:4" x14ac:dyDescent="0.2">
      <c r="A1567" s="1" t="str">
        <f>"24031"</f>
        <v>24031</v>
      </c>
      <c r="B1567" s="1" t="str">
        <f>"51770"</f>
        <v>51770</v>
      </c>
      <c r="C1567" s="1" t="str">
        <f>"ROANOKE"</f>
        <v>ROANOKE</v>
      </c>
      <c r="D1567" s="1" t="str">
        <f>"VA"</f>
        <v>VA</v>
      </c>
    </row>
    <row r="1568" spans="1:4" x14ac:dyDescent="0.2">
      <c r="A1568" s="1" t="str">
        <f>"24017"</f>
        <v>24017</v>
      </c>
      <c r="B1568" s="1" t="str">
        <f>"51770"</f>
        <v>51770</v>
      </c>
      <c r="C1568" s="1" t="str">
        <f>"ROANOKE"</f>
        <v>ROANOKE</v>
      </c>
      <c r="D1568" s="1" t="str">
        <f>"VA"</f>
        <v>VA</v>
      </c>
    </row>
    <row r="1569" spans="1:4" x14ac:dyDescent="0.2">
      <c r="A1569" s="1" t="str">
        <f>"24038"</f>
        <v>24038</v>
      </c>
      <c r="B1569" s="1" t="str">
        <f>"51770"</f>
        <v>51770</v>
      </c>
      <c r="C1569" s="1" t="str">
        <f>"ROANOKE"</f>
        <v>ROANOKE</v>
      </c>
      <c r="D1569" s="1" t="str">
        <f>"VA"</f>
        <v>VA</v>
      </c>
    </row>
    <row r="1570" spans="1:4" x14ac:dyDescent="0.2">
      <c r="A1570" s="1" t="str">
        <f>"24026"</f>
        <v>24026</v>
      </c>
      <c r="B1570" s="1" t="str">
        <f>"51770"</f>
        <v>51770</v>
      </c>
      <c r="C1570" s="1" t="str">
        <f>"ROANOKE"</f>
        <v>ROANOKE</v>
      </c>
      <c r="D1570" s="1" t="str">
        <f>"VA"</f>
        <v>VA</v>
      </c>
    </row>
    <row r="1571" spans="1:4" x14ac:dyDescent="0.2">
      <c r="A1571" s="1" t="str">
        <f>"24032"</f>
        <v>24032</v>
      </c>
      <c r="B1571" s="1" t="str">
        <f>"51770"</f>
        <v>51770</v>
      </c>
      <c r="C1571" s="1" t="str">
        <f>"ROANOKE"</f>
        <v>ROANOKE</v>
      </c>
      <c r="D1571" s="1" t="str">
        <f>"VA"</f>
        <v>VA</v>
      </c>
    </row>
    <row r="1572" spans="1:4" x14ac:dyDescent="0.2">
      <c r="A1572" s="1" t="str">
        <f>"24153"</f>
        <v>24153</v>
      </c>
      <c r="B1572" s="1" t="str">
        <f>"51770"</f>
        <v>51770</v>
      </c>
      <c r="C1572" s="1" t="str">
        <f>"SALEM"</f>
        <v>SALEM</v>
      </c>
      <c r="D1572" s="1" t="str">
        <f>"VA"</f>
        <v>VA</v>
      </c>
    </row>
    <row r="1573" spans="1:4" x14ac:dyDescent="0.2">
      <c r="A1573" s="1" t="str">
        <f>"24033"</f>
        <v>24033</v>
      </c>
      <c r="B1573" s="1" t="str">
        <f>"51770"</f>
        <v>51770</v>
      </c>
      <c r="C1573" s="1" t="str">
        <f>"ROANOKE"</f>
        <v>ROANOKE</v>
      </c>
      <c r="D1573" s="1" t="str">
        <f>"VA"</f>
        <v>VA</v>
      </c>
    </row>
    <row r="1574" spans="1:4" x14ac:dyDescent="0.2">
      <c r="A1574" s="1" t="str">
        <f>"24016"</f>
        <v>24016</v>
      </c>
      <c r="B1574" s="1" t="str">
        <f>"51770"</f>
        <v>51770</v>
      </c>
      <c r="C1574" s="1" t="str">
        <f>"ROANOKE"</f>
        <v>ROANOKE</v>
      </c>
      <c r="D1574" s="1" t="str">
        <f>"VA"</f>
        <v>VA</v>
      </c>
    </row>
    <row r="1575" spans="1:4" x14ac:dyDescent="0.2">
      <c r="A1575" s="1" t="str">
        <f>"24014"</f>
        <v>24014</v>
      </c>
      <c r="B1575" s="1" t="str">
        <f>"51770"</f>
        <v>51770</v>
      </c>
      <c r="C1575" s="1" t="str">
        <f>"ROANOKE"</f>
        <v>ROANOKE</v>
      </c>
      <c r="D1575" s="1" t="str">
        <f>"VA"</f>
        <v>VA</v>
      </c>
    </row>
    <row r="1576" spans="1:4" x14ac:dyDescent="0.2">
      <c r="A1576" s="1" t="str">
        <f>"24005"</f>
        <v>24005</v>
      </c>
      <c r="B1576" s="1" t="str">
        <f>"51770"</f>
        <v>51770</v>
      </c>
      <c r="C1576" s="1" t="str">
        <f>"ROANOKE"</f>
        <v>ROANOKE</v>
      </c>
      <c r="D1576" s="1" t="str">
        <f>"VA"</f>
        <v>VA</v>
      </c>
    </row>
    <row r="1577" spans="1:4" x14ac:dyDescent="0.2">
      <c r="A1577" s="1" t="str">
        <f>"24011"</f>
        <v>24011</v>
      </c>
      <c r="B1577" s="1" t="str">
        <f>"51770"</f>
        <v>51770</v>
      </c>
      <c r="C1577" s="1" t="str">
        <f>"ROANOKE"</f>
        <v>ROANOKE</v>
      </c>
      <c r="D1577" s="1" t="str">
        <f>"VA"</f>
        <v>VA</v>
      </c>
    </row>
    <row r="1578" spans="1:4" x14ac:dyDescent="0.2">
      <c r="A1578" s="1" t="str">
        <f>"24025"</f>
        <v>24025</v>
      </c>
      <c r="B1578" s="1" t="str">
        <f>"51770"</f>
        <v>51770</v>
      </c>
      <c r="C1578" s="1" t="str">
        <f>"ROANOKE"</f>
        <v>ROANOKE</v>
      </c>
      <c r="D1578" s="1" t="str">
        <f>"VA"</f>
        <v>VA</v>
      </c>
    </row>
    <row r="1579" spans="1:4" x14ac:dyDescent="0.2">
      <c r="A1579" s="1" t="str">
        <f>"24024"</f>
        <v>24024</v>
      </c>
      <c r="B1579" s="1" t="str">
        <f>"51770"</f>
        <v>51770</v>
      </c>
      <c r="C1579" s="1" t="str">
        <f>"ROANOKE"</f>
        <v>ROANOKE</v>
      </c>
      <c r="D1579" s="1" t="str">
        <f>"VA"</f>
        <v>VA</v>
      </c>
    </row>
    <row r="1580" spans="1:4" x14ac:dyDescent="0.2">
      <c r="A1580" s="1" t="str">
        <f>"24179"</f>
        <v>24179</v>
      </c>
      <c r="B1580" s="1" t="str">
        <f>"51770"</f>
        <v>51770</v>
      </c>
      <c r="C1580" s="1" t="str">
        <f>"VINTON"</f>
        <v>VINTON</v>
      </c>
      <c r="D1580" s="1" t="str">
        <f>"VA"</f>
        <v>VA</v>
      </c>
    </row>
    <row r="1581" spans="1:4" x14ac:dyDescent="0.2">
      <c r="A1581" s="1" t="str">
        <f>"24010"</f>
        <v>24010</v>
      </c>
      <c r="B1581" s="1" t="str">
        <f>"51770"</f>
        <v>51770</v>
      </c>
      <c r="C1581" s="1" t="str">
        <f>"ROANOKE"</f>
        <v>ROANOKE</v>
      </c>
      <c r="D1581" s="1" t="str">
        <f>"VA"</f>
        <v>VA</v>
      </c>
    </row>
    <row r="1582" spans="1:4" x14ac:dyDescent="0.2">
      <c r="A1582" s="1" t="str">
        <f>"24019"</f>
        <v>24019</v>
      </c>
      <c r="B1582" s="1" t="str">
        <f>"51770"</f>
        <v>51770</v>
      </c>
      <c r="C1582" s="1" t="str">
        <f>"ROANOKE"</f>
        <v>ROANOKE</v>
      </c>
      <c r="D1582" s="1" t="str">
        <f>"VA"</f>
        <v>VA</v>
      </c>
    </row>
    <row r="1583" spans="1:4" x14ac:dyDescent="0.2">
      <c r="A1583" s="1" t="str">
        <f>"24018"</f>
        <v>24018</v>
      </c>
      <c r="B1583" s="1" t="str">
        <f>"51770"</f>
        <v>51770</v>
      </c>
      <c r="C1583" s="1" t="str">
        <f>"ROANOKE"</f>
        <v>ROANOKE</v>
      </c>
      <c r="D1583" s="1" t="str">
        <f>"VA"</f>
        <v>VA</v>
      </c>
    </row>
    <row r="1584" spans="1:4" x14ac:dyDescent="0.2">
      <c r="A1584" s="1" t="str">
        <f>"24004"</f>
        <v>24004</v>
      </c>
      <c r="B1584" s="1" t="str">
        <f>"51770"</f>
        <v>51770</v>
      </c>
      <c r="C1584" s="1" t="str">
        <f>"ROANOKE"</f>
        <v>ROANOKE</v>
      </c>
      <c r="D1584" s="1" t="str">
        <f>"VA"</f>
        <v>VA</v>
      </c>
    </row>
    <row r="1585" spans="1:4" x14ac:dyDescent="0.2">
      <c r="A1585" s="1" t="str">
        <f>"24009"</f>
        <v>24009</v>
      </c>
      <c r="B1585" s="1" t="str">
        <f>"51770"</f>
        <v>51770</v>
      </c>
      <c r="C1585" s="1" t="str">
        <f>"ROANOKE"</f>
        <v>ROANOKE</v>
      </c>
      <c r="D1585" s="1" t="str">
        <f>"VA"</f>
        <v>VA</v>
      </c>
    </row>
    <row r="1586" spans="1:4" x14ac:dyDescent="0.2">
      <c r="A1586" s="1" t="str">
        <f>"24012"</f>
        <v>24012</v>
      </c>
      <c r="B1586" s="1" t="str">
        <f>"51770"</f>
        <v>51770</v>
      </c>
      <c r="C1586" s="1" t="str">
        <f>"ROANOKE"</f>
        <v>ROANOKE</v>
      </c>
      <c r="D1586" s="1" t="str">
        <f>"VA"</f>
        <v>VA</v>
      </c>
    </row>
    <row r="1587" spans="1:4" x14ac:dyDescent="0.2">
      <c r="A1587" s="1" t="str">
        <f>"24037"</f>
        <v>24037</v>
      </c>
      <c r="B1587" s="1" t="str">
        <f>"51770"</f>
        <v>51770</v>
      </c>
      <c r="C1587" s="1" t="str">
        <f>"ROANOKE"</f>
        <v>ROANOKE</v>
      </c>
      <c r="D1587" s="1" t="str">
        <f>"VA"</f>
        <v>VA</v>
      </c>
    </row>
    <row r="1588" spans="1:4" x14ac:dyDescent="0.2">
      <c r="A1588" s="1" t="str">
        <f>"24030"</f>
        <v>24030</v>
      </c>
      <c r="B1588" s="1" t="str">
        <f>"51770"</f>
        <v>51770</v>
      </c>
      <c r="C1588" s="1" t="str">
        <f>"ROANOKE"</f>
        <v>ROANOKE</v>
      </c>
      <c r="D1588" s="1" t="str">
        <f>"VA"</f>
        <v>VA</v>
      </c>
    </row>
    <row r="1589" spans="1:4" x14ac:dyDescent="0.2">
      <c r="A1589" s="1" t="str">
        <f>"24001"</f>
        <v>24001</v>
      </c>
      <c r="B1589" s="1" t="str">
        <f>"51770"</f>
        <v>51770</v>
      </c>
      <c r="C1589" s="1" t="str">
        <f>"ROANOKE"</f>
        <v>ROANOKE</v>
      </c>
      <c r="D1589" s="1" t="str">
        <f>"VA"</f>
        <v>VA</v>
      </c>
    </row>
    <row r="1590" spans="1:4" x14ac:dyDescent="0.2">
      <c r="A1590" s="1" t="str">
        <f>"24023"</f>
        <v>24023</v>
      </c>
      <c r="B1590" s="1" t="str">
        <f>"51770"</f>
        <v>51770</v>
      </c>
      <c r="C1590" s="1" t="str">
        <f>"ROANOKE"</f>
        <v>ROANOKE</v>
      </c>
      <c r="D1590" s="1" t="str">
        <f>"VA"</f>
        <v>VA</v>
      </c>
    </row>
    <row r="1591" spans="1:4" x14ac:dyDescent="0.2">
      <c r="A1591" s="1" t="str">
        <f>"24022"</f>
        <v>24022</v>
      </c>
      <c r="B1591" s="1" t="str">
        <f>"51770"</f>
        <v>51770</v>
      </c>
      <c r="C1591" s="1" t="str">
        <f>"ROANOKE"</f>
        <v>ROANOKE</v>
      </c>
      <c r="D1591" s="1" t="str">
        <f>"VA"</f>
        <v>VA</v>
      </c>
    </row>
    <row r="1592" spans="1:4" x14ac:dyDescent="0.2">
      <c r="A1592" s="1" t="str">
        <f>"24034"</f>
        <v>24034</v>
      </c>
      <c r="B1592" s="1" t="str">
        <f>"51770"</f>
        <v>51770</v>
      </c>
      <c r="C1592" s="1" t="str">
        <f>"ROANOKE"</f>
        <v>ROANOKE</v>
      </c>
      <c r="D1592" s="1" t="str">
        <f>"VA"</f>
        <v>VA</v>
      </c>
    </row>
    <row r="1593" spans="1:4" x14ac:dyDescent="0.2">
      <c r="A1593" s="1" t="str">
        <f>"24029"</f>
        <v>24029</v>
      </c>
      <c r="B1593" s="1" t="str">
        <f>"51770"</f>
        <v>51770</v>
      </c>
      <c r="C1593" s="1" t="str">
        <f>"ROANOKE"</f>
        <v>ROANOKE</v>
      </c>
      <c r="D1593" s="1" t="str">
        <f>"VA"</f>
        <v>VA</v>
      </c>
    </row>
    <row r="1594" spans="1:4" x14ac:dyDescent="0.2">
      <c r="A1594" s="1" t="str">
        <f>"24015"</f>
        <v>24015</v>
      </c>
      <c r="B1594" s="1" t="str">
        <f>"51770"</f>
        <v>51770</v>
      </c>
      <c r="C1594" s="1" t="str">
        <f>"ROANOKE"</f>
        <v>ROANOKE</v>
      </c>
      <c r="D1594" s="1" t="str">
        <f>"VA"</f>
        <v>VA</v>
      </c>
    </row>
    <row r="1595" spans="1:4" x14ac:dyDescent="0.2">
      <c r="A1595" s="1" t="str">
        <f>"24003"</f>
        <v>24003</v>
      </c>
      <c r="B1595" s="1" t="str">
        <f>"51770"</f>
        <v>51770</v>
      </c>
      <c r="C1595" s="1" t="str">
        <f>"ROANOKE"</f>
        <v>ROANOKE</v>
      </c>
      <c r="D1595" s="1" t="str">
        <f>"VA"</f>
        <v>VA</v>
      </c>
    </row>
    <row r="1596" spans="1:4" x14ac:dyDescent="0.2">
      <c r="A1596" s="1" t="str">
        <f>"24007"</f>
        <v>24007</v>
      </c>
      <c r="B1596" s="1" t="str">
        <f>"51770"</f>
        <v>51770</v>
      </c>
      <c r="C1596" s="1" t="str">
        <f>"ROANOKE"</f>
        <v>ROANOKE</v>
      </c>
      <c r="D1596" s="1" t="str">
        <f>"VA"</f>
        <v>VA</v>
      </c>
    </row>
    <row r="1597" spans="1:4" x14ac:dyDescent="0.2">
      <c r="A1597" s="1" t="str">
        <f>"24028"</f>
        <v>24028</v>
      </c>
      <c r="B1597" s="1" t="str">
        <f>"51770"</f>
        <v>51770</v>
      </c>
      <c r="C1597" s="1" t="str">
        <f>"ROANOKE"</f>
        <v>ROANOKE</v>
      </c>
      <c r="D1597" s="1" t="str">
        <f>"VA"</f>
        <v>VA</v>
      </c>
    </row>
    <row r="1598" spans="1:4" x14ac:dyDescent="0.2">
      <c r="A1598" s="1" t="str">
        <f>"24017"</f>
        <v>24017</v>
      </c>
      <c r="B1598" s="1" t="str">
        <f>"51775"</f>
        <v>51775</v>
      </c>
      <c r="C1598" s="1" t="str">
        <f>"ROANOKE"</f>
        <v>ROANOKE</v>
      </c>
      <c r="D1598" s="1" t="str">
        <f>"VA"</f>
        <v>VA</v>
      </c>
    </row>
    <row r="1599" spans="1:4" x14ac:dyDescent="0.2">
      <c r="A1599" s="1" t="str">
        <f>"24153"</f>
        <v>24153</v>
      </c>
      <c r="B1599" s="1" t="str">
        <f>"51775"</f>
        <v>51775</v>
      </c>
      <c r="C1599" s="1" t="str">
        <f>"SALEM"</f>
        <v>SALEM</v>
      </c>
      <c r="D1599" s="1" t="str">
        <f>"VA"</f>
        <v>VA</v>
      </c>
    </row>
    <row r="1600" spans="1:4" x14ac:dyDescent="0.2">
      <c r="A1600" s="1" t="str">
        <f>"24018"</f>
        <v>24018</v>
      </c>
      <c r="B1600" s="1" t="str">
        <f>"51775"</f>
        <v>51775</v>
      </c>
      <c r="C1600" s="1" t="str">
        <f>"ROANOKE"</f>
        <v>ROANOKE</v>
      </c>
      <c r="D1600" s="1" t="str">
        <f>"VA"</f>
        <v>VA</v>
      </c>
    </row>
    <row r="1601" spans="1:4" x14ac:dyDescent="0.2">
      <c r="A1601" s="1" t="str">
        <f>"24482"</f>
        <v>24482</v>
      </c>
      <c r="B1601" s="1" t="str">
        <f>"51790"</f>
        <v>51790</v>
      </c>
      <c r="C1601" s="1" t="str">
        <f>"VERONA"</f>
        <v>VERONA</v>
      </c>
      <c r="D1601" s="1" t="str">
        <f>"VA"</f>
        <v>VA</v>
      </c>
    </row>
    <row r="1602" spans="1:4" x14ac:dyDescent="0.2">
      <c r="A1602" s="1" t="str">
        <f>"24401"</f>
        <v>24401</v>
      </c>
      <c r="B1602" s="1" t="str">
        <f>"51790"</f>
        <v>51790</v>
      </c>
      <c r="C1602" s="1" t="str">
        <f>"STAUNTON"</f>
        <v>STAUNTON</v>
      </c>
      <c r="D1602" s="1" t="str">
        <f>"VA"</f>
        <v>VA</v>
      </c>
    </row>
    <row r="1603" spans="1:4" x14ac:dyDescent="0.2">
      <c r="A1603" s="1" t="str">
        <f>"24402"</f>
        <v>24402</v>
      </c>
      <c r="B1603" s="1" t="str">
        <f>"51790"</f>
        <v>51790</v>
      </c>
      <c r="C1603" s="1" t="str">
        <f>"STAUNTON"</f>
        <v>STAUNTON</v>
      </c>
      <c r="D1603" s="1" t="str">
        <f>"VA"</f>
        <v>VA</v>
      </c>
    </row>
    <row r="1604" spans="1:4" x14ac:dyDescent="0.2">
      <c r="A1604" s="1" t="str">
        <f>"23435"</f>
        <v>23435</v>
      </c>
      <c r="B1604" s="1" t="str">
        <f>"51800"</f>
        <v>51800</v>
      </c>
      <c r="C1604" s="1" t="str">
        <f>"SUFFOLK"</f>
        <v>SUFFOLK</v>
      </c>
      <c r="D1604" s="1" t="str">
        <f>"VA"</f>
        <v>VA</v>
      </c>
    </row>
    <row r="1605" spans="1:4" x14ac:dyDescent="0.2">
      <c r="A1605" s="1" t="str">
        <f>"23433"</f>
        <v>23433</v>
      </c>
      <c r="B1605" s="1" t="str">
        <f>"51800"</f>
        <v>51800</v>
      </c>
      <c r="C1605" s="1" t="str">
        <f>"SUFFOLK"</f>
        <v>SUFFOLK</v>
      </c>
      <c r="D1605" s="1" t="str">
        <f>"VA"</f>
        <v>VA</v>
      </c>
    </row>
    <row r="1606" spans="1:4" x14ac:dyDescent="0.2">
      <c r="A1606" s="1" t="str">
        <f>"23438"</f>
        <v>23438</v>
      </c>
      <c r="B1606" s="1" t="str">
        <f>"51800"</f>
        <v>51800</v>
      </c>
      <c r="C1606" s="1" t="str">
        <f>"SUFFOLK"</f>
        <v>SUFFOLK</v>
      </c>
      <c r="D1606" s="1" t="str">
        <f>"VA"</f>
        <v>VA</v>
      </c>
    </row>
    <row r="1607" spans="1:4" x14ac:dyDescent="0.2">
      <c r="A1607" s="1" t="str">
        <f>"23434"</f>
        <v>23434</v>
      </c>
      <c r="B1607" s="1" t="str">
        <f>"51800"</f>
        <v>51800</v>
      </c>
      <c r="C1607" s="1" t="str">
        <f>"SUFFOLK"</f>
        <v>SUFFOLK</v>
      </c>
      <c r="D1607" s="1" t="str">
        <f>"VA"</f>
        <v>VA</v>
      </c>
    </row>
    <row r="1608" spans="1:4" x14ac:dyDescent="0.2">
      <c r="A1608" s="1" t="str">
        <f>"23432"</f>
        <v>23432</v>
      </c>
      <c r="B1608" s="1" t="str">
        <f>"51800"</f>
        <v>51800</v>
      </c>
      <c r="C1608" s="1" t="str">
        <f>"SUFFOLK"</f>
        <v>SUFFOLK</v>
      </c>
      <c r="D1608" s="1" t="str">
        <f>"VA"</f>
        <v>VA</v>
      </c>
    </row>
    <row r="1609" spans="1:4" x14ac:dyDescent="0.2">
      <c r="A1609" s="1" t="str">
        <f>"23321"</f>
        <v>23321</v>
      </c>
      <c r="B1609" s="1" t="str">
        <f>"51800"</f>
        <v>51800</v>
      </c>
      <c r="C1609" s="1" t="str">
        <f>"CHESAPEAKE"</f>
        <v>CHESAPEAKE</v>
      </c>
      <c r="D1609" s="1" t="str">
        <f>"VA"</f>
        <v>VA</v>
      </c>
    </row>
    <row r="1610" spans="1:4" x14ac:dyDescent="0.2">
      <c r="A1610" s="1" t="str">
        <f>"23437"</f>
        <v>23437</v>
      </c>
      <c r="B1610" s="1" t="str">
        <f>"51800"</f>
        <v>51800</v>
      </c>
      <c r="C1610" s="1" t="str">
        <f>"SUFFOLK"</f>
        <v>SUFFOLK</v>
      </c>
      <c r="D1610" s="1" t="str">
        <f>"VA"</f>
        <v>VA</v>
      </c>
    </row>
    <row r="1611" spans="1:4" x14ac:dyDescent="0.2">
      <c r="A1611" s="1" t="str">
        <f>"23430"</f>
        <v>23430</v>
      </c>
      <c r="B1611" s="1" t="str">
        <f>"51800"</f>
        <v>51800</v>
      </c>
      <c r="C1611" s="1" t="str">
        <f>"SMITHFIELD"</f>
        <v>SMITHFIELD</v>
      </c>
      <c r="D1611" s="1" t="str">
        <f>"VA"</f>
        <v>VA</v>
      </c>
    </row>
    <row r="1612" spans="1:4" x14ac:dyDescent="0.2">
      <c r="A1612" s="1" t="str">
        <f>"23439"</f>
        <v>23439</v>
      </c>
      <c r="B1612" s="1" t="str">
        <f>"51800"</f>
        <v>51800</v>
      </c>
      <c r="C1612" s="1" t="str">
        <f>"SUFFOLK"</f>
        <v>SUFFOLK</v>
      </c>
      <c r="D1612" s="1" t="str">
        <f>"VA"</f>
        <v>VA</v>
      </c>
    </row>
    <row r="1613" spans="1:4" x14ac:dyDescent="0.2">
      <c r="A1613" s="1" t="str">
        <f>"23487"</f>
        <v>23487</v>
      </c>
      <c r="B1613" s="1" t="str">
        <f>"51800"</f>
        <v>51800</v>
      </c>
      <c r="C1613" s="1" t="str">
        <f>"WINDSOR"</f>
        <v>WINDSOR</v>
      </c>
      <c r="D1613" s="1" t="str">
        <f>"VA"</f>
        <v>VA</v>
      </c>
    </row>
    <row r="1614" spans="1:4" x14ac:dyDescent="0.2">
      <c r="A1614" s="1" t="str">
        <f>"23436"</f>
        <v>23436</v>
      </c>
      <c r="B1614" s="1" t="str">
        <f>"51800"</f>
        <v>51800</v>
      </c>
      <c r="C1614" s="1" t="str">
        <f>"SUFFOLK"</f>
        <v>SUFFOLK</v>
      </c>
      <c r="D1614" s="1" t="str">
        <f>"VA"</f>
        <v>VA</v>
      </c>
    </row>
    <row r="1615" spans="1:4" x14ac:dyDescent="0.2">
      <c r="A1615" s="1" t="str">
        <f>"23450"</f>
        <v>23450</v>
      </c>
      <c r="B1615" s="1" t="str">
        <f>"51810"</f>
        <v>51810</v>
      </c>
      <c r="C1615" s="1" t="str">
        <f>"VIRGINIA BEACH"</f>
        <v>VIRGINIA BEACH</v>
      </c>
      <c r="D1615" s="1" t="str">
        <f>"VA"</f>
        <v>VA</v>
      </c>
    </row>
    <row r="1616" spans="1:4" x14ac:dyDescent="0.2">
      <c r="A1616" s="1" t="str">
        <f>"23479"</f>
        <v>23479</v>
      </c>
      <c r="B1616" s="1" t="str">
        <f>"51810"</f>
        <v>51810</v>
      </c>
      <c r="C1616" s="1" t="str">
        <f>"VIRGINIA BEACH"</f>
        <v>VIRGINIA BEACH</v>
      </c>
      <c r="D1616" s="1" t="str">
        <f>"VA"</f>
        <v>VA</v>
      </c>
    </row>
    <row r="1617" spans="1:4" x14ac:dyDescent="0.2">
      <c r="A1617" s="1" t="str">
        <f>"23451"</f>
        <v>23451</v>
      </c>
      <c r="B1617" s="1" t="str">
        <f>"51810"</f>
        <v>51810</v>
      </c>
      <c r="C1617" s="1" t="str">
        <f>"VIRGINIA BEACH"</f>
        <v>VIRGINIA BEACH</v>
      </c>
      <c r="D1617" s="1" t="str">
        <f>"VA"</f>
        <v>VA</v>
      </c>
    </row>
    <row r="1618" spans="1:4" x14ac:dyDescent="0.2">
      <c r="A1618" s="1" t="str">
        <f>"23455"</f>
        <v>23455</v>
      </c>
      <c r="B1618" s="1" t="str">
        <f>"51810"</f>
        <v>51810</v>
      </c>
      <c r="C1618" s="1" t="str">
        <f>"VIRGINIA BEACH"</f>
        <v>VIRGINIA BEACH</v>
      </c>
      <c r="D1618" s="1" t="str">
        <f>"VA"</f>
        <v>VA</v>
      </c>
    </row>
    <row r="1619" spans="1:4" x14ac:dyDescent="0.2">
      <c r="A1619" s="1" t="str">
        <f>"23454"</f>
        <v>23454</v>
      </c>
      <c r="B1619" s="1" t="str">
        <f>"51810"</f>
        <v>51810</v>
      </c>
      <c r="C1619" s="1" t="str">
        <f>"VIRGINIA BEACH"</f>
        <v>VIRGINIA BEACH</v>
      </c>
      <c r="D1619" s="1" t="str">
        <f>"VA"</f>
        <v>VA</v>
      </c>
    </row>
    <row r="1620" spans="1:4" x14ac:dyDescent="0.2">
      <c r="A1620" s="1" t="str">
        <f>"23467"</f>
        <v>23467</v>
      </c>
      <c r="B1620" s="1" t="str">
        <f>"51810"</f>
        <v>51810</v>
      </c>
      <c r="C1620" s="1" t="str">
        <f>"VIRGINIA BEACH"</f>
        <v>VIRGINIA BEACH</v>
      </c>
      <c r="D1620" s="1" t="str">
        <f>"VA"</f>
        <v>VA</v>
      </c>
    </row>
    <row r="1621" spans="1:4" x14ac:dyDescent="0.2">
      <c r="A1621" s="1" t="str">
        <f>"23502"</f>
        <v>23502</v>
      </c>
      <c r="B1621" s="1" t="str">
        <f>"51810"</f>
        <v>51810</v>
      </c>
      <c r="C1621" s="1" t="str">
        <f>"NORFOLK"</f>
        <v>NORFOLK</v>
      </c>
      <c r="D1621" s="1" t="str">
        <f>"VA"</f>
        <v>VA</v>
      </c>
    </row>
    <row r="1622" spans="1:4" x14ac:dyDescent="0.2">
      <c r="A1622" s="1" t="str">
        <f>"23325"</f>
        <v>23325</v>
      </c>
      <c r="B1622" s="1" t="str">
        <f>"51810"</f>
        <v>51810</v>
      </c>
      <c r="C1622" s="1" t="str">
        <f>"CHESAPEAKE"</f>
        <v>CHESAPEAKE</v>
      </c>
      <c r="D1622" s="1" t="str">
        <f>"VA"</f>
        <v>VA</v>
      </c>
    </row>
    <row r="1623" spans="1:4" x14ac:dyDescent="0.2">
      <c r="A1623" s="1" t="str">
        <f>"23460"</f>
        <v>23460</v>
      </c>
      <c r="B1623" s="1" t="str">
        <f>"51810"</f>
        <v>51810</v>
      </c>
      <c r="C1623" s="1" t="str">
        <f>"VIRGINIA BEACH"</f>
        <v>VIRGINIA BEACH</v>
      </c>
      <c r="D1623" s="1" t="str">
        <f>"VA"</f>
        <v>VA</v>
      </c>
    </row>
    <row r="1624" spans="1:4" x14ac:dyDescent="0.2">
      <c r="A1624" s="1" t="str">
        <f>"23456"</f>
        <v>23456</v>
      </c>
      <c r="B1624" s="1" t="str">
        <f>"51810"</f>
        <v>51810</v>
      </c>
      <c r="C1624" s="1" t="str">
        <f>"VIRGINIA BEACH"</f>
        <v>VIRGINIA BEACH</v>
      </c>
      <c r="D1624" s="1" t="str">
        <f>"VA"</f>
        <v>VA</v>
      </c>
    </row>
    <row r="1625" spans="1:4" x14ac:dyDescent="0.2">
      <c r="A1625" s="1" t="str">
        <f>"23452"</f>
        <v>23452</v>
      </c>
      <c r="B1625" s="1" t="str">
        <f>"51810"</f>
        <v>51810</v>
      </c>
      <c r="C1625" s="1" t="str">
        <f>"VIRGINIA BEACH"</f>
        <v>VIRGINIA BEACH</v>
      </c>
      <c r="D1625" s="1" t="str">
        <f>"VA"</f>
        <v>VA</v>
      </c>
    </row>
    <row r="1626" spans="1:4" x14ac:dyDescent="0.2">
      <c r="A1626" s="1" t="str">
        <f>"23471"</f>
        <v>23471</v>
      </c>
      <c r="B1626" s="1" t="str">
        <f>"51810"</f>
        <v>51810</v>
      </c>
      <c r="C1626" s="1" t="str">
        <f>"VIRGINIA BEACH"</f>
        <v>VIRGINIA BEACH</v>
      </c>
      <c r="D1626" s="1" t="str">
        <f>"VA"</f>
        <v>VA</v>
      </c>
    </row>
    <row r="1627" spans="1:4" x14ac:dyDescent="0.2">
      <c r="A1627" s="1" t="str">
        <f>"23462"</f>
        <v>23462</v>
      </c>
      <c r="B1627" s="1" t="str">
        <f>"51810"</f>
        <v>51810</v>
      </c>
      <c r="C1627" s="1" t="str">
        <f>"VIRGINIA BEACH"</f>
        <v>VIRGINIA BEACH</v>
      </c>
      <c r="D1627" s="1" t="str">
        <f>"VA"</f>
        <v>VA</v>
      </c>
    </row>
    <row r="1628" spans="1:4" x14ac:dyDescent="0.2">
      <c r="A1628" s="1" t="str">
        <f>"23464"</f>
        <v>23464</v>
      </c>
      <c r="B1628" s="1" t="str">
        <f>"51810"</f>
        <v>51810</v>
      </c>
      <c r="C1628" s="1" t="str">
        <f>"VIRGINIA BEACH"</f>
        <v>VIRGINIA BEACH</v>
      </c>
      <c r="D1628" s="1" t="str">
        <f>"VA"</f>
        <v>VA</v>
      </c>
    </row>
    <row r="1629" spans="1:4" x14ac:dyDescent="0.2">
      <c r="A1629" s="1" t="str">
        <f>"23457"</f>
        <v>23457</v>
      </c>
      <c r="B1629" s="1" t="str">
        <f>"51810"</f>
        <v>51810</v>
      </c>
      <c r="C1629" s="1" t="str">
        <f>"VIRGINIA BEACH"</f>
        <v>VIRGINIA BEACH</v>
      </c>
      <c r="D1629" s="1" t="str">
        <f>"VA"</f>
        <v>VA</v>
      </c>
    </row>
    <row r="1630" spans="1:4" x14ac:dyDescent="0.2">
      <c r="A1630" s="1" t="str">
        <f>"23461"</f>
        <v>23461</v>
      </c>
      <c r="B1630" s="1" t="str">
        <f>"51810"</f>
        <v>51810</v>
      </c>
      <c r="C1630" s="1" t="str">
        <f>"VIRGINIA BEACH"</f>
        <v>VIRGINIA BEACH</v>
      </c>
      <c r="D1630" s="1" t="str">
        <f>"VA"</f>
        <v>VA</v>
      </c>
    </row>
    <row r="1631" spans="1:4" x14ac:dyDescent="0.2">
      <c r="A1631" s="1" t="str">
        <f>"23459"</f>
        <v>23459</v>
      </c>
      <c r="B1631" s="1" t="str">
        <f>"51810"</f>
        <v>51810</v>
      </c>
      <c r="C1631" s="1" t="str">
        <f>"VIRGINIA BEACH"</f>
        <v>VIRGINIA BEACH</v>
      </c>
      <c r="D1631" s="1" t="str">
        <f>"VA"</f>
        <v>VA</v>
      </c>
    </row>
    <row r="1632" spans="1:4" x14ac:dyDescent="0.2">
      <c r="A1632" s="1" t="str">
        <f>"23320"</f>
        <v>23320</v>
      </c>
      <c r="B1632" s="1" t="str">
        <f>"51810"</f>
        <v>51810</v>
      </c>
      <c r="C1632" s="1" t="str">
        <f>"CHESAPEAKE"</f>
        <v>CHESAPEAKE</v>
      </c>
      <c r="D1632" s="1" t="str">
        <f>"VA"</f>
        <v>VA</v>
      </c>
    </row>
    <row r="1633" spans="1:4" x14ac:dyDescent="0.2">
      <c r="A1633" s="1" t="str">
        <f>"23453"</f>
        <v>23453</v>
      </c>
      <c r="B1633" s="1" t="str">
        <f>"51810"</f>
        <v>51810</v>
      </c>
      <c r="C1633" s="1" t="str">
        <f>"VIRGINIA BEACH"</f>
        <v>VIRGINIA BEACH</v>
      </c>
      <c r="D1633" s="1" t="str">
        <f>"VA"</f>
        <v>VA</v>
      </c>
    </row>
    <row r="1634" spans="1:4" x14ac:dyDescent="0.2">
      <c r="A1634" s="1" t="str">
        <f>"23463"</f>
        <v>23463</v>
      </c>
      <c r="B1634" s="1" t="str">
        <f>"51810"</f>
        <v>51810</v>
      </c>
      <c r="C1634" s="1" t="str">
        <f>"VIRGINIA BEACH"</f>
        <v>VIRGINIA BEACH</v>
      </c>
      <c r="D1634" s="1" t="str">
        <f>"VA"</f>
        <v>VA</v>
      </c>
    </row>
    <row r="1635" spans="1:4" x14ac:dyDescent="0.2">
      <c r="A1635" s="1" t="str">
        <f>"23466"</f>
        <v>23466</v>
      </c>
      <c r="B1635" s="1" t="str">
        <f>"51810"</f>
        <v>51810</v>
      </c>
      <c r="C1635" s="1" t="str">
        <f>"VIRGINIA BEACH"</f>
        <v>VIRGINIA BEACH</v>
      </c>
      <c r="D1635" s="1" t="str">
        <f>"VA"</f>
        <v>VA</v>
      </c>
    </row>
    <row r="1636" spans="1:4" x14ac:dyDescent="0.2">
      <c r="A1636" s="1" t="str">
        <f>"23322"</f>
        <v>23322</v>
      </c>
      <c r="B1636" s="1" t="str">
        <f>"51810"</f>
        <v>51810</v>
      </c>
      <c r="C1636" s="1" t="str">
        <f>"CHESAPEAKE"</f>
        <v>CHESAPEAKE</v>
      </c>
      <c r="D1636" s="1" t="str">
        <f>"VA"</f>
        <v>VA</v>
      </c>
    </row>
    <row r="1637" spans="1:4" x14ac:dyDescent="0.2">
      <c r="A1637" s="1" t="str">
        <f>"22980"</f>
        <v>22980</v>
      </c>
      <c r="B1637" s="1" t="str">
        <f>"51820"</f>
        <v>51820</v>
      </c>
      <c r="C1637" s="1" t="str">
        <f>"WAYNESBORO"</f>
        <v>WAYNESBORO</v>
      </c>
      <c r="D1637" s="1" t="str">
        <f>"VA"</f>
        <v>VA</v>
      </c>
    </row>
    <row r="1638" spans="1:4" x14ac:dyDescent="0.2">
      <c r="A1638" s="1" t="str">
        <f>"22952"</f>
        <v>22952</v>
      </c>
      <c r="B1638" s="1" t="str">
        <f>"51820"</f>
        <v>51820</v>
      </c>
      <c r="C1638" s="1" t="str">
        <f>"LYNDHURST"</f>
        <v>LYNDHURST</v>
      </c>
      <c r="D1638" s="1" t="str">
        <f>"VA"</f>
        <v>VA</v>
      </c>
    </row>
    <row r="1639" spans="1:4" x14ac:dyDescent="0.2">
      <c r="A1639" s="1" t="str">
        <f>"23188"</f>
        <v>23188</v>
      </c>
      <c r="B1639" s="1" t="str">
        <f>"51830"</f>
        <v>51830</v>
      </c>
      <c r="C1639" s="1" t="str">
        <f>"WILLIAMSBURG"</f>
        <v>WILLIAMSBURG</v>
      </c>
      <c r="D1639" s="1" t="str">
        <f>"VA"</f>
        <v>VA</v>
      </c>
    </row>
    <row r="1640" spans="1:4" x14ac:dyDescent="0.2">
      <c r="A1640" s="1" t="str">
        <f>"23187"</f>
        <v>23187</v>
      </c>
      <c r="B1640" s="1" t="str">
        <f>"51830"</f>
        <v>51830</v>
      </c>
      <c r="C1640" s="1" t="str">
        <f>"WILLIAMSBURG"</f>
        <v>WILLIAMSBURG</v>
      </c>
      <c r="D1640" s="1" t="str">
        <f>"VA"</f>
        <v>VA</v>
      </c>
    </row>
    <row r="1641" spans="1:4" x14ac:dyDescent="0.2">
      <c r="A1641" s="1" t="str">
        <f>"23185"</f>
        <v>23185</v>
      </c>
      <c r="B1641" s="1" t="str">
        <f>"51830"</f>
        <v>51830</v>
      </c>
      <c r="C1641" s="1" t="str">
        <f>"WILLIAMSBURG"</f>
        <v>WILLIAMSBURG</v>
      </c>
      <c r="D1641" s="1" t="str">
        <f>"VA"</f>
        <v>VA</v>
      </c>
    </row>
    <row r="1642" spans="1:4" x14ac:dyDescent="0.2">
      <c r="A1642" s="1" t="str">
        <f>"23186"</f>
        <v>23186</v>
      </c>
      <c r="B1642" s="1" t="str">
        <f>"51830"</f>
        <v>51830</v>
      </c>
      <c r="C1642" s="1" t="str">
        <f>"WILLIAMSBURG"</f>
        <v>WILLIAMSBURG</v>
      </c>
      <c r="D1642" s="1" t="str">
        <f>"VA"</f>
        <v>VA</v>
      </c>
    </row>
    <row r="1643" spans="1:4" x14ac:dyDescent="0.2">
      <c r="A1643" s="1" t="str">
        <f>"22604"</f>
        <v>22604</v>
      </c>
      <c r="B1643" s="1" t="str">
        <f>"51840"</f>
        <v>51840</v>
      </c>
      <c r="C1643" s="1" t="str">
        <f>"WINCHESTER"</f>
        <v>WINCHESTER</v>
      </c>
      <c r="D1643" s="1" t="str">
        <f>"VA"</f>
        <v>VA</v>
      </c>
    </row>
    <row r="1644" spans="1:4" x14ac:dyDescent="0.2">
      <c r="A1644" s="1" t="str">
        <f>"22601"</f>
        <v>22601</v>
      </c>
      <c r="B1644" s="1" t="str">
        <f>"51840"</f>
        <v>51840</v>
      </c>
      <c r="C1644" s="1" t="str">
        <f>"WINCHESTER"</f>
        <v>WINCHESTER</v>
      </c>
      <c r="D1644" s="1" t="str">
        <f>"VA"</f>
        <v>VA</v>
      </c>
    </row>
  </sheetData>
  <sortState xmlns:xlrd2="http://schemas.microsoft.com/office/spreadsheetml/2017/richdata2" ref="A2:D1644">
    <sortCondition ref="B1:B16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2022-01-12T19:29:55Z</dcterms:created>
  <dcterms:modified xsi:type="dcterms:W3CDTF">2022-07-19T17:01:29Z</dcterms:modified>
</cp:coreProperties>
</file>