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xuzhu_work\Project\iPhone_zero\Caribe\Doc\스팟\"/>
    </mc:Choice>
  </mc:AlternateContent>
  <bookViews>
    <workbookView xWindow="480" yWindow="105" windowWidth="20475" windowHeight="9420" activeTab="2"/>
  </bookViews>
  <sheets>
    <sheet name="Sheet1" sheetId="1" r:id="rId1"/>
    <sheet name="Sheet2" sheetId="2" r:id="rId2"/>
    <sheet name="npc군단전투력" sheetId="4" r:id="rId3"/>
    <sheet name="Sheet6" sheetId="6" r:id="rId4"/>
    <sheet name="Sheet3" sheetId="3" r:id="rId5"/>
    <sheet name="레벨별 최대전투력" sheetId="5" r:id="rId6"/>
  </sheets>
  <definedNames>
    <definedName name="mulByItem">'레벨별 최대전투력'!$Q$9</definedName>
    <definedName name="x_baseAbil">'레벨별 최대전투력'!$R$9</definedName>
  </definedNames>
  <calcPr calcId="152511"/>
</workbook>
</file>

<file path=xl/calcChain.xml><?xml version="1.0" encoding="utf-8"?>
<calcChain xmlns="http://schemas.openxmlformats.org/spreadsheetml/2006/main">
  <c r="H2" i="4" l="1"/>
  <c r="G3" i="4" l="1"/>
  <c r="G4" i="4"/>
  <c r="G5" i="4"/>
  <c r="G11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2" i="4"/>
  <c r="S3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F3" i="4"/>
  <c r="F4" i="4"/>
  <c r="F5" i="4"/>
  <c r="F7" i="4"/>
  <c r="F8" i="4"/>
  <c r="F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F32" i="4" l="1"/>
  <c r="F24" i="4"/>
  <c r="F16" i="4"/>
  <c r="F47" i="4"/>
  <c r="F39" i="4"/>
  <c r="F31" i="4"/>
  <c r="F23" i="4"/>
  <c r="F15" i="4"/>
  <c r="H7" i="4"/>
  <c r="F48" i="4"/>
  <c r="F46" i="4"/>
  <c r="F38" i="4"/>
  <c r="F30" i="4"/>
  <c r="F22" i="4"/>
  <c r="F14" i="4"/>
  <c r="F45" i="4"/>
  <c r="F44" i="4"/>
  <c r="F36" i="4"/>
  <c r="F28" i="4"/>
  <c r="F20" i="4"/>
  <c r="F12" i="4"/>
  <c r="F37" i="4"/>
  <c r="F51" i="4"/>
  <c r="F43" i="4"/>
  <c r="F35" i="4"/>
  <c r="F27" i="4"/>
  <c r="F19" i="4"/>
  <c r="F11" i="4"/>
  <c r="F50" i="4"/>
  <c r="F42" i="4"/>
  <c r="F34" i="4"/>
  <c r="F26" i="4"/>
  <c r="F18" i="4"/>
  <c r="F10" i="4"/>
  <c r="F40" i="4"/>
  <c r="F29" i="4"/>
  <c r="F21" i="4"/>
  <c r="F13" i="4"/>
  <c r="F49" i="4"/>
  <c r="F41" i="4"/>
  <c r="F33" i="4"/>
  <c r="F25" i="4"/>
  <c r="F17" i="4"/>
  <c r="F9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2" i="4"/>
  <c r="U5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2" i="5"/>
  <c r="G3" i="5"/>
  <c r="G4" i="5"/>
  <c r="G5" i="5"/>
  <c r="G6" i="5"/>
  <c r="G7" i="5"/>
  <c r="G8" i="5"/>
  <c r="G9" i="5"/>
  <c r="G10" i="5"/>
  <c r="G11" i="5"/>
  <c r="H11" i="5" s="1"/>
  <c r="G12" i="5"/>
  <c r="H12" i="5" s="1"/>
  <c r="G13" i="5"/>
  <c r="G14" i="5"/>
  <c r="H14" i="5" s="1"/>
  <c r="G15" i="5"/>
  <c r="G16" i="5"/>
  <c r="H16" i="5" s="1"/>
  <c r="G17" i="5"/>
  <c r="H17" i="5" s="1"/>
  <c r="G18" i="5"/>
  <c r="H18" i="5" s="1"/>
  <c r="G19" i="5"/>
  <c r="G20" i="5"/>
  <c r="G21" i="5"/>
  <c r="G22" i="5"/>
  <c r="G23" i="5"/>
  <c r="G24" i="5"/>
  <c r="G25" i="5"/>
  <c r="G26" i="5"/>
  <c r="G27" i="5"/>
  <c r="H27" i="5" s="1"/>
  <c r="G28" i="5"/>
  <c r="H28" i="5" s="1"/>
  <c r="G29" i="5"/>
  <c r="G30" i="5"/>
  <c r="G31" i="5"/>
  <c r="G32" i="5"/>
  <c r="H32" i="5" s="1"/>
  <c r="G33" i="5"/>
  <c r="H33" i="5" s="1"/>
  <c r="G34" i="5"/>
  <c r="H34" i="5" s="1"/>
  <c r="G35" i="5"/>
  <c r="G36" i="5"/>
  <c r="G37" i="5"/>
  <c r="G38" i="5"/>
  <c r="G39" i="5"/>
  <c r="G40" i="5"/>
  <c r="G41" i="5"/>
  <c r="G42" i="5"/>
  <c r="G43" i="5"/>
  <c r="H43" i="5" s="1"/>
  <c r="G44" i="5"/>
  <c r="H44" i="5" s="1"/>
  <c r="G45" i="5"/>
  <c r="G46" i="5"/>
  <c r="H46" i="5" s="1"/>
  <c r="G47" i="5"/>
  <c r="G48" i="5"/>
  <c r="H48" i="5" s="1"/>
  <c r="G49" i="5"/>
  <c r="H49" i="5" s="1"/>
  <c r="G50" i="5"/>
  <c r="H50" i="5" s="1"/>
  <c r="G51" i="5"/>
  <c r="F7" i="5"/>
  <c r="F15" i="5"/>
  <c r="F23" i="5"/>
  <c r="F31" i="5"/>
  <c r="F39" i="5"/>
  <c r="F47" i="5"/>
  <c r="C3" i="5"/>
  <c r="F3" i="5" s="1"/>
  <c r="C4" i="5"/>
  <c r="F4" i="5" s="1"/>
  <c r="C5" i="5"/>
  <c r="F5" i="5" s="1"/>
  <c r="C6" i="5"/>
  <c r="F6" i="5" s="1"/>
  <c r="C7" i="5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C16" i="5"/>
  <c r="F16" i="5" s="1"/>
  <c r="C17" i="5"/>
  <c r="F17" i="5" s="1"/>
  <c r="C18" i="5"/>
  <c r="F18" i="5" s="1"/>
  <c r="C19" i="5"/>
  <c r="F19" i="5" s="1"/>
  <c r="C20" i="5"/>
  <c r="F20" i="5" s="1"/>
  <c r="C21" i="5"/>
  <c r="F21" i="5" s="1"/>
  <c r="C22" i="5"/>
  <c r="C23" i="5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C31" i="5"/>
  <c r="C32" i="5"/>
  <c r="F32" i="5" s="1"/>
  <c r="C33" i="5"/>
  <c r="F33" i="5" s="1"/>
  <c r="C34" i="5"/>
  <c r="F34" i="5" s="1"/>
  <c r="C35" i="5"/>
  <c r="F35" i="5" s="1"/>
  <c r="C36" i="5"/>
  <c r="F36" i="5" s="1"/>
  <c r="C37" i="5"/>
  <c r="F37" i="5" s="1"/>
  <c r="C38" i="5"/>
  <c r="C39" i="5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C48" i="5"/>
  <c r="F48" i="5" s="1"/>
  <c r="C49" i="5"/>
  <c r="F49" i="5" s="1"/>
  <c r="C50" i="5"/>
  <c r="F50" i="5" s="1"/>
  <c r="C51" i="5"/>
  <c r="F51" i="5" s="1"/>
  <c r="H3" i="4"/>
  <c r="H17" i="4"/>
  <c r="H30" i="4"/>
  <c r="C2" i="5"/>
  <c r="H14" i="4" l="1"/>
  <c r="H33" i="4"/>
  <c r="I33" i="4" s="1"/>
  <c r="J33" i="4" s="1"/>
  <c r="K33" i="4" s="1"/>
  <c r="L33" i="4" s="1"/>
  <c r="M33" i="4" s="1"/>
  <c r="O33" i="4" s="1"/>
  <c r="H43" i="4"/>
  <c r="H26" i="4"/>
  <c r="I26" i="4" s="1"/>
  <c r="J26" i="4" s="1"/>
  <c r="K26" i="4" s="1"/>
  <c r="L26" i="4" s="1"/>
  <c r="M26" i="4" s="1"/>
  <c r="H20" i="4"/>
  <c r="I20" i="4" s="1"/>
  <c r="J20" i="4" s="1"/>
  <c r="K20" i="4" s="1"/>
  <c r="L20" i="4" s="1"/>
  <c r="M20" i="4" s="1"/>
  <c r="R20" i="4" s="1"/>
  <c r="H15" i="4"/>
  <c r="I15" i="4" s="1"/>
  <c r="J15" i="4" s="1"/>
  <c r="K15" i="4" s="1"/>
  <c r="L15" i="4" s="1"/>
  <c r="M15" i="4" s="1"/>
  <c r="I43" i="4"/>
  <c r="J43" i="4" s="1"/>
  <c r="K43" i="4" s="1"/>
  <c r="L43" i="4" s="1"/>
  <c r="M43" i="4" s="1"/>
  <c r="R43" i="4" s="1"/>
  <c r="I30" i="4"/>
  <c r="J30" i="4" s="1"/>
  <c r="K30" i="4" s="1"/>
  <c r="L30" i="4" s="1"/>
  <c r="M30" i="4" s="1"/>
  <c r="I3" i="4"/>
  <c r="J3" i="4" s="1"/>
  <c r="K3" i="4" s="1"/>
  <c r="L3" i="4" s="1"/>
  <c r="M3" i="4" s="1"/>
  <c r="R3" i="4" s="1"/>
  <c r="I17" i="4"/>
  <c r="J17" i="4" s="1"/>
  <c r="K17" i="4" s="1"/>
  <c r="L17" i="4" s="1"/>
  <c r="M17" i="4" s="1"/>
  <c r="I14" i="4"/>
  <c r="J14" i="4" s="1"/>
  <c r="K14" i="4" s="1"/>
  <c r="L14" i="4" s="1"/>
  <c r="M14" i="4" s="1"/>
  <c r="I14" i="5"/>
  <c r="H38" i="5"/>
  <c r="H30" i="5"/>
  <c r="H22" i="5"/>
  <c r="I46" i="5"/>
  <c r="K46" i="5" s="1"/>
  <c r="L46" i="5" s="1"/>
  <c r="M46" i="5" s="1"/>
  <c r="P46" i="5" s="1"/>
  <c r="L28" i="5"/>
  <c r="M28" i="5" s="1"/>
  <c r="P28" i="5" s="1"/>
  <c r="I28" i="5"/>
  <c r="K28" i="5" s="1"/>
  <c r="I43" i="5"/>
  <c r="K43" i="5" s="1"/>
  <c r="L43" i="5" s="1"/>
  <c r="M43" i="5" s="1"/>
  <c r="P43" i="5" s="1"/>
  <c r="I27" i="5"/>
  <c r="I11" i="5"/>
  <c r="K11" i="5" s="1"/>
  <c r="L11" i="5" s="1"/>
  <c r="M11" i="5" s="1"/>
  <c r="P11" i="5" s="1"/>
  <c r="I44" i="5"/>
  <c r="K44" i="5" s="1"/>
  <c r="L44" i="5" s="1"/>
  <c r="M44" i="5" s="1"/>
  <c r="P44" i="5" s="1"/>
  <c r="L50" i="5"/>
  <c r="M50" i="5" s="1"/>
  <c r="P50" i="5" s="1"/>
  <c r="I50" i="5"/>
  <c r="K50" i="5" s="1"/>
  <c r="I34" i="5"/>
  <c r="I18" i="5"/>
  <c r="K18" i="5" s="1"/>
  <c r="L18" i="5" s="1"/>
  <c r="M18" i="5" s="1"/>
  <c r="P18" i="5" s="1"/>
  <c r="I49" i="5"/>
  <c r="K49" i="5" s="1"/>
  <c r="L49" i="5" s="1"/>
  <c r="M49" i="5" s="1"/>
  <c r="L33" i="5"/>
  <c r="M33" i="5" s="1"/>
  <c r="P33" i="5" s="1"/>
  <c r="I33" i="5"/>
  <c r="K33" i="5" s="1"/>
  <c r="I17" i="5"/>
  <c r="I48" i="5"/>
  <c r="K48" i="5" s="1"/>
  <c r="L48" i="5" s="1"/>
  <c r="M48" i="5" s="1"/>
  <c r="P48" i="5" s="1"/>
  <c r="I32" i="5"/>
  <c r="K32" i="5" s="1"/>
  <c r="L32" i="5" s="1"/>
  <c r="M32" i="5" s="1"/>
  <c r="P32" i="5" s="1"/>
  <c r="I16" i="5"/>
  <c r="K16" i="5" s="1"/>
  <c r="L16" i="5" s="1"/>
  <c r="M16" i="5" s="1"/>
  <c r="P16" i="5" s="1"/>
  <c r="I12" i="5"/>
  <c r="H6" i="5"/>
  <c r="F30" i="5"/>
  <c r="H45" i="5"/>
  <c r="H39" i="5"/>
  <c r="H29" i="5"/>
  <c r="H23" i="5"/>
  <c r="H13" i="5"/>
  <c r="H7" i="5"/>
  <c r="F22" i="5"/>
  <c r="H47" i="5"/>
  <c r="H42" i="5"/>
  <c r="H37" i="5"/>
  <c r="H31" i="5"/>
  <c r="H26" i="5"/>
  <c r="H21" i="5"/>
  <c r="H15" i="5"/>
  <c r="H10" i="5"/>
  <c r="H3" i="5"/>
  <c r="F38" i="5"/>
  <c r="H36" i="5"/>
  <c r="H20" i="5"/>
  <c r="H4" i="5"/>
  <c r="H51" i="5"/>
  <c r="H41" i="5"/>
  <c r="H35" i="5"/>
  <c r="H25" i="5"/>
  <c r="H19" i="5"/>
  <c r="H9" i="5"/>
  <c r="H5" i="5"/>
  <c r="H40" i="5"/>
  <c r="H24" i="5"/>
  <c r="H8" i="5"/>
  <c r="H28" i="4"/>
  <c r="H32" i="4"/>
  <c r="H40" i="4"/>
  <c r="H34" i="4"/>
  <c r="H25" i="4"/>
  <c r="H22" i="4"/>
  <c r="H51" i="4"/>
  <c r="H41" i="4"/>
  <c r="H38" i="4"/>
  <c r="H11" i="4"/>
  <c r="H5" i="4"/>
  <c r="H47" i="4"/>
  <c r="H39" i="4"/>
  <c r="H31" i="4"/>
  <c r="H23" i="4"/>
  <c r="H49" i="4"/>
  <c r="H46" i="4"/>
  <c r="H29" i="4"/>
  <c r="H19" i="4"/>
  <c r="H9" i="4"/>
  <c r="H6" i="4"/>
  <c r="H45" i="4"/>
  <c r="H37" i="4"/>
  <c r="H48" i="4"/>
  <c r="H42" i="4"/>
  <c r="H36" i="4"/>
  <c r="H13" i="4"/>
  <c r="H8" i="4"/>
  <c r="H50" i="4"/>
  <c r="H44" i="4"/>
  <c r="H27" i="4"/>
  <c r="H21" i="4"/>
  <c r="H16" i="4"/>
  <c r="H10" i="4"/>
  <c r="H4" i="4"/>
  <c r="H35" i="4"/>
  <c r="H24" i="4"/>
  <c r="H18" i="4"/>
  <c r="H12" i="4"/>
  <c r="I2" i="4"/>
  <c r="O15" i="4" l="1"/>
  <c r="R15" i="4"/>
  <c r="O26" i="4"/>
  <c r="R26" i="4"/>
  <c r="O17" i="4"/>
  <c r="R17" i="4"/>
  <c r="O30" i="4"/>
  <c r="R30" i="4"/>
  <c r="R14" i="4"/>
  <c r="O14" i="4"/>
  <c r="I11" i="4"/>
  <c r="J11" i="4" s="1"/>
  <c r="K11" i="4" s="1"/>
  <c r="L11" i="4" s="1"/>
  <c r="M11" i="4" s="1"/>
  <c r="I21" i="4"/>
  <c r="J21" i="4" s="1"/>
  <c r="K21" i="4" s="1"/>
  <c r="L21" i="4" s="1"/>
  <c r="M21" i="4" s="1"/>
  <c r="I48" i="4"/>
  <c r="J48" i="4" s="1"/>
  <c r="K48" i="4" s="1"/>
  <c r="L48" i="4" s="1"/>
  <c r="M48" i="4" s="1"/>
  <c r="I49" i="4"/>
  <c r="J49" i="4" s="1"/>
  <c r="K49" i="4" s="1"/>
  <c r="L49" i="4" s="1"/>
  <c r="M49" i="4" s="1"/>
  <c r="I38" i="4"/>
  <c r="J38" i="4" s="1"/>
  <c r="K38" i="4" s="1"/>
  <c r="L38" i="4" s="1"/>
  <c r="M38" i="4" s="1"/>
  <c r="I42" i="4"/>
  <c r="J42" i="4" s="1"/>
  <c r="K42" i="4" s="1"/>
  <c r="L42" i="4" s="1"/>
  <c r="M42" i="4" s="1"/>
  <c r="R42" i="4" s="1"/>
  <c r="I27" i="4"/>
  <c r="J27" i="4" s="1"/>
  <c r="K27" i="4" s="1"/>
  <c r="L27" i="4" s="1"/>
  <c r="M27" i="4" s="1"/>
  <c r="I18" i="4"/>
  <c r="J18" i="4" s="1"/>
  <c r="K18" i="4" s="1"/>
  <c r="L18" i="4" s="1"/>
  <c r="M18" i="4" s="1"/>
  <c r="I44" i="4"/>
  <c r="J44" i="4" s="1"/>
  <c r="K44" i="4" s="1"/>
  <c r="L44" i="4" s="1"/>
  <c r="M44" i="4" s="1"/>
  <c r="I45" i="4"/>
  <c r="J45" i="4" s="1"/>
  <c r="K45" i="4" s="1"/>
  <c r="L45" i="4" s="1"/>
  <c r="M45" i="4" s="1"/>
  <c r="O45" i="4" s="1"/>
  <c r="I23" i="4"/>
  <c r="J23" i="4" s="1"/>
  <c r="K23" i="4" s="1"/>
  <c r="L23" i="4" s="1"/>
  <c r="M23" i="4" s="1"/>
  <c r="I51" i="4"/>
  <c r="J51" i="4" s="1"/>
  <c r="K51" i="4" s="1"/>
  <c r="L51" i="4" s="1"/>
  <c r="M51" i="4" s="1"/>
  <c r="I22" i="4"/>
  <c r="J22" i="4" s="1"/>
  <c r="K22" i="4" s="1"/>
  <c r="L22" i="4" s="1"/>
  <c r="M22" i="4" s="1"/>
  <c r="I46" i="4"/>
  <c r="J46" i="4" s="1"/>
  <c r="K46" i="4" s="1"/>
  <c r="L46" i="4" s="1"/>
  <c r="M46" i="4" s="1"/>
  <c r="O46" i="4" s="1"/>
  <c r="I7" i="4"/>
  <c r="J7" i="4" s="1"/>
  <c r="K7" i="4" s="1"/>
  <c r="L7" i="4" s="1"/>
  <c r="M7" i="4" s="1"/>
  <c r="I50" i="4"/>
  <c r="J50" i="4" s="1"/>
  <c r="K50" i="4" s="1"/>
  <c r="L50" i="4" s="1"/>
  <c r="M50" i="4" s="1"/>
  <c r="I6" i="4"/>
  <c r="J6" i="4" s="1"/>
  <c r="K6" i="4" s="1"/>
  <c r="L6" i="4" s="1"/>
  <c r="M6" i="4" s="1"/>
  <c r="I31" i="4"/>
  <c r="J31" i="4" s="1"/>
  <c r="K31" i="4" s="1"/>
  <c r="L31" i="4" s="1"/>
  <c r="M31" i="4" s="1"/>
  <c r="R31" i="4" s="1"/>
  <c r="I25" i="4"/>
  <c r="J25" i="4" s="1"/>
  <c r="K25" i="4" s="1"/>
  <c r="L25" i="4" s="1"/>
  <c r="M25" i="4" s="1"/>
  <c r="I16" i="4"/>
  <c r="J16" i="4" s="1"/>
  <c r="K16" i="4" s="1"/>
  <c r="L16" i="4" s="1"/>
  <c r="M16" i="4" s="1"/>
  <c r="I12" i="4"/>
  <c r="J12" i="4" s="1"/>
  <c r="K12" i="4" s="1"/>
  <c r="L12" i="4" s="1"/>
  <c r="M12" i="4" s="1"/>
  <c r="I35" i="4"/>
  <c r="J35" i="4" s="1"/>
  <c r="K35" i="4" s="1"/>
  <c r="L35" i="4" s="1"/>
  <c r="M35" i="4" s="1"/>
  <c r="I8" i="4"/>
  <c r="J8" i="4" s="1"/>
  <c r="K8" i="4" s="1"/>
  <c r="L8" i="4" s="1"/>
  <c r="M8" i="4" s="1"/>
  <c r="I9" i="4"/>
  <c r="J9" i="4" s="1"/>
  <c r="K9" i="4" s="1"/>
  <c r="L9" i="4" s="1"/>
  <c r="M9" i="4" s="1"/>
  <c r="I39" i="4"/>
  <c r="J39" i="4" s="1"/>
  <c r="K39" i="4" s="1"/>
  <c r="L39" i="4" s="1"/>
  <c r="M39" i="4" s="1"/>
  <c r="I34" i="4"/>
  <c r="J34" i="4" s="1"/>
  <c r="K34" i="4" s="1"/>
  <c r="L34" i="4" s="1"/>
  <c r="M34" i="4" s="1"/>
  <c r="I28" i="4"/>
  <c r="J28" i="4" s="1"/>
  <c r="K28" i="4" s="1"/>
  <c r="L28" i="4" s="1"/>
  <c r="M28" i="4" s="1"/>
  <c r="I41" i="4"/>
  <c r="J41" i="4" s="1"/>
  <c r="K41" i="4" s="1"/>
  <c r="L41" i="4" s="1"/>
  <c r="M41" i="4" s="1"/>
  <c r="I24" i="4"/>
  <c r="J24" i="4" s="1"/>
  <c r="K24" i="4" s="1"/>
  <c r="L24" i="4" s="1"/>
  <c r="M24" i="4" s="1"/>
  <c r="I13" i="4"/>
  <c r="J13" i="4" s="1"/>
  <c r="K13" i="4" s="1"/>
  <c r="L13" i="4" s="1"/>
  <c r="M13" i="4" s="1"/>
  <c r="I19" i="4"/>
  <c r="J19" i="4" s="1"/>
  <c r="K19" i="4" s="1"/>
  <c r="L19" i="4" s="1"/>
  <c r="M19" i="4" s="1"/>
  <c r="I47" i="4"/>
  <c r="J47" i="4" s="1"/>
  <c r="K47" i="4" s="1"/>
  <c r="L47" i="4" s="1"/>
  <c r="M47" i="4" s="1"/>
  <c r="I40" i="4"/>
  <c r="J40" i="4" s="1"/>
  <c r="K40" i="4" s="1"/>
  <c r="L40" i="4" s="1"/>
  <c r="M40" i="4" s="1"/>
  <c r="I37" i="4"/>
  <c r="J37" i="4" s="1"/>
  <c r="K37" i="4" s="1"/>
  <c r="L37" i="4" s="1"/>
  <c r="M37" i="4" s="1"/>
  <c r="O37" i="4" s="1"/>
  <c r="I4" i="4"/>
  <c r="J4" i="4" s="1"/>
  <c r="K4" i="4" s="1"/>
  <c r="L4" i="4" s="1"/>
  <c r="M4" i="4" s="1"/>
  <c r="I10" i="4"/>
  <c r="J10" i="4" s="1"/>
  <c r="K10" i="4" s="1"/>
  <c r="L10" i="4" s="1"/>
  <c r="M10" i="4" s="1"/>
  <c r="I36" i="4"/>
  <c r="J36" i="4" s="1"/>
  <c r="K36" i="4" s="1"/>
  <c r="L36" i="4" s="1"/>
  <c r="M36" i="4" s="1"/>
  <c r="I29" i="4"/>
  <c r="J29" i="4" s="1"/>
  <c r="K29" i="4" s="1"/>
  <c r="L29" i="4" s="1"/>
  <c r="M29" i="4" s="1"/>
  <c r="N30" i="4" s="1"/>
  <c r="I5" i="4"/>
  <c r="J5" i="4" s="1"/>
  <c r="K5" i="4" s="1"/>
  <c r="L5" i="4" s="1"/>
  <c r="M5" i="4" s="1"/>
  <c r="I32" i="4"/>
  <c r="J32" i="4" s="1"/>
  <c r="K32" i="4" s="1"/>
  <c r="L32" i="4" s="1"/>
  <c r="M32" i="4" s="1"/>
  <c r="R33" i="4"/>
  <c r="O3" i="4"/>
  <c r="O43" i="4"/>
  <c r="O20" i="4"/>
  <c r="N15" i="4"/>
  <c r="J2" i="4"/>
  <c r="K2" i="4" s="1"/>
  <c r="L2" i="4" s="1"/>
  <c r="M2" i="4" s="1"/>
  <c r="K12" i="5"/>
  <c r="L12" i="5" s="1"/>
  <c r="M12" i="5" s="1"/>
  <c r="K27" i="5"/>
  <c r="L27" i="5" s="1"/>
  <c r="M27" i="5" s="1"/>
  <c r="K34" i="5"/>
  <c r="L34" i="5" s="1"/>
  <c r="M34" i="5" s="1"/>
  <c r="L17" i="5"/>
  <c r="M17" i="5" s="1"/>
  <c r="P17" i="5" s="1"/>
  <c r="K17" i="5"/>
  <c r="K14" i="5"/>
  <c r="L14" i="5" s="1"/>
  <c r="M14" i="5" s="1"/>
  <c r="P14" i="5" s="1"/>
  <c r="O50" i="5"/>
  <c r="I5" i="5"/>
  <c r="I10" i="5"/>
  <c r="I45" i="5"/>
  <c r="O49" i="5"/>
  <c r="P49" i="5"/>
  <c r="I9" i="5"/>
  <c r="I15" i="5"/>
  <c r="I25" i="5"/>
  <c r="I26" i="5"/>
  <c r="I6" i="5"/>
  <c r="I35" i="5"/>
  <c r="I36" i="5"/>
  <c r="I31" i="5"/>
  <c r="I13" i="5"/>
  <c r="I30" i="5"/>
  <c r="I21" i="5"/>
  <c r="I20" i="5"/>
  <c r="I7" i="5"/>
  <c r="I22" i="5"/>
  <c r="I8" i="5"/>
  <c r="I41" i="5"/>
  <c r="I37" i="5"/>
  <c r="I23" i="5"/>
  <c r="I38" i="5"/>
  <c r="I51" i="5"/>
  <c r="I42" i="5"/>
  <c r="I29" i="5"/>
  <c r="O33" i="5"/>
  <c r="I19" i="5"/>
  <c r="I24" i="5"/>
  <c r="O44" i="5"/>
  <c r="I40" i="5"/>
  <c r="K40" i="5" s="1"/>
  <c r="L40" i="5" s="1"/>
  <c r="M40" i="5" s="1"/>
  <c r="P40" i="5" s="1"/>
  <c r="I4" i="5"/>
  <c r="K4" i="5" s="1"/>
  <c r="L4" i="5" s="1"/>
  <c r="M4" i="5" s="1"/>
  <c r="P4" i="5" s="1"/>
  <c r="L3" i="5"/>
  <c r="M3" i="5" s="1"/>
  <c r="P3" i="5" s="1"/>
  <c r="I3" i="5"/>
  <c r="K3" i="5" s="1"/>
  <c r="I47" i="5"/>
  <c r="K47" i="5" s="1"/>
  <c r="L47" i="5" s="1"/>
  <c r="M47" i="5" s="1"/>
  <c r="O48" i="5" s="1"/>
  <c r="I39" i="5"/>
  <c r="K39" i="5" s="1"/>
  <c r="L39" i="5" s="1"/>
  <c r="M39" i="5" s="1"/>
  <c r="P39" i="5" s="1"/>
  <c r="N31" i="4" l="1"/>
  <c r="N34" i="4"/>
  <c r="O34" i="4"/>
  <c r="R34" i="4"/>
  <c r="O21" i="4"/>
  <c r="R21" i="4"/>
  <c r="N13" i="4"/>
  <c r="N14" i="4"/>
  <c r="O13" i="4"/>
  <c r="N35" i="4"/>
  <c r="O35" i="4"/>
  <c r="N46" i="4"/>
  <c r="O38" i="4"/>
  <c r="N38" i="4"/>
  <c r="R38" i="4"/>
  <c r="O10" i="4"/>
  <c r="R10" i="4"/>
  <c r="N10" i="4"/>
  <c r="O8" i="4"/>
  <c r="N8" i="4"/>
  <c r="R8" i="4"/>
  <c r="R6" i="4"/>
  <c r="O6" i="4"/>
  <c r="N6" i="4"/>
  <c r="O49" i="4"/>
  <c r="N49" i="4"/>
  <c r="R49" i="4"/>
  <c r="O48" i="4"/>
  <c r="N48" i="4"/>
  <c r="R48" i="4"/>
  <c r="R41" i="4"/>
  <c r="O41" i="4"/>
  <c r="N41" i="4"/>
  <c r="N7" i="4"/>
  <c r="R7" i="4"/>
  <c r="O7" i="4"/>
  <c r="R44" i="4"/>
  <c r="O44" i="4"/>
  <c r="N45" i="4"/>
  <c r="N44" i="4"/>
  <c r="O36" i="4"/>
  <c r="N36" i="4"/>
  <c r="R36" i="4"/>
  <c r="R50" i="4"/>
  <c r="O50" i="4"/>
  <c r="N50" i="4"/>
  <c r="N37" i="4"/>
  <c r="R28" i="4"/>
  <c r="N28" i="4"/>
  <c r="N29" i="4"/>
  <c r="O28" i="4"/>
  <c r="R12" i="4"/>
  <c r="O12" i="4"/>
  <c r="N12" i="4"/>
  <c r="N18" i="4"/>
  <c r="R18" i="4"/>
  <c r="O18" i="4"/>
  <c r="R4" i="4"/>
  <c r="O4" i="4"/>
  <c r="N4" i="4"/>
  <c r="R5" i="4"/>
  <c r="O5" i="4"/>
  <c r="N5" i="4"/>
  <c r="O16" i="4"/>
  <c r="N17" i="4"/>
  <c r="N16" i="4"/>
  <c r="R16" i="4"/>
  <c r="R27" i="4"/>
  <c r="O27" i="4"/>
  <c r="N27" i="4"/>
  <c r="R11" i="4"/>
  <c r="O11" i="4"/>
  <c r="N11" i="4"/>
  <c r="R23" i="4"/>
  <c r="N23" i="4"/>
  <c r="O23" i="4"/>
  <c r="N32" i="4"/>
  <c r="R32" i="4"/>
  <c r="O32" i="4"/>
  <c r="N33" i="4"/>
  <c r="R47" i="4"/>
  <c r="O47" i="4"/>
  <c r="N47" i="4"/>
  <c r="R25" i="4"/>
  <c r="O25" i="4"/>
  <c r="N25" i="4"/>
  <c r="N26" i="4"/>
  <c r="O22" i="4"/>
  <c r="R22" i="4"/>
  <c r="N22" i="4"/>
  <c r="R9" i="4"/>
  <c r="O9" i="4"/>
  <c r="N9" i="4"/>
  <c r="O24" i="4"/>
  <c r="N24" i="4"/>
  <c r="R24" i="4"/>
  <c r="R40" i="4"/>
  <c r="O40" i="4"/>
  <c r="N40" i="4"/>
  <c r="N20" i="4"/>
  <c r="O19" i="4"/>
  <c r="R19" i="4"/>
  <c r="N19" i="4"/>
  <c r="R39" i="4"/>
  <c r="N39" i="4"/>
  <c r="O39" i="4"/>
  <c r="R51" i="4"/>
  <c r="N51" i="4"/>
  <c r="O51" i="4"/>
  <c r="N21" i="4"/>
  <c r="R35" i="4"/>
  <c r="N42" i="4"/>
  <c r="R45" i="4"/>
  <c r="O42" i="4"/>
  <c r="R29" i="4"/>
  <c r="O31" i="4"/>
  <c r="O29" i="4"/>
  <c r="N43" i="4"/>
  <c r="R13" i="4"/>
  <c r="R37" i="4"/>
  <c r="R46" i="4"/>
  <c r="O2" i="4"/>
  <c r="N3" i="4"/>
  <c r="P34" i="5"/>
  <c r="O34" i="5"/>
  <c r="P27" i="5"/>
  <c r="O28" i="5"/>
  <c r="P12" i="5"/>
  <c r="O12" i="5"/>
  <c r="L36" i="5"/>
  <c r="M36" i="5" s="1"/>
  <c r="P36" i="5" s="1"/>
  <c r="K36" i="5"/>
  <c r="L29" i="5"/>
  <c r="M29" i="5" s="1"/>
  <c r="K29" i="5"/>
  <c r="K42" i="5"/>
  <c r="L42" i="5" s="1"/>
  <c r="M42" i="5" s="1"/>
  <c r="K41" i="5"/>
  <c r="L41" i="5" s="1"/>
  <c r="M41" i="5" s="1"/>
  <c r="L31" i="5"/>
  <c r="M31" i="5" s="1"/>
  <c r="O31" i="5" s="1"/>
  <c r="K31" i="5"/>
  <c r="L45" i="5"/>
  <c r="M45" i="5" s="1"/>
  <c r="K45" i="5"/>
  <c r="K7" i="5"/>
  <c r="L7" i="5" s="1"/>
  <c r="M7" i="5" s="1"/>
  <c r="K51" i="5"/>
  <c r="L51" i="5" s="1"/>
  <c r="M51" i="5" s="1"/>
  <c r="L20" i="5"/>
  <c r="M20" i="5" s="1"/>
  <c r="P20" i="5" s="1"/>
  <c r="K20" i="5"/>
  <c r="L26" i="5"/>
  <c r="M26" i="5" s="1"/>
  <c r="K26" i="5"/>
  <c r="K5" i="5"/>
  <c r="L5" i="5" s="1"/>
  <c r="M5" i="5" s="1"/>
  <c r="O17" i="5"/>
  <c r="K6" i="5"/>
  <c r="L6" i="5" s="1"/>
  <c r="M6" i="5" s="1"/>
  <c r="K38" i="5"/>
  <c r="L38" i="5" s="1"/>
  <c r="M38" i="5" s="1"/>
  <c r="K21" i="5"/>
  <c r="L21" i="5" s="1"/>
  <c r="M21" i="5" s="1"/>
  <c r="K25" i="5"/>
  <c r="L25" i="5" s="1"/>
  <c r="M25" i="5" s="1"/>
  <c r="K8" i="5"/>
  <c r="L8" i="5" s="1"/>
  <c r="M8" i="5" s="1"/>
  <c r="K22" i="5"/>
  <c r="L22" i="5" s="1"/>
  <c r="M22" i="5" s="1"/>
  <c r="K24" i="5"/>
  <c r="L24" i="5" s="1"/>
  <c r="M24" i="5" s="1"/>
  <c r="K23" i="5"/>
  <c r="L23" i="5" s="1"/>
  <c r="M23" i="5" s="1"/>
  <c r="K30" i="5"/>
  <c r="L30" i="5" s="1"/>
  <c r="M30" i="5" s="1"/>
  <c r="K15" i="5"/>
  <c r="L15" i="5" s="1"/>
  <c r="M15" i="5" s="1"/>
  <c r="O18" i="5"/>
  <c r="K35" i="5"/>
  <c r="L35" i="5" s="1"/>
  <c r="M35" i="5" s="1"/>
  <c r="K10" i="5"/>
  <c r="L10" i="5" s="1"/>
  <c r="M10" i="5" s="1"/>
  <c r="L19" i="5"/>
  <c r="M19" i="5" s="1"/>
  <c r="O19" i="5" s="1"/>
  <c r="K19" i="5"/>
  <c r="L37" i="5"/>
  <c r="M37" i="5" s="1"/>
  <c r="K37" i="5"/>
  <c r="K13" i="5"/>
  <c r="L13" i="5" s="1"/>
  <c r="M13" i="5" s="1"/>
  <c r="K9" i="5"/>
  <c r="L9" i="5" s="1"/>
  <c r="M9" i="5" s="1"/>
  <c r="P47" i="5"/>
  <c r="O40" i="5"/>
  <c r="P37" i="5"/>
  <c r="O29" i="5"/>
  <c r="P29" i="5"/>
  <c r="P45" i="5"/>
  <c r="O46" i="5"/>
  <c r="O45" i="5"/>
  <c r="O20" i="5"/>
  <c r="O27" i="5"/>
  <c r="P26" i="5"/>
  <c r="O47" i="5"/>
  <c r="O4" i="5"/>
  <c r="G2" i="5"/>
  <c r="H2" i="5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S2" i="2"/>
  <c r="U12" i="2"/>
  <c r="U20" i="2"/>
  <c r="U28" i="2"/>
  <c r="U36" i="2"/>
  <c r="U4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2" i="2"/>
  <c r="S3" i="2"/>
  <c r="U3" i="2" s="1"/>
  <c r="S4" i="2"/>
  <c r="U4" i="2" s="1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S13" i="2"/>
  <c r="U13" i="2" s="1"/>
  <c r="S14" i="2"/>
  <c r="U14" i="2" s="1"/>
  <c r="S15" i="2"/>
  <c r="U15" i="2" s="1"/>
  <c r="S16" i="2"/>
  <c r="U16" i="2" s="1"/>
  <c r="S17" i="2"/>
  <c r="U17" i="2" s="1"/>
  <c r="S18" i="2"/>
  <c r="U18" i="2" s="1"/>
  <c r="S19" i="2"/>
  <c r="U19" i="2" s="1"/>
  <c r="S20" i="2"/>
  <c r="S21" i="2"/>
  <c r="U21" i="2" s="1"/>
  <c r="S22" i="2"/>
  <c r="U22" i="2" s="1"/>
  <c r="S23" i="2"/>
  <c r="U23" i="2" s="1"/>
  <c r="S24" i="2"/>
  <c r="U24" i="2" s="1"/>
  <c r="S25" i="2"/>
  <c r="U25" i="2" s="1"/>
  <c r="S26" i="2"/>
  <c r="U26" i="2" s="1"/>
  <c r="S27" i="2"/>
  <c r="U27" i="2" s="1"/>
  <c r="S28" i="2"/>
  <c r="S29" i="2"/>
  <c r="U29" i="2" s="1"/>
  <c r="S30" i="2"/>
  <c r="U30" i="2" s="1"/>
  <c r="S31" i="2"/>
  <c r="U31" i="2" s="1"/>
  <c r="S32" i="2"/>
  <c r="U32" i="2" s="1"/>
  <c r="S33" i="2"/>
  <c r="U33" i="2" s="1"/>
  <c r="S34" i="2"/>
  <c r="U34" i="2" s="1"/>
  <c r="S35" i="2"/>
  <c r="U35" i="2" s="1"/>
  <c r="S36" i="2"/>
  <c r="S37" i="2"/>
  <c r="U37" i="2" s="1"/>
  <c r="S38" i="2"/>
  <c r="U38" i="2" s="1"/>
  <c r="S39" i="2"/>
  <c r="U39" i="2" s="1"/>
  <c r="S40" i="2"/>
  <c r="U40" i="2" s="1"/>
  <c r="S41" i="2"/>
  <c r="U41" i="2" s="1"/>
  <c r="S42" i="2"/>
  <c r="U42" i="2" s="1"/>
  <c r="S43" i="2"/>
  <c r="U43" i="2" s="1"/>
  <c r="S44" i="2"/>
  <c r="D3" i="2"/>
  <c r="D4" i="2"/>
  <c r="G4" i="2" s="1"/>
  <c r="H4" i="2" s="1"/>
  <c r="I4" i="2" s="1"/>
  <c r="J4" i="2" s="1"/>
  <c r="K4" i="2" s="1"/>
  <c r="L4" i="2" s="1"/>
  <c r="N4" i="2" s="1"/>
  <c r="D5" i="2"/>
  <c r="G5" i="2" s="1"/>
  <c r="H5" i="2" s="1"/>
  <c r="I5" i="2" s="1"/>
  <c r="J5" i="2" s="1"/>
  <c r="K5" i="2" s="1"/>
  <c r="L5" i="2" s="1"/>
  <c r="N5" i="2" s="1"/>
  <c r="D6" i="2"/>
  <c r="G6" i="2" s="1"/>
  <c r="H6" i="2" s="1"/>
  <c r="I6" i="2" s="1"/>
  <c r="J6" i="2" s="1"/>
  <c r="K6" i="2" s="1"/>
  <c r="L6" i="2" s="1"/>
  <c r="N6" i="2" s="1"/>
  <c r="D7" i="2"/>
  <c r="F7" i="2" s="1"/>
  <c r="D8" i="2"/>
  <c r="F8" i="2" s="1"/>
  <c r="D9" i="2"/>
  <c r="G9" i="2" s="1"/>
  <c r="H9" i="2" s="1"/>
  <c r="I9" i="2" s="1"/>
  <c r="J9" i="2" s="1"/>
  <c r="K9" i="2" s="1"/>
  <c r="L9" i="2" s="1"/>
  <c r="N9" i="2" s="1"/>
  <c r="D10" i="2"/>
  <c r="G10" i="2" s="1"/>
  <c r="H10" i="2" s="1"/>
  <c r="I10" i="2" s="1"/>
  <c r="J10" i="2" s="1"/>
  <c r="K10" i="2" s="1"/>
  <c r="L10" i="2" s="1"/>
  <c r="D11" i="2"/>
  <c r="G11" i="2" s="1"/>
  <c r="H11" i="2" s="1"/>
  <c r="I11" i="2" s="1"/>
  <c r="J11" i="2" s="1"/>
  <c r="K11" i="2" s="1"/>
  <c r="L11" i="2" s="1"/>
  <c r="N11" i="2" s="1"/>
  <c r="D12" i="2"/>
  <c r="F12" i="2" s="1"/>
  <c r="D13" i="2"/>
  <c r="F13" i="2" s="1"/>
  <c r="D2" i="2"/>
  <c r="F2" i="2" s="1"/>
  <c r="G3" i="2"/>
  <c r="H3" i="2" s="1"/>
  <c r="I3" i="2" s="1"/>
  <c r="J3" i="2" s="1"/>
  <c r="K3" i="2" s="1"/>
  <c r="L3" i="2" s="1"/>
  <c r="N3" i="2" s="1"/>
  <c r="F3" i="2"/>
  <c r="P23" i="5" l="1"/>
  <c r="O23" i="5"/>
  <c r="P5" i="5"/>
  <c r="O5" i="5"/>
  <c r="P8" i="5"/>
  <c r="O8" i="5"/>
  <c r="O35" i="5"/>
  <c r="P35" i="5"/>
  <c r="O26" i="5"/>
  <c r="P25" i="5"/>
  <c r="O25" i="5"/>
  <c r="P41" i="5"/>
  <c r="O41" i="5"/>
  <c r="P24" i="5"/>
  <c r="O24" i="5"/>
  <c r="P9" i="5"/>
  <c r="O9" i="5"/>
  <c r="O21" i="5"/>
  <c r="P21" i="5"/>
  <c r="O43" i="5"/>
  <c r="P42" i="5"/>
  <c r="O42" i="5"/>
  <c r="P22" i="5"/>
  <c r="O22" i="5"/>
  <c r="O11" i="5"/>
  <c r="P10" i="5"/>
  <c r="O10" i="5"/>
  <c r="O13" i="5"/>
  <c r="P13" i="5"/>
  <c r="O14" i="5"/>
  <c r="O15" i="5"/>
  <c r="O16" i="5"/>
  <c r="P15" i="5"/>
  <c r="P38" i="5"/>
  <c r="O39" i="5"/>
  <c r="O38" i="5"/>
  <c r="O51" i="5"/>
  <c r="P51" i="5"/>
  <c r="P30" i="5"/>
  <c r="O30" i="5"/>
  <c r="P6" i="5"/>
  <c r="O6" i="5"/>
  <c r="O7" i="5"/>
  <c r="P7" i="5"/>
  <c r="O37" i="5"/>
  <c r="O32" i="5"/>
  <c r="P31" i="5"/>
  <c r="P19" i="5"/>
  <c r="O36" i="5"/>
  <c r="I2" i="5"/>
  <c r="R2" i="4"/>
  <c r="F2" i="5"/>
  <c r="U2" i="2"/>
  <c r="F4" i="2"/>
  <c r="G13" i="2"/>
  <c r="H13" i="2" s="1"/>
  <c r="I13" i="2" s="1"/>
  <c r="J13" i="2" s="1"/>
  <c r="K13" i="2" s="1"/>
  <c r="L13" i="2" s="1"/>
  <c r="N13" i="2" s="1"/>
  <c r="G12" i="2"/>
  <c r="H12" i="2" s="1"/>
  <c r="I12" i="2" s="1"/>
  <c r="J12" i="2" s="1"/>
  <c r="K12" i="2" s="1"/>
  <c r="L12" i="2" s="1"/>
  <c r="N12" i="2" s="1"/>
  <c r="F11" i="2"/>
  <c r="F10" i="2"/>
  <c r="F9" i="2"/>
  <c r="G8" i="2"/>
  <c r="H8" i="2" s="1"/>
  <c r="I8" i="2" s="1"/>
  <c r="J8" i="2" s="1"/>
  <c r="K8" i="2" s="1"/>
  <c r="L8" i="2" s="1"/>
  <c r="N8" i="2" s="1"/>
  <c r="G7" i="2"/>
  <c r="H7" i="2" s="1"/>
  <c r="I7" i="2" s="1"/>
  <c r="J7" i="2" s="1"/>
  <c r="K7" i="2" s="1"/>
  <c r="L7" i="2" s="1"/>
  <c r="N7" i="2" s="1"/>
  <c r="F6" i="2"/>
  <c r="F5" i="2"/>
  <c r="N10" i="2"/>
  <c r="M10" i="2"/>
  <c r="M11" i="2"/>
  <c r="M4" i="2"/>
  <c r="G2" i="2"/>
  <c r="H2" i="2" s="1"/>
  <c r="I2" i="2" s="1"/>
  <c r="J2" i="2" s="1"/>
  <c r="K2" i="2" s="1"/>
  <c r="L2" i="2" s="1"/>
  <c r="M6" i="2"/>
  <c r="M5" i="2"/>
  <c r="F3" i="1"/>
  <c r="F4" i="1"/>
  <c r="F5" i="1"/>
  <c r="F6" i="1"/>
  <c r="F7" i="1"/>
  <c r="F8" i="1"/>
  <c r="F9" i="1"/>
  <c r="F10" i="1"/>
  <c r="F2" i="1"/>
  <c r="L2" i="5" l="1"/>
  <c r="M2" i="5" s="1"/>
  <c r="P2" i="5" s="1"/>
  <c r="K2" i="5"/>
  <c r="M12" i="2"/>
  <c r="M13" i="2"/>
  <c r="M9" i="2"/>
  <c r="M7" i="2"/>
  <c r="M8" i="2"/>
  <c r="N2" i="2"/>
  <c r="M3" i="2"/>
  <c r="O3" i="5" l="1"/>
</calcChain>
</file>

<file path=xl/comments1.xml><?xml version="1.0" encoding="utf-8"?>
<comments xmlns="http://schemas.openxmlformats.org/spreadsheetml/2006/main">
  <authors>
    <author>성정우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보다 손쉽고 세밀하게 전투력을 조정하기 위해 부대수도 수동으로 지정하게 함.</t>
        </r>
      </text>
    </comment>
    <comment ref="D1" authorId="0" shapeId="0">
      <text>
        <r>
          <rPr>
            <sz val="9"/>
            <color indexed="81"/>
            <rFont val="돋움"/>
            <family val="3"/>
            <charset val="129"/>
          </rPr>
          <t>플레이어와의 난이도를 맞추기위해 npc부대의 영웅들은 50렙이상을 허용함.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sz val="9"/>
            <color indexed="81"/>
            <rFont val="돋움"/>
            <family val="3"/>
            <charset val="129"/>
          </rPr>
          <t>각 군단레벨별로 영웅레벨이나 부대레벨등을 수식으로 정하려니 수식 찾아내기가 너무 힘들고 세밀하게 조정하기도 힘들어서 아싸리 테이블로 만들어버림</t>
        </r>
      </text>
    </comment>
    <comment ref="Q1" authorId="0" shapeId="0">
      <text>
        <r>
          <rPr>
            <sz val="9"/>
            <color indexed="81"/>
            <rFont val="돋움"/>
            <family val="3"/>
            <charset val="129"/>
          </rPr>
          <t>사용하지 않음.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성정우</author>
  </authors>
  <commentList>
    <comment ref="M1" authorId="0" shapeId="0">
      <text>
        <r>
          <rPr>
            <sz val="9"/>
            <color indexed="81"/>
            <rFont val="돋움"/>
            <family val="3"/>
            <charset val="129"/>
          </rPr>
          <t>부대레벨이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계산한</t>
        </r>
        <r>
          <rPr>
            <sz val="9"/>
            <color indexed="81"/>
            <rFont val="Tahoma"/>
            <family val="2"/>
          </rPr>
          <t xml:space="preserve"> total_score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 xml:space="preserve"> pc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user_max_power.txt
</t>
        </r>
      </text>
    </comment>
  </commentList>
</comments>
</file>

<file path=xl/sharedStrings.xml><?xml version="1.0" encoding="utf-8"?>
<sst xmlns="http://schemas.openxmlformats.org/spreadsheetml/2006/main" count="86" uniqueCount="53">
  <si>
    <t>노랑</t>
    <phoneticPr fontId="1" type="noConversion"/>
  </si>
  <si>
    <t>노랑/주황</t>
    <phoneticPr fontId="1" type="noConversion"/>
  </si>
  <si>
    <t>주황</t>
    <phoneticPr fontId="1" type="noConversion"/>
  </si>
  <si>
    <t>주황/빨강</t>
    <phoneticPr fontId="1" type="noConversion"/>
  </si>
  <si>
    <t>빨강</t>
    <phoneticPr fontId="1" type="noConversion"/>
  </si>
  <si>
    <t>노랑/초록</t>
    <phoneticPr fontId="1" type="noConversion"/>
  </si>
  <si>
    <t>초록</t>
    <phoneticPr fontId="1" type="noConversion"/>
  </si>
  <si>
    <t>초록/회색</t>
    <phoneticPr fontId="1" type="noConversion"/>
  </si>
  <si>
    <t>회색</t>
    <phoneticPr fontId="1" type="noConversion"/>
  </si>
  <si>
    <t>영웅레벨</t>
    <phoneticPr fontId="1" type="noConversion"/>
  </si>
  <si>
    <t>부대레벨</t>
    <phoneticPr fontId="1" type="noConversion"/>
  </si>
  <si>
    <t>총부대수</t>
    <phoneticPr fontId="1" type="noConversion"/>
  </si>
  <si>
    <t>합산</t>
    <phoneticPr fontId="1" type="noConversion"/>
  </si>
  <si>
    <t>부대수</t>
    <phoneticPr fontId="1" type="noConversion"/>
  </si>
  <si>
    <t>영웅레벨</t>
    <phoneticPr fontId="1" type="noConversion"/>
  </si>
  <si>
    <t>영웅등급</t>
    <phoneticPr fontId="1" type="noConversion"/>
  </si>
  <si>
    <t>부대레벨</t>
    <phoneticPr fontId="1" type="noConversion"/>
  </si>
  <si>
    <t>mulByHero</t>
    <phoneticPr fontId="1" type="noConversion"/>
  </si>
  <si>
    <t>x_baseStatHero</t>
    <phoneticPr fontId="1" type="noConversion"/>
  </si>
  <si>
    <t>baseAddRateHero</t>
    <phoneticPr fontId="1" type="noConversion"/>
  </si>
  <si>
    <t>score</t>
    <phoneticPr fontId="1" type="noConversion"/>
  </si>
  <si>
    <t>score2</t>
    <phoneticPr fontId="1" type="noConversion"/>
  </si>
  <si>
    <t>total</t>
    <phoneticPr fontId="1" type="noConversion"/>
  </si>
  <si>
    <t>군단레벨</t>
    <phoneticPr fontId="1" type="noConversion"/>
  </si>
  <si>
    <t>hero_score</t>
    <phoneticPr fontId="1" type="noConversion"/>
  </si>
  <si>
    <t>total_score</t>
    <phoneticPr fontId="1" type="noConversion"/>
  </si>
  <si>
    <t>전투력 등급</t>
    <phoneticPr fontId="1" type="noConversion"/>
  </si>
  <si>
    <t>증가치</t>
    <phoneticPr fontId="1" type="noConversion"/>
  </si>
  <si>
    <t>등급/영웅레벨</t>
    <phoneticPr fontId="1" type="noConversion"/>
  </si>
  <si>
    <t>부대수/레벨</t>
    <phoneticPr fontId="1" type="noConversion"/>
  </si>
  <si>
    <t>레벨별 최대치</t>
    <phoneticPr fontId="1" type="noConversion"/>
  </si>
  <si>
    <t>유저평균</t>
    <phoneticPr fontId="1" type="noConversion"/>
  </si>
  <si>
    <t>npc군단은 전투력 증가와 유저의 전투력증가를 비교해서 최적은 npc군단 전투력증가치를 찾는것이 목표</t>
    <phoneticPr fontId="1" type="noConversion"/>
  </si>
  <si>
    <t>pc에서뽑은것</t>
    <phoneticPr fontId="1" type="noConversion"/>
  </si>
  <si>
    <t>npc/userAvg</t>
    <phoneticPr fontId="1" type="noConversion"/>
  </si>
  <si>
    <t>mulByItem</t>
    <phoneticPr fontId="1" type="noConversion"/>
  </si>
  <si>
    <t>sGetMaxTechPoint</t>
    <phoneticPr fontId="1" type="noConversion"/>
  </si>
  <si>
    <t>x_baseAbil</t>
    <phoneticPr fontId="1" type="noConversion"/>
  </si>
  <si>
    <t>mulAbil</t>
    <phoneticPr fontId="1" type="noConversion"/>
  </si>
  <si>
    <t>user_max_power</t>
    <phoneticPr fontId="1" type="noConversion"/>
  </si>
  <si>
    <t>분석결과</t>
    <phoneticPr fontId="1" type="noConversion"/>
  </si>
  <si>
    <t>레벨별 유저평균 전투력을 단순히 최대치*x를 하기때문에 실제 유저가 정상플레이시 증가하는 전투력 곡선과 많이 다르다</t>
    <phoneticPr fontId="1" type="noConversion"/>
  </si>
  <si>
    <t>유저평균 그래프가 정확하지 않기때문에 npc전투력 상승곡선도 제대로 뽑아낼수가 없다.</t>
    <phoneticPr fontId="1" type="noConversion"/>
  </si>
  <si>
    <t>방안</t>
    <phoneticPr fontId="1" type="noConversion"/>
  </si>
  <si>
    <t>npc부대 테이블을 만들어 두는 방법</t>
    <phoneticPr fontId="1" type="noConversion"/>
  </si>
  <si>
    <t>최저 전투력부터 최고 전투력까지 만들수 있는 군단정보를 테이블로 만들어두고 플레이어 전투력에</t>
    <phoneticPr fontId="1" type="noConversion"/>
  </si>
  <si>
    <t>따라 테이블에서 구간을 찾아서 생성하는 방법</t>
    <phoneticPr fontId="1" type="noConversion"/>
  </si>
  <si>
    <t>단점: 지역레벨과 별개로 군단레벨이 나올가능성이 크다</t>
    <phoneticPr fontId="1" type="noConversion"/>
  </si>
  <si>
    <t>레벨별평균영웅레벨</t>
    <phoneticPr fontId="1" type="noConversion"/>
  </si>
  <si>
    <t>영웅레벨</t>
    <phoneticPr fontId="1" type="noConversion"/>
  </si>
  <si>
    <t>결론: 단순하게 레벨별로 증가하게 하고 대신 플레이어가 자신과 맞는 상대를 찾을수 있도록</t>
    <phoneticPr fontId="1" type="noConversion"/>
  </si>
  <si>
    <t>지역오픈에 레벨제한을 없앰.</t>
    <phoneticPr fontId="1" type="noConversion"/>
  </si>
  <si>
    <t>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</si>
</sst>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0.00_ "/>
    <numFmt numFmtId="178" formatCode="0.00_);[Red]\(0.00\)"/>
    <numFmt numFmtId="179" formatCode="0_ "/>
    <numFmt numFmtId="180" formatCode="0.0_ "/>
    <numFmt numFmtId="181" formatCode="0.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176" fontId="2" fillId="5" borderId="0" xfId="0" applyNumberFormat="1" applyFont="1" applyFill="1">
      <alignment vertical="center"/>
    </xf>
    <xf numFmtId="177" fontId="2" fillId="5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79" fontId="2" fillId="3" borderId="0" xfId="0" applyNumberFormat="1" applyFont="1" applyFill="1">
      <alignment vertical="center"/>
    </xf>
    <xf numFmtId="179" fontId="3" fillId="3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179" fontId="2" fillId="6" borderId="0" xfId="0" applyNumberFormat="1" applyFont="1" applyFill="1">
      <alignment vertical="center"/>
    </xf>
    <xf numFmtId="176" fontId="2" fillId="6" borderId="0" xfId="0" applyNumberFormat="1" applyFont="1" applyFill="1">
      <alignment vertical="center"/>
    </xf>
    <xf numFmtId="177" fontId="2" fillId="6" borderId="0" xfId="0" applyNumberFormat="1" applyFont="1" applyFill="1">
      <alignment vertical="center"/>
    </xf>
    <xf numFmtId="178" fontId="2" fillId="6" borderId="0" xfId="0" applyNumberFormat="1" applyFont="1" applyFill="1">
      <alignment vertical="center"/>
    </xf>
    <xf numFmtId="176" fontId="2" fillId="7" borderId="0" xfId="0" applyNumberFormat="1" applyFont="1" applyFill="1">
      <alignment vertical="center"/>
    </xf>
    <xf numFmtId="179" fontId="2" fillId="0" borderId="0" xfId="0" applyNumberFormat="1" applyFont="1" applyFill="1">
      <alignment vertical="center"/>
    </xf>
    <xf numFmtId="180" fontId="2" fillId="0" borderId="0" xfId="0" applyNumberFormat="1" applyFont="1">
      <alignment vertical="center"/>
    </xf>
    <xf numFmtId="180" fontId="2" fillId="3" borderId="0" xfId="0" applyNumberFormat="1" applyFont="1" applyFill="1">
      <alignment vertical="center"/>
    </xf>
    <xf numFmtId="181" fontId="2" fillId="0" borderId="0" xfId="0" applyNumberFormat="1" applyFont="1">
      <alignment vertical="center"/>
    </xf>
    <xf numFmtId="181" fontId="2" fillId="3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6" fontId="2" fillId="8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Sheet2!$L$2:$L$13</c:f>
              <c:numCache>
                <c:formatCode>#,##0_ </c:formatCode>
                <c:ptCount val="12"/>
                <c:pt idx="0">
                  <c:v>3326.4000000000005</c:v>
                </c:pt>
                <c:pt idx="1">
                  <c:v>3823.2000000000003</c:v>
                </c:pt>
                <c:pt idx="2">
                  <c:v>3883.6800000000003</c:v>
                </c:pt>
                <c:pt idx="3">
                  <c:v>5947.2000000000007</c:v>
                </c:pt>
                <c:pt idx="4">
                  <c:v>6041.2800000000007</c:v>
                </c:pt>
                <c:pt idx="5">
                  <c:v>7197.1200000000008</c:v>
                </c:pt>
                <c:pt idx="6">
                  <c:v>8010.2400000000007</c:v>
                </c:pt>
                <c:pt idx="7">
                  <c:v>10281.6</c:v>
                </c:pt>
                <c:pt idx="8">
                  <c:v>10550.4</c:v>
                </c:pt>
                <c:pt idx="9">
                  <c:v>11566.800000000001</c:v>
                </c:pt>
                <c:pt idx="10">
                  <c:v>11869.2</c:v>
                </c:pt>
                <c:pt idx="11">
                  <c:v>14605.920000000004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142096"/>
        <c:axId val="1395141552"/>
      </c:lineChart>
      <c:catAx>
        <c:axId val="139514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141552"/>
        <c:crosses val="autoZero"/>
        <c:auto val="1"/>
        <c:lblAlgn val="ctr"/>
        <c:lblOffset val="100"/>
        <c:noMultiLvlLbl val="0"/>
      </c:catAx>
      <c:valAx>
        <c:axId val="139514155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39514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npc군단전투력!$Q$1</c:f>
              <c:strCache>
                <c:ptCount val="1"/>
                <c:pt idx="0">
                  <c:v>유저평균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npc군단전투력!$Q$2:$Q$51</c:f>
              <c:numCache>
                <c:formatCode>#,##0_ </c:formatCode>
                <c:ptCount val="50"/>
                <c:pt idx="0">
                  <c:v>1746.72</c:v>
                </c:pt>
                <c:pt idx="1">
                  <c:v>2296.44</c:v>
                </c:pt>
                <c:pt idx="2">
                  <c:v>2504.52</c:v>
                </c:pt>
                <c:pt idx="3">
                  <c:v>4232.5199999999995</c:v>
                </c:pt>
                <c:pt idx="4">
                  <c:v>4581.3599999999997</c:v>
                </c:pt>
                <c:pt idx="5">
                  <c:v>5812.5599999999995</c:v>
                </c:pt>
                <c:pt idx="6">
                  <c:v>7028.6399999999994</c:v>
                </c:pt>
                <c:pt idx="7">
                  <c:v>9417.6</c:v>
                </c:pt>
                <c:pt idx="8">
                  <c:v>11188.08</c:v>
                </c:pt>
                <c:pt idx="9">
                  <c:v>13128.119999999999</c:v>
                </c:pt>
                <c:pt idx="10">
                  <c:v>13973.4</c:v>
                </c:pt>
                <c:pt idx="11">
                  <c:v>20049.12</c:v>
                </c:pt>
                <c:pt idx="12">
                  <c:v>23173.559999999998</c:v>
                </c:pt>
                <c:pt idx="13">
                  <c:v>24839.279999999999</c:v>
                </c:pt>
                <c:pt idx="14">
                  <c:v>33374.159999999996</c:v>
                </c:pt>
                <c:pt idx="15">
                  <c:v>38395.08</c:v>
                </c:pt>
                <c:pt idx="16">
                  <c:v>42359.040000000001</c:v>
                </c:pt>
                <c:pt idx="17">
                  <c:v>48236.4</c:v>
                </c:pt>
                <c:pt idx="18">
                  <c:v>54898.559999999998</c:v>
                </c:pt>
                <c:pt idx="19">
                  <c:v>67050.720000000001</c:v>
                </c:pt>
                <c:pt idx="20">
                  <c:v>75707.28</c:v>
                </c:pt>
                <c:pt idx="21">
                  <c:v>85458.599999999991</c:v>
                </c:pt>
                <c:pt idx="22">
                  <c:v>92600.28</c:v>
                </c:pt>
                <c:pt idx="23">
                  <c:v>103729.68</c:v>
                </c:pt>
                <c:pt idx="24">
                  <c:v>124477.2</c:v>
                </c:pt>
                <c:pt idx="25">
                  <c:v>132498.35999999999</c:v>
                </c:pt>
                <c:pt idx="26">
                  <c:v>139090.32</c:v>
                </c:pt>
                <c:pt idx="27">
                  <c:v>147741.47999999998</c:v>
                </c:pt>
                <c:pt idx="28">
                  <c:v>154698.12</c:v>
                </c:pt>
                <c:pt idx="29">
                  <c:v>179794.08</c:v>
                </c:pt>
                <c:pt idx="30">
                  <c:v>187879.32</c:v>
                </c:pt>
                <c:pt idx="31">
                  <c:v>196142.03999999998</c:v>
                </c:pt>
                <c:pt idx="32">
                  <c:v>204582.96</c:v>
                </c:pt>
                <c:pt idx="33">
                  <c:v>237168.72</c:v>
                </c:pt>
                <c:pt idx="34">
                  <c:v>246899.16</c:v>
                </c:pt>
                <c:pt idx="35">
                  <c:v>256825.08</c:v>
                </c:pt>
                <c:pt idx="36">
                  <c:v>266103.36</c:v>
                </c:pt>
                <c:pt idx="37">
                  <c:v>300594.59999999998</c:v>
                </c:pt>
                <c:pt idx="38">
                  <c:v>314893.08</c:v>
                </c:pt>
                <c:pt idx="39">
                  <c:v>324646.56</c:v>
                </c:pt>
                <c:pt idx="40">
                  <c:v>333551.88</c:v>
                </c:pt>
                <c:pt idx="41">
                  <c:v>371110.68</c:v>
                </c:pt>
                <c:pt idx="42">
                  <c:v>380989.07999999996</c:v>
                </c:pt>
                <c:pt idx="43">
                  <c:v>389851.92</c:v>
                </c:pt>
                <c:pt idx="44">
                  <c:v>402626.16</c:v>
                </c:pt>
                <c:pt idx="45">
                  <c:v>443377.44</c:v>
                </c:pt>
                <c:pt idx="46">
                  <c:v>451959.48</c:v>
                </c:pt>
                <c:pt idx="47">
                  <c:v>460583.63999999996</c:v>
                </c:pt>
                <c:pt idx="48">
                  <c:v>469248.83999999997</c:v>
                </c:pt>
                <c:pt idx="49">
                  <c:v>515451.95999999996</c:v>
                </c:pt>
              </c:numCache>
            </c:numRef>
          </c:yVal>
          <c:smooth val="0"/>
        </c:ser>
        <c:ser>
          <c:idx val="1"/>
          <c:order val="1"/>
          <c:tx>
            <c:v>npcPower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npc군단전투력!$M$2:$M$51</c:f>
              <c:numCache>
                <c:formatCode>#,##0_ </c:formatCode>
                <c:ptCount val="50"/>
                <c:pt idx="0">
                  <c:v>1812.0000000000002</c:v>
                </c:pt>
                <c:pt idx="1">
                  <c:v>1813.1040000000005</c:v>
                </c:pt>
                <c:pt idx="2">
                  <c:v>1814.3095680000001</c:v>
                </c:pt>
                <c:pt idx="3">
                  <c:v>2723.4390723840002</c:v>
                </c:pt>
                <c:pt idx="4">
                  <c:v>3634.1272893911041</c:v>
                </c:pt>
                <c:pt idx="5">
                  <c:v>3637.2670000150861</c:v>
                </c:pt>
                <c:pt idx="6">
                  <c:v>4368.8346768197689</c:v>
                </c:pt>
                <c:pt idx="7">
                  <c:v>4373.327467087187</c:v>
                </c:pt>
                <c:pt idx="8">
                  <c:v>5472.7919925740116</c:v>
                </c:pt>
                <c:pt idx="9">
                  <c:v>6392.7369985392897</c:v>
                </c:pt>
                <c:pt idx="10">
                  <c:v>6401.2688024049039</c:v>
                </c:pt>
                <c:pt idx="11">
                  <c:v>7692.7026386713878</c:v>
                </c:pt>
                <c:pt idx="12">
                  <c:v>8805.6128930618906</c:v>
                </c:pt>
                <c:pt idx="13">
                  <c:v>8820.8492792235847</c:v>
                </c:pt>
                <c:pt idx="14">
                  <c:v>11599.202229447204</c:v>
                </c:pt>
                <c:pt idx="15">
                  <c:v>11623.048834556343</c:v>
                </c:pt>
                <c:pt idx="16">
                  <c:v>11649.089327335529</c:v>
                </c:pt>
                <c:pt idx="17">
                  <c:v>12975.028383833775</c:v>
                </c:pt>
                <c:pt idx="18">
                  <c:v>13009.530995146481</c:v>
                </c:pt>
                <c:pt idx="19">
                  <c:v>14911.094681942806</c:v>
                </c:pt>
                <c:pt idx="20">
                  <c:v>16453.9269319497</c:v>
                </c:pt>
                <c:pt idx="21">
                  <c:v>16510.408209689074</c:v>
                </c:pt>
                <c:pt idx="22">
                  <c:v>16572.085764980468</c:v>
                </c:pt>
                <c:pt idx="23">
                  <c:v>16639.43765535867</c:v>
                </c:pt>
                <c:pt idx="24">
                  <c:v>20511.391810481589</c:v>
                </c:pt>
                <c:pt idx="25">
                  <c:v>20609.959857045898</c:v>
                </c:pt>
                <c:pt idx="26">
                  <c:v>20717.596163894119</c:v>
                </c:pt>
                <c:pt idx="27">
                  <c:v>22571.396261886741</c:v>
                </c:pt>
                <c:pt idx="28">
                  <c:v>22710.444717980325</c:v>
                </c:pt>
                <c:pt idx="29">
                  <c:v>25402.539591149463</c:v>
                </c:pt>
                <c:pt idx="30">
                  <c:v>33977.962365736937</c:v>
                </c:pt>
                <c:pt idx="31">
                  <c:v>34584.606903384731</c:v>
                </c:pt>
                <c:pt idx="32">
                  <c:v>35247.062738496126</c:v>
                </c:pt>
                <c:pt idx="33">
                  <c:v>42393.761744444513</c:v>
                </c:pt>
                <c:pt idx="34">
                  <c:v>43324.779824933416</c:v>
                </c:pt>
                <c:pt idx="35">
                  <c:v>44341.451568827295</c:v>
                </c:pt>
                <c:pt idx="36">
                  <c:v>45451.657113159403</c:v>
                </c:pt>
                <c:pt idx="37">
                  <c:v>54299.929096808803</c:v>
                </c:pt>
                <c:pt idx="38">
                  <c:v>76890.488347430422</c:v>
                </c:pt>
                <c:pt idx="39">
                  <c:v>80254.973275394033</c:v>
                </c:pt>
                <c:pt idx="40">
                  <c:v>89174.552742775908</c:v>
                </c:pt>
                <c:pt idx="41">
                  <c:v>101223.77589470391</c:v>
                </c:pt>
                <c:pt idx="42">
                  <c:v>155675.59436472587</c:v>
                </c:pt>
                <c:pt idx="43">
                  <c:v>175140.89983723836</c:v>
                </c:pt>
                <c:pt idx="44">
                  <c:v>186397.14582226431</c:v>
                </c:pt>
                <c:pt idx="45">
                  <c:v>322349.22181163816</c:v>
                </c:pt>
                <c:pt idx="46">
                  <c:v>346441.19021830882</c:v>
                </c:pt>
                <c:pt idx="47">
                  <c:v>393457.93192497059</c:v>
                </c:pt>
                <c:pt idx="48">
                  <c:v>446087.13859165052</c:v>
                </c:pt>
                <c:pt idx="49">
                  <c:v>515297.95215223113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17072"/>
        <c:axId val="1395110000"/>
      </c:scatterChart>
      <c:valAx>
        <c:axId val="13951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10000"/>
        <c:crosses val="autoZero"/>
        <c:crossBetween val="midCat"/>
      </c:valAx>
      <c:valAx>
        <c:axId val="13951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1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npc군단전투력!$Q$1</c:f>
              <c:strCache>
                <c:ptCount val="1"/>
                <c:pt idx="0">
                  <c:v>유저평균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npc군단전투력!$Q$2:$Q$16</c:f>
              <c:numCache>
                <c:formatCode>#,##0_ </c:formatCode>
                <c:ptCount val="15"/>
                <c:pt idx="0">
                  <c:v>1746.72</c:v>
                </c:pt>
                <c:pt idx="1">
                  <c:v>2296.44</c:v>
                </c:pt>
                <c:pt idx="2">
                  <c:v>2504.52</c:v>
                </c:pt>
                <c:pt idx="3">
                  <c:v>4232.5199999999995</c:v>
                </c:pt>
                <c:pt idx="4">
                  <c:v>4581.3599999999997</c:v>
                </c:pt>
                <c:pt idx="5">
                  <c:v>5812.5599999999995</c:v>
                </c:pt>
                <c:pt idx="6">
                  <c:v>7028.6399999999994</c:v>
                </c:pt>
                <c:pt idx="7">
                  <c:v>9417.6</c:v>
                </c:pt>
                <c:pt idx="8">
                  <c:v>11188.08</c:v>
                </c:pt>
                <c:pt idx="9">
                  <c:v>13128.119999999999</c:v>
                </c:pt>
                <c:pt idx="10">
                  <c:v>13973.4</c:v>
                </c:pt>
                <c:pt idx="11">
                  <c:v>20049.12</c:v>
                </c:pt>
                <c:pt idx="12">
                  <c:v>23173.559999999998</c:v>
                </c:pt>
                <c:pt idx="13">
                  <c:v>24839.279999999999</c:v>
                </c:pt>
                <c:pt idx="14">
                  <c:v>33374.159999999996</c:v>
                </c:pt>
              </c:numCache>
            </c:numRef>
          </c:yVal>
          <c:smooth val="0"/>
        </c:ser>
        <c:ser>
          <c:idx val="1"/>
          <c:order val="1"/>
          <c:tx>
            <c:v>npcPower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npc군단전투력!$M$2:$M$16</c:f>
              <c:numCache>
                <c:formatCode>#,##0_ </c:formatCode>
                <c:ptCount val="15"/>
                <c:pt idx="0">
                  <c:v>1812.0000000000002</c:v>
                </c:pt>
                <c:pt idx="1">
                  <c:v>1813.1040000000005</c:v>
                </c:pt>
                <c:pt idx="2">
                  <c:v>1814.3095680000001</c:v>
                </c:pt>
                <c:pt idx="3">
                  <c:v>2723.4390723840002</c:v>
                </c:pt>
                <c:pt idx="4">
                  <c:v>3634.1272893911041</c:v>
                </c:pt>
                <c:pt idx="5">
                  <c:v>3637.2670000150861</c:v>
                </c:pt>
                <c:pt idx="6">
                  <c:v>4368.8346768197689</c:v>
                </c:pt>
                <c:pt idx="7">
                  <c:v>4373.327467087187</c:v>
                </c:pt>
                <c:pt idx="8">
                  <c:v>5472.7919925740116</c:v>
                </c:pt>
                <c:pt idx="9">
                  <c:v>6392.7369985392897</c:v>
                </c:pt>
                <c:pt idx="10">
                  <c:v>6401.2688024049039</c:v>
                </c:pt>
                <c:pt idx="11">
                  <c:v>7692.7026386713878</c:v>
                </c:pt>
                <c:pt idx="12">
                  <c:v>8805.6128930618906</c:v>
                </c:pt>
                <c:pt idx="13">
                  <c:v>8820.8492792235847</c:v>
                </c:pt>
                <c:pt idx="14">
                  <c:v>11599.202229447204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13264"/>
        <c:axId val="1395132304"/>
      </c:scatterChart>
      <c:valAx>
        <c:axId val="1395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32304"/>
        <c:crosses val="autoZero"/>
        <c:crossBetween val="midCat"/>
      </c:valAx>
      <c:valAx>
        <c:axId val="13951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npc군단전투력!$G$2:$G$51</c:f>
              <c:numCache>
                <c:formatCode>0_ 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4272"/>
        <c:axId val="1395123600"/>
      </c:lineChart>
      <c:catAx>
        <c:axId val="13951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23600"/>
        <c:crosses val="autoZero"/>
        <c:auto val="1"/>
        <c:lblAlgn val="ctr"/>
        <c:lblOffset val="100"/>
        <c:noMultiLvlLbl val="0"/>
      </c:catAx>
      <c:valAx>
        <c:axId val="1395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4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Sheet3!$A$1:$A$50</c:f>
              <c:numCache>
                <c:formatCode>General</c:formatCode>
                <c:ptCount val="50"/>
                <c:pt idx="0">
                  <c:v>2718</c:v>
                </c:pt>
                <c:pt idx="1">
                  <c:v>2736</c:v>
                </c:pt>
                <c:pt idx="2">
                  <c:v>2754</c:v>
                </c:pt>
                <c:pt idx="3">
                  <c:v>4432</c:v>
                </c:pt>
                <c:pt idx="4">
                  <c:v>4464</c:v>
                </c:pt>
                <c:pt idx="5">
                  <c:v>5176</c:v>
                </c:pt>
                <c:pt idx="6">
                  <c:v>6132</c:v>
                </c:pt>
                <c:pt idx="7">
                  <c:v>7785</c:v>
                </c:pt>
                <c:pt idx="8">
                  <c:v>7900</c:v>
                </c:pt>
                <c:pt idx="9">
                  <c:v>9165</c:v>
                </c:pt>
                <c:pt idx="10">
                  <c:v>11355</c:v>
                </c:pt>
                <c:pt idx="11">
                  <c:v>13950</c:v>
                </c:pt>
                <c:pt idx="12">
                  <c:v>16056</c:v>
                </c:pt>
                <c:pt idx="13">
                  <c:v>16416</c:v>
                </c:pt>
                <c:pt idx="14">
                  <c:v>19579</c:v>
                </c:pt>
                <c:pt idx="15">
                  <c:v>22225</c:v>
                </c:pt>
                <c:pt idx="16">
                  <c:v>22694</c:v>
                </c:pt>
                <c:pt idx="17">
                  <c:v>23163</c:v>
                </c:pt>
                <c:pt idx="18">
                  <c:v>25998</c:v>
                </c:pt>
                <c:pt idx="19">
                  <c:v>30304</c:v>
                </c:pt>
                <c:pt idx="20">
                  <c:v>30896</c:v>
                </c:pt>
                <c:pt idx="21">
                  <c:v>34352</c:v>
                </c:pt>
                <c:pt idx="22">
                  <c:v>34992</c:v>
                </c:pt>
                <c:pt idx="23">
                  <c:v>35640</c:v>
                </c:pt>
                <c:pt idx="24">
                  <c:v>44226</c:v>
                </c:pt>
                <c:pt idx="25">
                  <c:v>45009</c:v>
                </c:pt>
                <c:pt idx="26">
                  <c:v>45792</c:v>
                </c:pt>
                <c:pt idx="27">
                  <c:v>50166</c:v>
                </c:pt>
                <c:pt idx="28">
                  <c:v>51012</c:v>
                </c:pt>
                <c:pt idx="29">
                  <c:v>57620</c:v>
                </c:pt>
                <c:pt idx="30">
                  <c:v>62740</c:v>
                </c:pt>
                <c:pt idx="31">
                  <c:v>63750</c:v>
                </c:pt>
                <c:pt idx="32">
                  <c:v>64760</c:v>
                </c:pt>
                <c:pt idx="33">
                  <c:v>77165</c:v>
                </c:pt>
                <c:pt idx="34">
                  <c:v>78353</c:v>
                </c:pt>
                <c:pt idx="35">
                  <c:v>79530</c:v>
                </c:pt>
                <c:pt idx="36">
                  <c:v>85756</c:v>
                </c:pt>
                <c:pt idx="37">
                  <c:v>94932</c:v>
                </c:pt>
                <c:pt idx="38">
                  <c:v>96300</c:v>
                </c:pt>
                <c:pt idx="39">
                  <c:v>103416</c:v>
                </c:pt>
                <c:pt idx="40">
                  <c:v>104868</c:v>
                </c:pt>
                <c:pt idx="41">
                  <c:v>115180</c:v>
                </c:pt>
                <c:pt idx="42">
                  <c:v>123240</c:v>
                </c:pt>
                <c:pt idx="43">
                  <c:v>124891</c:v>
                </c:pt>
                <c:pt idx="44">
                  <c:v>126555</c:v>
                </c:pt>
                <c:pt idx="45">
                  <c:v>145348</c:v>
                </c:pt>
                <c:pt idx="46">
                  <c:v>147224</c:v>
                </c:pt>
                <c:pt idx="47">
                  <c:v>149114</c:v>
                </c:pt>
                <c:pt idx="48">
                  <c:v>150990</c:v>
                </c:pt>
                <c:pt idx="49">
                  <c:v>163800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111632"/>
        <c:axId val="1395114352"/>
      </c:lineChart>
      <c:catAx>
        <c:axId val="139511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114352"/>
        <c:crosses val="autoZero"/>
        <c:auto val="1"/>
        <c:lblAlgn val="ctr"/>
        <c:lblOffset val="100"/>
        <c:noMultiLvlLbl val="0"/>
      </c:catAx>
      <c:valAx>
        <c:axId val="139511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11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Sheet2!$L$2:$L$13</c:f>
              <c:numCache>
                <c:formatCode>#,##0_ </c:formatCode>
                <c:ptCount val="12"/>
                <c:pt idx="0">
                  <c:v>3326.4000000000005</c:v>
                </c:pt>
                <c:pt idx="1">
                  <c:v>3823.2000000000003</c:v>
                </c:pt>
                <c:pt idx="2">
                  <c:v>3883.6800000000003</c:v>
                </c:pt>
                <c:pt idx="3">
                  <c:v>5947.2000000000007</c:v>
                </c:pt>
                <c:pt idx="4">
                  <c:v>6041.2800000000007</c:v>
                </c:pt>
                <c:pt idx="5">
                  <c:v>7197.1200000000008</c:v>
                </c:pt>
                <c:pt idx="6">
                  <c:v>8010.2400000000007</c:v>
                </c:pt>
                <c:pt idx="7">
                  <c:v>10281.6</c:v>
                </c:pt>
                <c:pt idx="8">
                  <c:v>10550.4</c:v>
                </c:pt>
                <c:pt idx="9">
                  <c:v>11566.800000000001</c:v>
                </c:pt>
                <c:pt idx="10">
                  <c:v>11869.2</c:v>
                </c:pt>
                <c:pt idx="11">
                  <c:v>14605.920000000004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119792"/>
        <c:axId val="1395118160"/>
      </c:lineChart>
      <c:catAx>
        <c:axId val="139511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118160"/>
        <c:crosses val="autoZero"/>
        <c:auto val="1"/>
        <c:lblAlgn val="ctr"/>
        <c:lblOffset val="100"/>
        <c:noMultiLvlLbl val="0"/>
      </c:catAx>
      <c:valAx>
        <c:axId val="1395118160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139511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17</xdr:row>
      <xdr:rowOff>138112</xdr:rowOff>
    </xdr:from>
    <xdr:to>
      <xdr:col>17</xdr:col>
      <xdr:colOff>314325</xdr:colOff>
      <xdr:row>37</xdr:row>
      <xdr:rowOff>23812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323849</xdr:colOff>
      <xdr:row>0</xdr:row>
      <xdr:rowOff>0</xdr:rowOff>
    </xdr:from>
    <xdr:to>
      <xdr:col>37</xdr:col>
      <xdr:colOff>447674</xdr:colOff>
      <xdr:row>68</xdr:row>
      <xdr:rowOff>123824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51</xdr:row>
      <xdr:rowOff>9524</xdr:rowOff>
    </xdr:from>
    <xdr:to>
      <xdr:col>11</xdr:col>
      <xdr:colOff>0</xdr:colOff>
      <xdr:row>83</xdr:row>
      <xdr:rowOff>66673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304800</xdr:colOff>
      <xdr:row>18</xdr:row>
      <xdr:rowOff>23812</xdr:rowOff>
    </xdr:from>
    <xdr:to>
      <xdr:col>28</xdr:col>
      <xdr:colOff>76200</xdr:colOff>
      <xdr:row>37</xdr:row>
      <xdr:rowOff>52387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0</xdr:row>
      <xdr:rowOff>0</xdr:rowOff>
    </xdr:from>
    <xdr:to>
      <xdr:col>22</xdr:col>
      <xdr:colOff>180974</xdr:colOff>
      <xdr:row>54</xdr:row>
      <xdr:rowOff>28574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323850</xdr:colOff>
      <xdr:row>30</xdr:row>
      <xdr:rowOff>100012</xdr:rowOff>
    </xdr:from>
    <xdr:to>
      <xdr:col>32</xdr:col>
      <xdr:colOff>171450</xdr:colOff>
      <xdr:row>49</xdr:row>
      <xdr:rowOff>128587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workbookViewId="0">
      <selection activeCell="E12" sqref="E12"/>
    </sheetView>
  </sheetViews>
  <sheetFormatPr defaultRowHeight="16.5" x14ac:dyDescent="0.3"/>
  <sheetData>
    <row r="1" spans="1:6" x14ac:dyDescent="0.3">
      <c r="C1" t="s">
        <v>11</v>
      </c>
      <c r="D1" t="s">
        <v>10</v>
      </c>
      <c r="E1" t="s">
        <v>9</v>
      </c>
      <c r="F1" t="s">
        <v>12</v>
      </c>
    </row>
    <row r="2" spans="1:6" x14ac:dyDescent="0.3">
      <c r="A2">
        <v>4</v>
      </c>
      <c r="B2" t="s">
        <v>4</v>
      </c>
      <c r="C2">
        <v>2</v>
      </c>
      <c r="D2">
        <v>1</v>
      </c>
      <c r="E2">
        <v>1</v>
      </c>
      <c r="F2">
        <f>SUM(C2:E2)</f>
        <v>4</v>
      </c>
    </row>
    <row r="3" spans="1:6" x14ac:dyDescent="0.3">
      <c r="A3">
        <v>3</v>
      </c>
      <c r="B3" t="s">
        <v>3</v>
      </c>
      <c r="C3">
        <v>1</v>
      </c>
      <c r="D3">
        <v>1</v>
      </c>
      <c r="E3">
        <v>1</v>
      </c>
      <c r="F3">
        <f t="shared" ref="F3:F10" si="0">SUM(C3:E3)</f>
        <v>3</v>
      </c>
    </row>
    <row r="4" spans="1:6" x14ac:dyDescent="0.3">
      <c r="A4">
        <v>2</v>
      </c>
      <c r="B4" t="s">
        <v>2</v>
      </c>
      <c r="C4">
        <v>1</v>
      </c>
      <c r="D4">
        <v>0</v>
      </c>
      <c r="E4">
        <v>1</v>
      </c>
      <c r="F4">
        <f t="shared" si="0"/>
        <v>2</v>
      </c>
    </row>
    <row r="5" spans="1:6" x14ac:dyDescent="0.3">
      <c r="A5">
        <v>1</v>
      </c>
      <c r="B5" t="s">
        <v>1</v>
      </c>
      <c r="C5">
        <v>0</v>
      </c>
      <c r="D5">
        <v>0</v>
      </c>
      <c r="E5">
        <v>1</v>
      </c>
      <c r="F5">
        <f t="shared" si="0"/>
        <v>1</v>
      </c>
    </row>
    <row r="6" spans="1:6" x14ac:dyDescent="0.3">
      <c r="A6">
        <v>0</v>
      </c>
      <c r="B6" t="s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">
      <c r="A7">
        <v>-1</v>
      </c>
      <c r="B7" t="s">
        <v>5</v>
      </c>
      <c r="C7">
        <v>0</v>
      </c>
      <c r="D7">
        <v>0</v>
      </c>
      <c r="E7">
        <v>-1</v>
      </c>
      <c r="F7">
        <f t="shared" si="0"/>
        <v>-1</v>
      </c>
    </row>
    <row r="8" spans="1:6" x14ac:dyDescent="0.3">
      <c r="A8">
        <v>-2</v>
      </c>
      <c r="B8" t="s">
        <v>6</v>
      </c>
      <c r="C8">
        <v>-1</v>
      </c>
      <c r="D8">
        <v>0</v>
      </c>
      <c r="E8">
        <v>-1</v>
      </c>
      <c r="F8">
        <f t="shared" si="0"/>
        <v>-2</v>
      </c>
    </row>
    <row r="9" spans="1:6" x14ac:dyDescent="0.3">
      <c r="A9">
        <v>-3</v>
      </c>
      <c r="B9" t="s">
        <v>7</v>
      </c>
      <c r="C9">
        <v>-1</v>
      </c>
      <c r="D9">
        <v>-1</v>
      </c>
      <c r="E9">
        <v>-1</v>
      </c>
      <c r="F9">
        <f t="shared" si="0"/>
        <v>-3</v>
      </c>
    </row>
    <row r="10" spans="1:6" x14ac:dyDescent="0.3">
      <c r="A10">
        <v>-4</v>
      </c>
      <c r="B10" t="s">
        <v>8</v>
      </c>
      <c r="C10">
        <v>-2</v>
      </c>
      <c r="D10">
        <v>-1</v>
      </c>
      <c r="E10">
        <v>-1</v>
      </c>
      <c r="F10">
        <f t="shared" si="0"/>
        <v>-4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5"/>
  <sheetViews>
    <sheetView workbookViewId="0">
      <selection activeCell="W2" sqref="A1:XFD1048576"/>
    </sheetView>
  </sheetViews>
  <sheetFormatPr defaultRowHeight="11.25" x14ac:dyDescent="0.3"/>
  <cols>
    <col min="1" max="10" width="9" style="1"/>
    <col min="11" max="12" width="9" style="3"/>
    <col min="13" max="13" width="9" style="4"/>
    <col min="14" max="14" width="11.5" style="4" bestFit="1" customWidth="1"/>
    <col min="15" max="16384" width="9" style="1"/>
  </cols>
  <sheetData>
    <row r="1" spans="1:21" x14ac:dyDescent="0.3">
      <c r="A1" s="1" t="s">
        <v>23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22</v>
      </c>
      <c r="H1" s="1" t="s">
        <v>17</v>
      </c>
      <c r="I1" s="1" t="s">
        <v>20</v>
      </c>
      <c r="J1" s="1" t="s">
        <v>21</v>
      </c>
      <c r="K1" s="3" t="s">
        <v>24</v>
      </c>
      <c r="L1" s="3" t="s">
        <v>25</v>
      </c>
      <c r="M1" s="4" t="s">
        <v>27</v>
      </c>
      <c r="N1" s="4" t="s">
        <v>26</v>
      </c>
      <c r="O1" s="1" t="s">
        <v>18</v>
      </c>
      <c r="P1" s="1" t="s">
        <v>19</v>
      </c>
      <c r="Q1" s="1" t="s">
        <v>28</v>
      </c>
      <c r="R1" s="1" t="s">
        <v>29</v>
      </c>
    </row>
    <row r="2" spans="1:21" s="8" customFormat="1" x14ac:dyDescent="0.3">
      <c r="A2" s="8">
        <v>1</v>
      </c>
      <c r="B2" s="8">
        <v>3</v>
      </c>
      <c r="C2" s="8">
        <f>(INT(($A2-1)/3)+4)+(MOD(A2-1,3))</f>
        <v>4</v>
      </c>
      <c r="D2" s="8">
        <f t="shared" ref="D2:D13" si="0">INDEX(Q2:Q51,C2)</f>
        <v>1</v>
      </c>
      <c r="E2" s="8">
        <v>2</v>
      </c>
      <c r="F2" s="8">
        <f>SUM(B2:E2)</f>
        <v>10</v>
      </c>
      <c r="G2" s="8">
        <f t="shared" ref="G2:G13" si="1">INDEX(O$2:O$6,D2)</f>
        <v>1.5</v>
      </c>
      <c r="H2" s="8">
        <f t="shared" ref="H2:H13" si="2">G2+(C2*INDEX(P$2:P$6,D2))</f>
        <v>1.54</v>
      </c>
      <c r="I2" s="8">
        <f>100*(1+(H2-1)*1)</f>
        <v>154</v>
      </c>
      <c r="J2" s="8">
        <f>I2*(1+0.1+0.1+0)</f>
        <v>184.80000000000004</v>
      </c>
      <c r="K2" s="9">
        <f>J2*(5+(E2-1))</f>
        <v>1108.8000000000002</v>
      </c>
      <c r="L2" s="9">
        <f>K2*B2</f>
        <v>3326.4000000000005</v>
      </c>
      <c r="M2" s="10"/>
      <c r="N2" s="10">
        <f t="shared" ref="N2:N7" si="3">L2/5436</f>
        <v>0.61192052980132461</v>
      </c>
      <c r="O2" s="8">
        <v>1.5</v>
      </c>
      <c r="P2" s="8">
        <v>0.01</v>
      </c>
      <c r="Q2" s="8">
        <v>1</v>
      </c>
      <c r="S2" s="8">
        <f>INT(($A2-1)/3)+4</f>
        <v>4</v>
      </c>
      <c r="T2" s="8">
        <f>MOD(A2-1,3)</f>
        <v>0</v>
      </c>
      <c r="U2" s="8">
        <f>S2+T2</f>
        <v>4</v>
      </c>
    </row>
    <row r="3" spans="1:21" s="8" customFormat="1" x14ac:dyDescent="0.3">
      <c r="A3" s="8">
        <v>2</v>
      </c>
      <c r="B3" s="8">
        <v>3</v>
      </c>
      <c r="C3" s="8">
        <f t="shared" ref="C3:C25" si="4">(INT(($A3-1)/3)+4)+(MOD(A3-1,3))</f>
        <v>5</v>
      </c>
      <c r="D3" s="8">
        <f t="shared" si="0"/>
        <v>2</v>
      </c>
      <c r="E3" s="8">
        <v>2</v>
      </c>
      <c r="F3" s="8">
        <f t="shared" ref="F3:F13" si="5">SUM(B3:E3)</f>
        <v>12</v>
      </c>
      <c r="G3" s="8">
        <f t="shared" si="1"/>
        <v>1.63</v>
      </c>
      <c r="H3" s="8">
        <f t="shared" si="2"/>
        <v>1.77</v>
      </c>
      <c r="I3" s="8">
        <f t="shared" ref="I3:I13" si="6">100*(1+(H3-1)*1)</f>
        <v>177</v>
      </c>
      <c r="J3" s="8">
        <f t="shared" ref="J3:J13" si="7">I3*(1+0.1+0.1+0)</f>
        <v>212.40000000000003</v>
      </c>
      <c r="K3" s="9">
        <f t="shared" ref="K3:K13" si="8">J3*(5+(E3-1))</f>
        <v>1274.4000000000001</v>
      </c>
      <c r="L3" s="9">
        <f t="shared" ref="L3:L13" si="9">K3*B3</f>
        <v>3823.2000000000003</v>
      </c>
      <c r="M3" s="10">
        <f>L3/L2</f>
        <v>1.1493506493506493</v>
      </c>
      <c r="N3" s="10">
        <f t="shared" si="3"/>
        <v>0.70331125827814578</v>
      </c>
      <c r="O3" s="8">
        <v>1.63</v>
      </c>
      <c r="P3" s="8">
        <v>2.8000000000000001E-2</v>
      </c>
      <c r="Q3" s="8">
        <v>1</v>
      </c>
      <c r="S3" s="8">
        <f t="shared" ref="S3:S44" si="10">INT((A3-1)/3)+4</f>
        <v>4</v>
      </c>
      <c r="T3" s="8">
        <f t="shared" ref="T3:T44" si="11">MOD(A3-1,3)</f>
        <v>1</v>
      </c>
      <c r="U3" s="8">
        <f t="shared" ref="U3:U44" si="12">S3+T3</f>
        <v>5</v>
      </c>
    </row>
    <row r="4" spans="1:21" s="8" customFormat="1" x14ac:dyDescent="0.3">
      <c r="A4" s="8">
        <v>3</v>
      </c>
      <c r="B4" s="8">
        <v>3</v>
      </c>
      <c r="C4" s="8">
        <f t="shared" si="4"/>
        <v>6</v>
      </c>
      <c r="D4" s="8">
        <f t="shared" si="0"/>
        <v>2</v>
      </c>
      <c r="E4" s="8">
        <v>2</v>
      </c>
      <c r="F4" s="8">
        <f t="shared" si="5"/>
        <v>13</v>
      </c>
      <c r="G4" s="8">
        <f t="shared" si="1"/>
        <v>1.63</v>
      </c>
      <c r="H4" s="8">
        <f t="shared" si="2"/>
        <v>1.7979999999999998</v>
      </c>
      <c r="I4" s="8">
        <f t="shared" si="6"/>
        <v>179.79999999999998</v>
      </c>
      <c r="J4" s="8">
        <f t="shared" si="7"/>
        <v>215.76000000000002</v>
      </c>
      <c r="K4" s="9">
        <f t="shared" si="8"/>
        <v>1294.5600000000002</v>
      </c>
      <c r="L4" s="9">
        <f t="shared" si="9"/>
        <v>3883.6800000000003</v>
      </c>
      <c r="M4" s="10">
        <f t="shared" ref="M4:M13" si="13">L4/L3</f>
        <v>1.0158192090395479</v>
      </c>
      <c r="N4" s="10">
        <f t="shared" si="3"/>
        <v>0.71443708609271528</v>
      </c>
      <c r="O4" s="8">
        <v>1.75</v>
      </c>
      <c r="P4" s="8">
        <v>5.6000000000000001E-2</v>
      </c>
      <c r="Q4" s="8">
        <v>1</v>
      </c>
      <c r="S4" s="8">
        <f t="shared" si="10"/>
        <v>4</v>
      </c>
      <c r="T4" s="8">
        <f t="shared" si="11"/>
        <v>2</v>
      </c>
      <c r="U4" s="8">
        <f t="shared" si="12"/>
        <v>6</v>
      </c>
    </row>
    <row r="5" spans="1:21" s="5" customFormat="1" x14ac:dyDescent="0.3">
      <c r="A5" s="5">
        <v>4</v>
      </c>
      <c r="B5" s="5">
        <v>4</v>
      </c>
      <c r="C5" s="5">
        <f t="shared" si="4"/>
        <v>5</v>
      </c>
      <c r="D5" s="5">
        <f t="shared" si="0"/>
        <v>2</v>
      </c>
      <c r="E5" s="5">
        <v>3</v>
      </c>
      <c r="F5" s="5">
        <f t="shared" si="5"/>
        <v>14</v>
      </c>
      <c r="G5" s="5">
        <f t="shared" si="1"/>
        <v>1.63</v>
      </c>
      <c r="H5" s="5">
        <f t="shared" si="2"/>
        <v>1.77</v>
      </c>
      <c r="I5" s="5">
        <f t="shared" si="6"/>
        <v>177</v>
      </c>
      <c r="J5" s="5">
        <f t="shared" si="7"/>
        <v>212.40000000000003</v>
      </c>
      <c r="K5" s="6">
        <f t="shared" si="8"/>
        <v>1486.8000000000002</v>
      </c>
      <c r="L5" s="6">
        <f t="shared" si="9"/>
        <v>5947.2000000000007</v>
      </c>
      <c r="M5" s="7">
        <f t="shared" si="13"/>
        <v>1.5313311086392289</v>
      </c>
      <c r="N5" s="7">
        <f t="shared" si="3"/>
        <v>1.0940397350993378</v>
      </c>
      <c r="O5" s="5">
        <v>1.88</v>
      </c>
      <c r="P5" s="5">
        <v>9.9000000000000005E-2</v>
      </c>
      <c r="Q5" s="5">
        <v>1</v>
      </c>
      <c r="S5" s="5">
        <f t="shared" si="10"/>
        <v>5</v>
      </c>
      <c r="T5" s="5">
        <f t="shared" si="11"/>
        <v>0</v>
      </c>
      <c r="U5" s="5">
        <f t="shared" si="12"/>
        <v>5</v>
      </c>
    </row>
    <row r="6" spans="1:21" s="5" customFormat="1" x14ac:dyDescent="0.3">
      <c r="A6" s="5">
        <v>5</v>
      </c>
      <c r="B6" s="5">
        <v>4</v>
      </c>
      <c r="C6" s="5">
        <f t="shared" si="4"/>
        <v>6</v>
      </c>
      <c r="D6" s="5">
        <f t="shared" si="0"/>
        <v>2</v>
      </c>
      <c r="E6" s="5">
        <v>3</v>
      </c>
      <c r="F6" s="5">
        <f t="shared" si="5"/>
        <v>15</v>
      </c>
      <c r="G6" s="5">
        <f t="shared" si="1"/>
        <v>1.63</v>
      </c>
      <c r="H6" s="5">
        <f t="shared" si="2"/>
        <v>1.7979999999999998</v>
      </c>
      <c r="I6" s="5">
        <f t="shared" si="6"/>
        <v>179.79999999999998</v>
      </c>
      <c r="J6" s="5">
        <f t="shared" si="7"/>
        <v>215.76000000000002</v>
      </c>
      <c r="K6" s="6">
        <f t="shared" si="8"/>
        <v>1510.3200000000002</v>
      </c>
      <c r="L6" s="6">
        <f t="shared" si="9"/>
        <v>6041.2800000000007</v>
      </c>
      <c r="M6" s="7">
        <f t="shared" si="13"/>
        <v>1.0158192090395479</v>
      </c>
      <c r="N6" s="7">
        <f t="shared" si="3"/>
        <v>1.111346578366446</v>
      </c>
      <c r="O6" s="5">
        <v>2</v>
      </c>
      <c r="P6" s="5">
        <v>0.16500000000000001</v>
      </c>
      <c r="Q6" s="5">
        <v>1</v>
      </c>
      <c r="S6" s="5">
        <f t="shared" si="10"/>
        <v>5</v>
      </c>
      <c r="T6" s="5">
        <f t="shared" si="11"/>
        <v>1</v>
      </c>
      <c r="U6" s="5">
        <f t="shared" si="12"/>
        <v>6</v>
      </c>
    </row>
    <row r="7" spans="1:21" s="5" customFormat="1" x14ac:dyDescent="0.3">
      <c r="A7" s="5">
        <v>6</v>
      </c>
      <c r="B7" s="5">
        <v>4</v>
      </c>
      <c r="C7" s="5">
        <f t="shared" si="4"/>
        <v>7</v>
      </c>
      <c r="D7" s="5">
        <f t="shared" si="0"/>
        <v>3</v>
      </c>
      <c r="E7" s="5">
        <v>3</v>
      </c>
      <c r="F7" s="5">
        <f t="shared" si="5"/>
        <v>17</v>
      </c>
      <c r="G7" s="5">
        <f t="shared" si="1"/>
        <v>1.75</v>
      </c>
      <c r="H7" s="5">
        <f t="shared" si="2"/>
        <v>2.1419999999999999</v>
      </c>
      <c r="I7" s="5">
        <f t="shared" si="6"/>
        <v>214.2</v>
      </c>
      <c r="J7" s="5">
        <f t="shared" si="7"/>
        <v>257.04000000000002</v>
      </c>
      <c r="K7" s="6">
        <f t="shared" si="8"/>
        <v>1799.2800000000002</v>
      </c>
      <c r="L7" s="6">
        <f t="shared" si="9"/>
        <v>7197.1200000000008</v>
      </c>
      <c r="M7" s="7">
        <f t="shared" si="13"/>
        <v>1.1913236929922135</v>
      </c>
      <c r="N7" s="7">
        <f t="shared" si="3"/>
        <v>1.3239735099337751</v>
      </c>
      <c r="Q7" s="5">
        <v>2</v>
      </c>
      <c r="S7" s="5">
        <f t="shared" si="10"/>
        <v>5</v>
      </c>
      <c r="T7" s="5">
        <f t="shared" si="11"/>
        <v>2</v>
      </c>
      <c r="U7" s="5">
        <f t="shared" si="12"/>
        <v>7</v>
      </c>
    </row>
    <row r="8" spans="1:21" s="11" customFormat="1" x14ac:dyDescent="0.3">
      <c r="A8" s="11">
        <v>7</v>
      </c>
      <c r="B8" s="11">
        <v>4</v>
      </c>
      <c r="C8" s="11">
        <f t="shared" si="4"/>
        <v>6</v>
      </c>
      <c r="D8" s="11">
        <f t="shared" si="0"/>
        <v>3</v>
      </c>
      <c r="E8" s="11">
        <v>4</v>
      </c>
      <c r="F8" s="11">
        <f t="shared" si="5"/>
        <v>17</v>
      </c>
      <c r="G8" s="11">
        <f t="shared" si="1"/>
        <v>1.75</v>
      </c>
      <c r="H8" s="11">
        <f t="shared" si="2"/>
        <v>2.0859999999999999</v>
      </c>
      <c r="I8" s="11">
        <f t="shared" si="6"/>
        <v>208.6</v>
      </c>
      <c r="J8" s="11">
        <f t="shared" si="7"/>
        <v>250.32000000000002</v>
      </c>
      <c r="K8" s="12">
        <f t="shared" si="8"/>
        <v>2002.5600000000002</v>
      </c>
      <c r="L8" s="12">
        <f t="shared" si="9"/>
        <v>8010.2400000000007</v>
      </c>
      <c r="M8" s="13">
        <f t="shared" si="13"/>
        <v>1.1129785247432307</v>
      </c>
      <c r="N8" s="13">
        <f>L8/5436</f>
        <v>1.4735540838852099</v>
      </c>
      <c r="Q8" s="11">
        <v>2</v>
      </c>
      <c r="S8" s="11">
        <f t="shared" si="10"/>
        <v>6</v>
      </c>
      <c r="T8" s="11">
        <f t="shared" si="11"/>
        <v>0</v>
      </c>
      <c r="U8" s="11">
        <f t="shared" si="12"/>
        <v>6</v>
      </c>
    </row>
    <row r="9" spans="1:21" s="11" customFormat="1" x14ac:dyDescent="0.3">
      <c r="A9" s="11">
        <v>8</v>
      </c>
      <c r="B9" s="11">
        <v>5</v>
      </c>
      <c r="C9" s="11">
        <f t="shared" si="4"/>
        <v>7</v>
      </c>
      <c r="D9" s="11">
        <f t="shared" si="0"/>
        <v>3</v>
      </c>
      <c r="E9" s="11">
        <v>4</v>
      </c>
      <c r="F9" s="11">
        <f t="shared" si="5"/>
        <v>19</v>
      </c>
      <c r="G9" s="11">
        <f t="shared" si="1"/>
        <v>1.75</v>
      </c>
      <c r="H9" s="11">
        <f t="shared" si="2"/>
        <v>2.1419999999999999</v>
      </c>
      <c r="I9" s="11">
        <f t="shared" si="6"/>
        <v>214.2</v>
      </c>
      <c r="J9" s="11">
        <f t="shared" si="7"/>
        <v>257.04000000000002</v>
      </c>
      <c r="K9" s="12">
        <f t="shared" si="8"/>
        <v>2056.3200000000002</v>
      </c>
      <c r="L9" s="12">
        <f t="shared" si="9"/>
        <v>10281.6</v>
      </c>
      <c r="M9" s="13">
        <f t="shared" si="13"/>
        <v>1.2835570469798656</v>
      </c>
      <c r="N9" s="13">
        <f t="shared" ref="N9:N13" si="14">L9/5436</f>
        <v>1.8913907284768212</v>
      </c>
      <c r="Q9" s="11">
        <v>2</v>
      </c>
      <c r="S9" s="11">
        <f t="shared" si="10"/>
        <v>6</v>
      </c>
      <c r="T9" s="11">
        <f t="shared" si="11"/>
        <v>1</v>
      </c>
      <c r="U9" s="11">
        <f t="shared" si="12"/>
        <v>7</v>
      </c>
    </row>
    <row r="10" spans="1:21" s="11" customFormat="1" x14ac:dyDescent="0.3">
      <c r="A10" s="11">
        <v>9</v>
      </c>
      <c r="B10" s="11">
        <v>5</v>
      </c>
      <c r="C10" s="11">
        <f t="shared" si="4"/>
        <v>8</v>
      </c>
      <c r="D10" s="11">
        <f t="shared" si="0"/>
        <v>3</v>
      </c>
      <c r="E10" s="11">
        <v>4</v>
      </c>
      <c r="F10" s="11">
        <f t="shared" si="5"/>
        <v>20</v>
      </c>
      <c r="G10" s="11">
        <f t="shared" si="1"/>
        <v>1.75</v>
      </c>
      <c r="H10" s="11">
        <f t="shared" si="2"/>
        <v>2.198</v>
      </c>
      <c r="I10" s="11">
        <f t="shared" si="6"/>
        <v>219.79999999999998</v>
      </c>
      <c r="J10" s="11">
        <f t="shared" si="7"/>
        <v>263.76</v>
      </c>
      <c r="K10" s="12">
        <f t="shared" si="8"/>
        <v>2110.08</v>
      </c>
      <c r="L10" s="12">
        <f t="shared" si="9"/>
        <v>10550.4</v>
      </c>
      <c r="M10" s="13">
        <f t="shared" si="13"/>
        <v>1.0261437908496731</v>
      </c>
      <c r="N10" s="13">
        <f t="shared" si="14"/>
        <v>1.9408388520971303</v>
      </c>
      <c r="Q10" s="11">
        <v>2</v>
      </c>
      <c r="S10" s="11">
        <f t="shared" si="10"/>
        <v>6</v>
      </c>
      <c r="T10" s="11">
        <f t="shared" si="11"/>
        <v>2</v>
      </c>
      <c r="U10" s="11">
        <f t="shared" si="12"/>
        <v>8</v>
      </c>
    </row>
    <row r="11" spans="1:21" s="14" customFormat="1" x14ac:dyDescent="0.3">
      <c r="A11" s="14">
        <v>10</v>
      </c>
      <c r="B11" s="14">
        <v>5</v>
      </c>
      <c r="C11" s="14">
        <f t="shared" si="4"/>
        <v>7</v>
      </c>
      <c r="D11" s="14">
        <f t="shared" si="0"/>
        <v>3</v>
      </c>
      <c r="E11" s="14">
        <v>5</v>
      </c>
      <c r="F11" s="14">
        <f t="shared" si="5"/>
        <v>20</v>
      </c>
      <c r="G11" s="14">
        <f t="shared" si="1"/>
        <v>1.75</v>
      </c>
      <c r="H11" s="14">
        <f t="shared" si="2"/>
        <v>2.1419999999999999</v>
      </c>
      <c r="I11" s="14">
        <f t="shared" si="6"/>
        <v>214.2</v>
      </c>
      <c r="J11" s="14">
        <f t="shared" si="7"/>
        <v>257.04000000000002</v>
      </c>
      <c r="K11" s="15">
        <f t="shared" si="8"/>
        <v>2313.36</v>
      </c>
      <c r="L11" s="15">
        <f t="shared" si="9"/>
        <v>11566.800000000001</v>
      </c>
      <c r="M11" s="16">
        <f t="shared" si="13"/>
        <v>1.0963375796178345</v>
      </c>
      <c r="N11" s="16">
        <f t="shared" si="14"/>
        <v>2.1278145695364241</v>
      </c>
      <c r="Q11" s="14">
        <v>2</v>
      </c>
      <c r="S11" s="14">
        <f t="shared" si="10"/>
        <v>7</v>
      </c>
      <c r="T11" s="14">
        <f t="shared" si="11"/>
        <v>0</v>
      </c>
      <c r="U11" s="14">
        <f t="shared" si="12"/>
        <v>7</v>
      </c>
    </row>
    <row r="12" spans="1:21" s="14" customFormat="1" x14ac:dyDescent="0.3">
      <c r="A12" s="14">
        <v>11</v>
      </c>
      <c r="B12" s="14">
        <v>5</v>
      </c>
      <c r="C12" s="14">
        <f t="shared" si="4"/>
        <v>8</v>
      </c>
      <c r="D12" s="14">
        <f t="shared" si="0"/>
        <v>3</v>
      </c>
      <c r="E12" s="14">
        <v>5</v>
      </c>
      <c r="F12" s="14">
        <f t="shared" si="5"/>
        <v>21</v>
      </c>
      <c r="G12" s="14">
        <f t="shared" si="1"/>
        <v>1.75</v>
      </c>
      <c r="H12" s="14">
        <f t="shared" si="2"/>
        <v>2.198</v>
      </c>
      <c r="I12" s="14">
        <f t="shared" si="6"/>
        <v>219.79999999999998</v>
      </c>
      <c r="J12" s="14">
        <f t="shared" si="7"/>
        <v>263.76</v>
      </c>
      <c r="K12" s="15">
        <f t="shared" si="8"/>
        <v>2373.84</v>
      </c>
      <c r="L12" s="15">
        <f t="shared" si="9"/>
        <v>11869.2</v>
      </c>
      <c r="M12" s="16">
        <f t="shared" si="13"/>
        <v>1.0261437908496731</v>
      </c>
      <c r="N12" s="16">
        <f t="shared" si="14"/>
        <v>2.1834437086092717</v>
      </c>
      <c r="Q12" s="14">
        <v>3</v>
      </c>
      <c r="S12" s="14">
        <f t="shared" si="10"/>
        <v>7</v>
      </c>
      <c r="T12" s="14">
        <f t="shared" si="11"/>
        <v>1</v>
      </c>
      <c r="U12" s="14">
        <f t="shared" si="12"/>
        <v>8</v>
      </c>
    </row>
    <row r="13" spans="1:21" s="14" customFormat="1" x14ac:dyDescent="0.3">
      <c r="A13" s="14">
        <v>12</v>
      </c>
      <c r="B13" s="14">
        <v>6</v>
      </c>
      <c r="C13" s="14">
        <f t="shared" si="4"/>
        <v>9</v>
      </c>
      <c r="D13" s="14">
        <f t="shared" si="0"/>
        <v>3</v>
      </c>
      <c r="E13" s="14">
        <v>5</v>
      </c>
      <c r="F13" s="14">
        <f t="shared" si="5"/>
        <v>23</v>
      </c>
      <c r="G13" s="14">
        <f t="shared" si="1"/>
        <v>1.75</v>
      </c>
      <c r="H13" s="14">
        <f t="shared" si="2"/>
        <v>2.254</v>
      </c>
      <c r="I13" s="14">
        <f t="shared" si="6"/>
        <v>225.4</v>
      </c>
      <c r="J13" s="14">
        <f t="shared" si="7"/>
        <v>270.48000000000008</v>
      </c>
      <c r="K13" s="15">
        <f t="shared" si="8"/>
        <v>2434.3200000000006</v>
      </c>
      <c r="L13" s="15">
        <f t="shared" si="9"/>
        <v>14605.920000000004</v>
      </c>
      <c r="M13" s="16">
        <f t="shared" si="13"/>
        <v>1.2305732484076435</v>
      </c>
      <c r="N13" s="16">
        <f t="shared" si="14"/>
        <v>2.6868874172185437</v>
      </c>
      <c r="Q13" s="14">
        <v>3</v>
      </c>
      <c r="S13" s="14">
        <f t="shared" si="10"/>
        <v>7</v>
      </c>
      <c r="T13" s="14">
        <f t="shared" si="11"/>
        <v>2</v>
      </c>
      <c r="U13" s="14">
        <f t="shared" si="12"/>
        <v>9</v>
      </c>
    </row>
    <row r="14" spans="1:21" x14ac:dyDescent="0.3">
      <c r="A14" s="2">
        <v>13</v>
      </c>
      <c r="C14" s="8">
        <f t="shared" si="4"/>
        <v>8</v>
      </c>
      <c r="Q14" s="1">
        <v>3</v>
      </c>
      <c r="S14" s="8">
        <f t="shared" si="10"/>
        <v>8</v>
      </c>
      <c r="T14" s="8">
        <f t="shared" si="11"/>
        <v>0</v>
      </c>
      <c r="U14" s="8">
        <f t="shared" si="12"/>
        <v>8</v>
      </c>
    </row>
    <row r="15" spans="1:21" x14ac:dyDescent="0.3">
      <c r="A15" s="2">
        <v>14</v>
      </c>
      <c r="C15" s="8">
        <f t="shared" si="4"/>
        <v>9</v>
      </c>
      <c r="Q15" s="1">
        <v>3</v>
      </c>
      <c r="S15" s="8">
        <f t="shared" si="10"/>
        <v>8</v>
      </c>
      <c r="T15" s="8">
        <f t="shared" si="11"/>
        <v>1</v>
      </c>
      <c r="U15" s="8">
        <f t="shared" si="12"/>
        <v>9</v>
      </c>
    </row>
    <row r="16" spans="1:21" x14ac:dyDescent="0.3">
      <c r="A16" s="2">
        <v>15</v>
      </c>
      <c r="C16" s="8">
        <f t="shared" si="4"/>
        <v>10</v>
      </c>
      <c r="Q16" s="1">
        <v>3</v>
      </c>
      <c r="S16" s="8">
        <f t="shared" si="10"/>
        <v>8</v>
      </c>
      <c r="T16" s="8">
        <f t="shared" si="11"/>
        <v>2</v>
      </c>
      <c r="U16" s="8">
        <f t="shared" si="12"/>
        <v>10</v>
      </c>
    </row>
    <row r="17" spans="1:21" x14ac:dyDescent="0.3">
      <c r="A17" s="2">
        <v>16</v>
      </c>
      <c r="C17" s="8">
        <f t="shared" si="4"/>
        <v>9</v>
      </c>
      <c r="Q17" s="1">
        <v>3</v>
      </c>
      <c r="S17" s="8">
        <f t="shared" si="10"/>
        <v>9</v>
      </c>
      <c r="T17" s="8">
        <f t="shared" si="11"/>
        <v>0</v>
      </c>
      <c r="U17" s="8">
        <f t="shared" si="12"/>
        <v>9</v>
      </c>
    </row>
    <row r="18" spans="1:21" x14ac:dyDescent="0.3">
      <c r="A18" s="2">
        <v>17</v>
      </c>
      <c r="C18" s="8">
        <f t="shared" si="4"/>
        <v>10</v>
      </c>
      <c r="Q18" s="1">
        <v>3</v>
      </c>
      <c r="S18" s="8">
        <f t="shared" si="10"/>
        <v>9</v>
      </c>
      <c r="T18" s="8">
        <f t="shared" si="11"/>
        <v>1</v>
      </c>
      <c r="U18" s="8">
        <f t="shared" si="12"/>
        <v>10</v>
      </c>
    </row>
    <row r="19" spans="1:21" x14ac:dyDescent="0.3">
      <c r="A19" s="2">
        <v>18</v>
      </c>
      <c r="C19" s="8">
        <f t="shared" si="4"/>
        <v>11</v>
      </c>
      <c r="Q19" s="1">
        <v>3</v>
      </c>
      <c r="S19" s="8">
        <f t="shared" si="10"/>
        <v>9</v>
      </c>
      <c r="T19" s="8">
        <f t="shared" si="11"/>
        <v>2</v>
      </c>
      <c r="U19" s="8">
        <f t="shared" si="12"/>
        <v>11</v>
      </c>
    </row>
    <row r="20" spans="1:21" x14ac:dyDescent="0.3">
      <c r="A20" s="2">
        <v>19</v>
      </c>
      <c r="C20" s="8">
        <f t="shared" si="4"/>
        <v>10</v>
      </c>
      <c r="Q20" s="1">
        <v>3</v>
      </c>
      <c r="S20" s="8">
        <f t="shared" si="10"/>
        <v>10</v>
      </c>
      <c r="T20" s="8">
        <f t="shared" si="11"/>
        <v>0</v>
      </c>
      <c r="U20" s="8">
        <f t="shared" si="12"/>
        <v>10</v>
      </c>
    </row>
    <row r="21" spans="1:21" x14ac:dyDescent="0.3">
      <c r="A21" s="2">
        <v>20</v>
      </c>
      <c r="C21" s="8">
        <f t="shared" si="4"/>
        <v>11</v>
      </c>
      <c r="Q21" s="1">
        <v>3</v>
      </c>
      <c r="S21" s="8">
        <f t="shared" si="10"/>
        <v>10</v>
      </c>
      <c r="T21" s="8">
        <f t="shared" si="11"/>
        <v>1</v>
      </c>
      <c r="U21" s="8">
        <f t="shared" si="12"/>
        <v>11</v>
      </c>
    </row>
    <row r="22" spans="1:21" x14ac:dyDescent="0.3">
      <c r="A22" s="2">
        <v>21</v>
      </c>
      <c r="C22" s="8">
        <f t="shared" si="4"/>
        <v>12</v>
      </c>
      <c r="Q22" s="1">
        <v>3</v>
      </c>
      <c r="S22" s="8">
        <f t="shared" si="10"/>
        <v>10</v>
      </c>
      <c r="T22" s="8">
        <f t="shared" si="11"/>
        <v>2</v>
      </c>
      <c r="U22" s="8">
        <f t="shared" si="12"/>
        <v>12</v>
      </c>
    </row>
    <row r="23" spans="1:21" x14ac:dyDescent="0.3">
      <c r="A23" s="2">
        <v>22</v>
      </c>
      <c r="C23" s="8">
        <f t="shared" si="4"/>
        <v>11</v>
      </c>
      <c r="Q23" s="1">
        <v>3</v>
      </c>
      <c r="S23" s="8">
        <f t="shared" si="10"/>
        <v>11</v>
      </c>
      <c r="T23" s="8">
        <f t="shared" si="11"/>
        <v>0</v>
      </c>
      <c r="U23" s="8">
        <f t="shared" si="12"/>
        <v>11</v>
      </c>
    </row>
    <row r="24" spans="1:21" x14ac:dyDescent="0.3">
      <c r="A24" s="2">
        <v>23</v>
      </c>
      <c r="C24" s="8">
        <f t="shared" si="4"/>
        <v>12</v>
      </c>
      <c r="Q24" s="1">
        <v>3</v>
      </c>
      <c r="S24" s="8">
        <f t="shared" si="10"/>
        <v>11</v>
      </c>
      <c r="T24" s="8">
        <f t="shared" si="11"/>
        <v>1</v>
      </c>
      <c r="U24" s="8">
        <f t="shared" si="12"/>
        <v>12</v>
      </c>
    </row>
    <row r="25" spans="1:21" x14ac:dyDescent="0.3">
      <c r="A25" s="2">
        <v>24</v>
      </c>
      <c r="C25" s="8">
        <f t="shared" si="4"/>
        <v>13</v>
      </c>
      <c r="Q25" s="1">
        <v>3</v>
      </c>
      <c r="S25" s="8">
        <f t="shared" si="10"/>
        <v>11</v>
      </c>
      <c r="T25" s="8">
        <f t="shared" si="11"/>
        <v>2</v>
      </c>
      <c r="U25" s="8">
        <f t="shared" si="12"/>
        <v>13</v>
      </c>
    </row>
    <row r="26" spans="1:21" x14ac:dyDescent="0.3">
      <c r="A26" s="2">
        <v>25</v>
      </c>
      <c r="Q26" s="1">
        <v>3</v>
      </c>
      <c r="S26" s="8">
        <f t="shared" si="10"/>
        <v>12</v>
      </c>
      <c r="T26" s="8">
        <f t="shared" si="11"/>
        <v>0</v>
      </c>
      <c r="U26" s="8">
        <f t="shared" si="12"/>
        <v>12</v>
      </c>
    </row>
    <row r="27" spans="1:21" x14ac:dyDescent="0.3">
      <c r="A27" s="2">
        <v>26</v>
      </c>
      <c r="Q27" s="1">
        <v>3</v>
      </c>
      <c r="S27" s="8">
        <f t="shared" si="10"/>
        <v>12</v>
      </c>
      <c r="T27" s="8">
        <f t="shared" si="11"/>
        <v>1</v>
      </c>
      <c r="U27" s="8">
        <f t="shared" si="12"/>
        <v>13</v>
      </c>
    </row>
    <row r="28" spans="1:21" x14ac:dyDescent="0.3">
      <c r="A28" s="2">
        <v>27</v>
      </c>
      <c r="Q28" s="1">
        <v>3</v>
      </c>
      <c r="S28" s="8">
        <f t="shared" si="10"/>
        <v>12</v>
      </c>
      <c r="T28" s="8">
        <f t="shared" si="11"/>
        <v>2</v>
      </c>
      <c r="U28" s="8">
        <f t="shared" si="12"/>
        <v>14</v>
      </c>
    </row>
    <row r="29" spans="1:21" x14ac:dyDescent="0.3">
      <c r="A29" s="2">
        <v>28</v>
      </c>
      <c r="Q29" s="1">
        <v>3</v>
      </c>
      <c r="S29" s="8">
        <f t="shared" si="10"/>
        <v>13</v>
      </c>
      <c r="T29" s="8">
        <f t="shared" si="11"/>
        <v>0</v>
      </c>
      <c r="U29" s="8">
        <f t="shared" si="12"/>
        <v>13</v>
      </c>
    </row>
    <row r="30" spans="1:21" x14ac:dyDescent="0.3">
      <c r="A30" s="2">
        <v>29</v>
      </c>
      <c r="Q30" s="1">
        <v>3</v>
      </c>
      <c r="S30" s="8">
        <f t="shared" si="10"/>
        <v>13</v>
      </c>
      <c r="T30" s="8">
        <f t="shared" si="11"/>
        <v>1</v>
      </c>
      <c r="U30" s="8">
        <f t="shared" si="12"/>
        <v>14</v>
      </c>
    </row>
    <row r="31" spans="1:21" x14ac:dyDescent="0.3">
      <c r="A31" s="2">
        <v>30</v>
      </c>
      <c r="Q31" s="1">
        <v>3</v>
      </c>
      <c r="S31" s="8">
        <f t="shared" si="10"/>
        <v>13</v>
      </c>
      <c r="T31" s="8">
        <f t="shared" si="11"/>
        <v>2</v>
      </c>
      <c r="U31" s="8">
        <f t="shared" si="12"/>
        <v>15</v>
      </c>
    </row>
    <row r="32" spans="1:21" x14ac:dyDescent="0.3">
      <c r="A32" s="2">
        <v>31</v>
      </c>
      <c r="Q32" s="1">
        <v>3</v>
      </c>
      <c r="S32" s="8">
        <f t="shared" si="10"/>
        <v>14</v>
      </c>
      <c r="T32" s="8">
        <f t="shared" si="11"/>
        <v>0</v>
      </c>
      <c r="U32" s="8">
        <f t="shared" si="12"/>
        <v>14</v>
      </c>
    </row>
    <row r="33" spans="1:21" x14ac:dyDescent="0.3">
      <c r="A33" s="2">
        <v>32</v>
      </c>
      <c r="Q33" s="1">
        <v>3</v>
      </c>
      <c r="S33" s="8">
        <f t="shared" si="10"/>
        <v>14</v>
      </c>
      <c r="T33" s="8">
        <f t="shared" si="11"/>
        <v>1</v>
      </c>
      <c r="U33" s="8">
        <f t="shared" si="12"/>
        <v>15</v>
      </c>
    </row>
    <row r="34" spans="1:21" x14ac:dyDescent="0.3">
      <c r="A34" s="2">
        <v>33</v>
      </c>
      <c r="Q34" s="1">
        <v>3</v>
      </c>
      <c r="S34" s="8">
        <f t="shared" si="10"/>
        <v>14</v>
      </c>
      <c r="T34" s="8">
        <f t="shared" si="11"/>
        <v>2</v>
      </c>
      <c r="U34" s="8">
        <f t="shared" si="12"/>
        <v>16</v>
      </c>
    </row>
    <row r="35" spans="1:21" x14ac:dyDescent="0.3">
      <c r="A35" s="2">
        <v>34</v>
      </c>
      <c r="Q35" s="1">
        <v>3</v>
      </c>
      <c r="S35" s="8">
        <f t="shared" si="10"/>
        <v>15</v>
      </c>
      <c r="T35" s="8">
        <f t="shared" si="11"/>
        <v>0</v>
      </c>
      <c r="U35" s="8">
        <f t="shared" si="12"/>
        <v>15</v>
      </c>
    </row>
    <row r="36" spans="1:21" x14ac:dyDescent="0.3">
      <c r="A36" s="2">
        <v>35</v>
      </c>
      <c r="Q36" s="1">
        <v>3</v>
      </c>
      <c r="S36" s="8">
        <f t="shared" si="10"/>
        <v>15</v>
      </c>
      <c r="T36" s="8">
        <f t="shared" si="11"/>
        <v>1</v>
      </c>
      <c r="U36" s="8">
        <f t="shared" si="12"/>
        <v>16</v>
      </c>
    </row>
    <row r="37" spans="1:21" x14ac:dyDescent="0.3">
      <c r="A37" s="2">
        <v>36</v>
      </c>
      <c r="Q37" s="1">
        <v>3</v>
      </c>
      <c r="S37" s="8">
        <f t="shared" si="10"/>
        <v>15</v>
      </c>
      <c r="T37" s="8">
        <f t="shared" si="11"/>
        <v>2</v>
      </c>
      <c r="U37" s="8">
        <f t="shared" si="12"/>
        <v>17</v>
      </c>
    </row>
    <row r="38" spans="1:21" x14ac:dyDescent="0.3">
      <c r="A38" s="2">
        <v>37</v>
      </c>
      <c r="Q38" s="1">
        <v>3</v>
      </c>
      <c r="S38" s="8">
        <f t="shared" si="10"/>
        <v>16</v>
      </c>
      <c r="T38" s="8">
        <f t="shared" si="11"/>
        <v>0</v>
      </c>
      <c r="U38" s="8">
        <f t="shared" si="12"/>
        <v>16</v>
      </c>
    </row>
    <row r="39" spans="1:21" x14ac:dyDescent="0.3">
      <c r="A39" s="2">
        <v>38</v>
      </c>
      <c r="Q39" s="1">
        <v>3</v>
      </c>
      <c r="S39" s="8">
        <f t="shared" si="10"/>
        <v>16</v>
      </c>
      <c r="T39" s="8">
        <f t="shared" si="11"/>
        <v>1</v>
      </c>
      <c r="U39" s="8">
        <f t="shared" si="12"/>
        <v>17</v>
      </c>
    </row>
    <row r="40" spans="1:21" x14ac:dyDescent="0.3">
      <c r="A40" s="2">
        <v>39</v>
      </c>
      <c r="Q40" s="1">
        <v>3</v>
      </c>
      <c r="S40" s="8">
        <f t="shared" si="10"/>
        <v>16</v>
      </c>
      <c r="T40" s="8">
        <f t="shared" si="11"/>
        <v>2</v>
      </c>
      <c r="U40" s="8">
        <f t="shared" si="12"/>
        <v>18</v>
      </c>
    </row>
    <row r="41" spans="1:21" x14ac:dyDescent="0.3">
      <c r="A41" s="2">
        <v>40</v>
      </c>
      <c r="Q41" s="1">
        <v>3</v>
      </c>
      <c r="S41" s="8">
        <f t="shared" si="10"/>
        <v>17</v>
      </c>
      <c r="T41" s="8">
        <f t="shared" si="11"/>
        <v>0</v>
      </c>
      <c r="U41" s="8">
        <f t="shared" si="12"/>
        <v>17</v>
      </c>
    </row>
    <row r="42" spans="1:21" x14ac:dyDescent="0.3">
      <c r="A42" s="2">
        <v>41</v>
      </c>
      <c r="Q42" s="1">
        <v>3</v>
      </c>
      <c r="S42" s="8">
        <f t="shared" si="10"/>
        <v>17</v>
      </c>
      <c r="T42" s="8">
        <f t="shared" si="11"/>
        <v>1</v>
      </c>
      <c r="U42" s="8">
        <f t="shared" si="12"/>
        <v>18</v>
      </c>
    </row>
    <row r="43" spans="1:21" x14ac:dyDescent="0.3">
      <c r="A43" s="2">
        <v>42</v>
      </c>
      <c r="Q43" s="1">
        <v>3</v>
      </c>
      <c r="S43" s="8">
        <f t="shared" si="10"/>
        <v>17</v>
      </c>
      <c r="T43" s="8">
        <f t="shared" si="11"/>
        <v>2</v>
      </c>
      <c r="U43" s="8">
        <f t="shared" si="12"/>
        <v>19</v>
      </c>
    </row>
    <row r="44" spans="1:21" x14ac:dyDescent="0.3">
      <c r="A44" s="2">
        <v>43</v>
      </c>
      <c r="Q44" s="1">
        <v>3</v>
      </c>
      <c r="S44" s="8">
        <f t="shared" si="10"/>
        <v>18</v>
      </c>
      <c r="T44" s="8">
        <f t="shared" si="11"/>
        <v>0</v>
      </c>
      <c r="U44" s="8">
        <f t="shared" si="12"/>
        <v>18</v>
      </c>
    </row>
    <row r="45" spans="1:21" x14ac:dyDescent="0.3">
      <c r="A45" s="2">
        <v>44</v>
      </c>
      <c r="Q45" s="1">
        <v>3</v>
      </c>
    </row>
    <row r="46" spans="1:21" x14ac:dyDescent="0.3">
      <c r="A46" s="2">
        <v>45</v>
      </c>
      <c r="Q46" s="1">
        <v>3</v>
      </c>
    </row>
    <row r="47" spans="1:21" x14ac:dyDescent="0.3">
      <c r="A47" s="2">
        <v>46</v>
      </c>
      <c r="Q47" s="1">
        <v>3</v>
      </c>
    </row>
    <row r="48" spans="1:21" x14ac:dyDescent="0.3">
      <c r="A48" s="2">
        <v>47</v>
      </c>
      <c r="Q48" s="1">
        <v>3</v>
      </c>
    </row>
    <row r="49" spans="1:17" x14ac:dyDescent="0.3">
      <c r="A49" s="2">
        <v>48</v>
      </c>
      <c r="Q49" s="1">
        <v>3</v>
      </c>
    </row>
    <row r="50" spans="1:17" x14ac:dyDescent="0.3">
      <c r="A50" s="2">
        <v>49</v>
      </c>
      <c r="Q50" s="1">
        <v>3</v>
      </c>
    </row>
    <row r="51" spans="1:17" x14ac:dyDescent="0.3">
      <c r="A51" s="2">
        <v>50</v>
      </c>
      <c r="Q51" s="1">
        <v>3</v>
      </c>
    </row>
    <row r="52" spans="1:17" x14ac:dyDescent="0.3">
      <c r="A52" s="2">
        <v>51</v>
      </c>
      <c r="Q52" s="1">
        <v>3</v>
      </c>
    </row>
    <row r="53" spans="1:17" x14ac:dyDescent="0.3">
      <c r="A53" s="2">
        <v>52</v>
      </c>
      <c r="Q53" s="1">
        <v>3</v>
      </c>
    </row>
    <row r="54" spans="1:17" x14ac:dyDescent="0.3">
      <c r="A54" s="2">
        <v>53</v>
      </c>
      <c r="Q54" s="1">
        <v>3</v>
      </c>
    </row>
    <row r="55" spans="1:17" x14ac:dyDescent="0.3">
      <c r="A55" s="2">
        <v>54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A103"/>
  <sheetViews>
    <sheetView tabSelected="1" zoomScaleNormal="100" workbookViewId="0">
      <selection activeCell="C9" sqref="C9"/>
    </sheetView>
  </sheetViews>
  <sheetFormatPr defaultRowHeight="11.25" x14ac:dyDescent="0.3"/>
  <cols>
    <col min="1" max="1" width="7" style="1" bestFit="1" customWidth="1"/>
    <col min="2" max="2" width="7" style="1" customWidth="1"/>
    <col min="3" max="3" width="5.625" style="1" bestFit="1" customWidth="1"/>
    <col min="4" max="4" width="4.25" style="1" bestFit="1" customWidth="1"/>
    <col min="5" max="5" width="0.5" style="1" customWidth="1"/>
    <col min="6" max="7" width="7" style="19" bestFit="1" customWidth="1"/>
    <col min="8" max="11" width="9" style="1"/>
    <col min="12" max="12" width="9" style="3"/>
    <col min="13" max="13" width="9" style="27"/>
    <col min="14" max="14" width="9" style="4"/>
    <col min="15" max="15" width="11.5" style="4" bestFit="1" customWidth="1"/>
    <col min="16" max="16" width="9" style="1"/>
    <col min="17" max="17" width="9" style="33"/>
    <col min="18" max="18" width="9" style="17"/>
    <col min="19" max="20" width="9" style="1"/>
    <col min="21" max="21" width="9" style="19"/>
    <col min="22" max="16384" width="9" style="1"/>
  </cols>
  <sheetData>
    <row r="1" spans="1:27" ht="26.25" customHeight="1" x14ac:dyDescent="0.3">
      <c r="A1" s="1" t="s">
        <v>23</v>
      </c>
      <c r="B1" s="1" t="s">
        <v>52</v>
      </c>
      <c r="C1" s="1" t="s">
        <v>13</v>
      </c>
      <c r="D1" s="35" t="s">
        <v>49</v>
      </c>
      <c r="E1" s="1" t="s">
        <v>9</v>
      </c>
      <c r="F1" s="19" t="s">
        <v>15</v>
      </c>
      <c r="G1" s="19" t="s">
        <v>10</v>
      </c>
      <c r="I1" s="1" t="s">
        <v>17</v>
      </c>
      <c r="J1" s="1" t="s">
        <v>20</v>
      </c>
      <c r="K1" s="1" t="s">
        <v>21</v>
      </c>
      <c r="L1" s="3" t="s">
        <v>24</v>
      </c>
      <c r="M1" s="27" t="s">
        <v>25</v>
      </c>
      <c r="N1" s="4" t="s">
        <v>27</v>
      </c>
      <c r="O1" s="4" t="s">
        <v>26</v>
      </c>
      <c r="P1" s="1" t="s">
        <v>30</v>
      </c>
      <c r="Q1" s="33" t="s">
        <v>31</v>
      </c>
      <c r="R1" s="17" t="s">
        <v>34</v>
      </c>
      <c r="S1" s="1" t="s">
        <v>18</v>
      </c>
      <c r="T1" s="1" t="s">
        <v>19</v>
      </c>
      <c r="U1" s="19" t="s">
        <v>28</v>
      </c>
      <c r="V1" s="1" t="s">
        <v>29</v>
      </c>
    </row>
    <row r="2" spans="1:27" s="8" customFormat="1" x14ac:dyDescent="0.3">
      <c r="A2" s="2">
        <v>1</v>
      </c>
      <c r="B2" s="2">
        <f>POWER(A2,2)</f>
        <v>1</v>
      </c>
      <c r="C2" s="2">
        <v>2</v>
      </c>
      <c r="D2" s="28">
        <v>1</v>
      </c>
      <c r="E2" s="8">
        <f>(INT(($A2-1)/3)+1)+(MOD(A2-1,3))</f>
        <v>1</v>
      </c>
      <c r="F2" s="20">
        <f>INDEX(U$2:U$103,D2)</f>
        <v>1</v>
      </c>
      <c r="G2" s="20">
        <f>1+ROUNDDOWN(((A2-1)/6.3),0)</f>
        <v>1</v>
      </c>
      <c r="H2" s="8">
        <f t="shared" ref="H2:H33" si="0">INDEX(S$2:S$6,F2)</f>
        <v>1.5</v>
      </c>
      <c r="I2" s="8">
        <f t="shared" ref="I2:I33" si="1">H2+(D2*INDEX(T$2:T$6,F2))</f>
        <v>1.51</v>
      </c>
      <c r="J2" s="8">
        <f>100*(1+(I2-1)*1)</f>
        <v>151</v>
      </c>
      <c r="K2" s="8">
        <f>J2*(1+0.1+0.1+0)</f>
        <v>181.20000000000002</v>
      </c>
      <c r="L2" s="9">
        <f t="shared" ref="L2:L33" si="2">K2*(5+(G2-1))</f>
        <v>906.00000000000011</v>
      </c>
      <c r="M2" s="27">
        <f t="shared" ref="M2:M33" si="3">L2*C2</f>
        <v>1812.0000000000002</v>
      </c>
      <c r="N2" s="10"/>
      <c r="O2" s="10">
        <f t="shared" ref="O2:O51" si="4">M2/5436</f>
        <v>0.33333333333333337</v>
      </c>
      <c r="P2" s="9">
        <f>'레벨별 최대전투력'!N2</f>
        <v>4852</v>
      </c>
      <c r="Q2" s="34">
        <f>P2*0.36</f>
        <v>1746.72</v>
      </c>
      <c r="R2" s="18">
        <f>M2/Q2</f>
        <v>1.0373729046441331</v>
      </c>
      <c r="S2" s="8">
        <v>1.5</v>
      </c>
      <c r="T2" s="8">
        <v>0.01</v>
      </c>
      <c r="U2" s="20">
        <v>1</v>
      </c>
    </row>
    <row r="3" spans="1:27" s="8" customFormat="1" x14ac:dyDescent="0.3">
      <c r="A3" s="2">
        <v>2</v>
      </c>
      <c r="B3" s="2">
        <f t="shared" ref="B3:B51" si="5">POWER(A3,2)</f>
        <v>4</v>
      </c>
      <c r="C3" s="2">
        <v>2</v>
      </c>
      <c r="D3" s="28">
        <f>D2*$T$21</f>
        <v>1.0920000000000001</v>
      </c>
      <c r="E3" s="8">
        <f t="shared" ref="E3:E51" si="6">(INT(($A3-1)/3)+1)+(MOD(A3-1,3))</f>
        <v>2</v>
      </c>
      <c r="F3" s="20">
        <f>INDEX(U$2:U$103,D3)</f>
        <v>1</v>
      </c>
      <c r="G3" s="20">
        <f>1+ROUNDDOWN(((A3-1)/3.3),0)</f>
        <v>1</v>
      </c>
      <c r="H3" s="8">
        <f t="shared" si="0"/>
        <v>1.5</v>
      </c>
      <c r="I3" s="8">
        <f t="shared" si="1"/>
        <v>1.51092</v>
      </c>
      <c r="J3" s="8">
        <f t="shared" ref="J3:J51" si="7">100*(1+(I3-1)*1)</f>
        <v>151.09200000000001</v>
      </c>
      <c r="K3" s="8">
        <f t="shared" ref="K3:K51" si="8">J3*(1+0.1+0.1+0)</f>
        <v>181.31040000000004</v>
      </c>
      <c r="L3" s="9">
        <f t="shared" si="2"/>
        <v>906.55200000000025</v>
      </c>
      <c r="M3" s="27">
        <f t="shared" si="3"/>
        <v>1813.1040000000005</v>
      </c>
      <c r="N3" s="10">
        <f>M3/M2</f>
        <v>1.0006092715231789</v>
      </c>
      <c r="O3" s="10">
        <f t="shared" si="4"/>
        <v>0.33353642384105969</v>
      </c>
      <c r="P3" s="9">
        <f>'레벨별 최대전투력'!N3</f>
        <v>6379</v>
      </c>
      <c r="Q3" s="34">
        <f t="shared" ref="Q3:Q51" si="9">P3*0.36</f>
        <v>2296.44</v>
      </c>
      <c r="R3" s="18">
        <f t="shared" ref="R3:R51" si="10">M3/Q3</f>
        <v>0.78952813920677245</v>
      </c>
      <c r="S3" s="8">
        <v>1.63</v>
      </c>
      <c r="T3" s="8">
        <v>2.8000000000000001E-2</v>
      </c>
      <c r="U3" s="20">
        <v>1</v>
      </c>
    </row>
    <row r="4" spans="1:27" s="8" customFormat="1" x14ac:dyDescent="0.3">
      <c r="A4" s="2">
        <v>3</v>
      </c>
      <c r="B4" s="2">
        <f t="shared" si="5"/>
        <v>9</v>
      </c>
      <c r="C4" s="2">
        <v>2</v>
      </c>
      <c r="D4" s="28">
        <f t="shared" ref="D4:D51" si="11">D3*$T$21</f>
        <v>1.1924640000000002</v>
      </c>
      <c r="E4" s="8">
        <f t="shared" si="6"/>
        <v>3</v>
      </c>
      <c r="F4" s="20">
        <f>INDEX(U$2:U$103,D4)</f>
        <v>1</v>
      </c>
      <c r="G4" s="20">
        <f>1+ROUNDDOWN(((A4-1)/3.3),0)</f>
        <v>1</v>
      </c>
      <c r="H4" s="8">
        <f t="shared" si="0"/>
        <v>1.5</v>
      </c>
      <c r="I4" s="8">
        <f t="shared" si="1"/>
        <v>1.5119246399999999</v>
      </c>
      <c r="J4" s="8">
        <f t="shared" si="7"/>
        <v>151.192464</v>
      </c>
      <c r="K4" s="8">
        <f t="shared" si="8"/>
        <v>181.43095680000002</v>
      </c>
      <c r="L4" s="9">
        <f t="shared" si="2"/>
        <v>907.15478400000006</v>
      </c>
      <c r="M4" s="27">
        <f t="shared" si="3"/>
        <v>1814.3095680000001</v>
      </c>
      <c r="N4" s="10">
        <f t="shared" ref="N4:N51" si="12">M4/M3</f>
        <v>1.0006649193868635</v>
      </c>
      <c r="O4" s="10">
        <f t="shared" si="4"/>
        <v>0.33375819867549672</v>
      </c>
      <c r="P4" s="9">
        <f>'레벨별 최대전투력'!N4</f>
        <v>6957</v>
      </c>
      <c r="Q4" s="34">
        <f t="shared" si="9"/>
        <v>2504.52</v>
      </c>
      <c r="R4" s="18">
        <f t="shared" si="10"/>
        <v>0.72441408653155104</v>
      </c>
      <c r="S4" s="8">
        <v>1.75</v>
      </c>
      <c r="T4" s="8">
        <v>5.6000000000000001E-2</v>
      </c>
      <c r="U4" s="20">
        <v>1</v>
      </c>
    </row>
    <row r="5" spans="1:27" s="5" customFormat="1" x14ac:dyDescent="0.3">
      <c r="A5" s="2">
        <v>4</v>
      </c>
      <c r="B5" s="2">
        <f t="shared" si="5"/>
        <v>16</v>
      </c>
      <c r="C5" s="2">
        <v>3</v>
      </c>
      <c r="D5" s="28">
        <f t="shared" si="11"/>
        <v>1.3021706880000004</v>
      </c>
      <c r="E5" s="8">
        <f t="shared" si="6"/>
        <v>2</v>
      </c>
      <c r="F5" s="20">
        <f>INDEX(U$2:U$103,D5)</f>
        <v>1</v>
      </c>
      <c r="G5" s="20">
        <f>1+ROUNDDOWN(((A5-1)/3.3),0)</f>
        <v>1</v>
      </c>
      <c r="H5" s="8">
        <f t="shared" si="0"/>
        <v>1.5</v>
      </c>
      <c r="I5" s="8">
        <f t="shared" si="1"/>
        <v>1.51302170688</v>
      </c>
      <c r="J5" s="8">
        <f t="shared" si="7"/>
        <v>151.30217068799999</v>
      </c>
      <c r="K5" s="8">
        <f t="shared" si="8"/>
        <v>181.5626048256</v>
      </c>
      <c r="L5" s="9">
        <f t="shared" si="2"/>
        <v>907.81302412800005</v>
      </c>
      <c r="M5" s="27">
        <f t="shared" si="3"/>
        <v>2723.4390723840002</v>
      </c>
      <c r="N5" s="10">
        <f t="shared" si="12"/>
        <v>1.5010884142479481</v>
      </c>
      <c r="O5" s="10">
        <f t="shared" si="4"/>
        <v>0.50100056519205305</v>
      </c>
      <c r="P5" s="9">
        <f>'레벨별 최대전투력'!N5</f>
        <v>11757</v>
      </c>
      <c r="Q5" s="34">
        <f t="shared" si="9"/>
        <v>4232.5199999999995</v>
      </c>
      <c r="R5" s="18">
        <f t="shared" si="10"/>
        <v>0.64345568890022975</v>
      </c>
      <c r="S5" s="5">
        <v>1.88</v>
      </c>
      <c r="T5" s="5">
        <v>9.9000000000000005E-2</v>
      </c>
      <c r="U5" s="20">
        <v>1</v>
      </c>
      <c r="W5" s="8"/>
      <c r="X5" s="8"/>
    </row>
    <row r="6" spans="1:27" s="5" customFormat="1" x14ac:dyDescent="0.3">
      <c r="A6" s="2">
        <v>5</v>
      </c>
      <c r="B6" s="2">
        <f t="shared" si="5"/>
        <v>25</v>
      </c>
      <c r="C6" s="2">
        <v>4</v>
      </c>
      <c r="D6" s="28">
        <f t="shared" si="11"/>
        <v>1.4219703912960004</v>
      </c>
      <c r="E6" s="8">
        <f t="shared" si="6"/>
        <v>3</v>
      </c>
      <c r="F6" s="20">
        <v>1</v>
      </c>
      <c r="G6" s="20">
        <v>1</v>
      </c>
      <c r="H6" s="8">
        <f t="shared" si="0"/>
        <v>1.5</v>
      </c>
      <c r="I6" s="8">
        <f t="shared" si="1"/>
        <v>1.5142197039129599</v>
      </c>
      <c r="J6" s="8">
        <f t="shared" si="7"/>
        <v>151.42197039129599</v>
      </c>
      <c r="K6" s="8">
        <f t="shared" si="8"/>
        <v>181.70636446955521</v>
      </c>
      <c r="L6" s="9">
        <f t="shared" si="2"/>
        <v>908.53182234777603</v>
      </c>
      <c r="M6" s="27">
        <f t="shared" si="3"/>
        <v>3634.1272893911041</v>
      </c>
      <c r="N6" s="10">
        <f t="shared" si="12"/>
        <v>1.3343890547218742</v>
      </c>
      <c r="O6" s="10">
        <f t="shared" si="4"/>
        <v>0.66852967060174839</v>
      </c>
      <c r="P6" s="9">
        <f>'레벨별 최대전투력'!N6</f>
        <v>12726</v>
      </c>
      <c r="Q6" s="34">
        <f t="shared" si="9"/>
        <v>4581.3599999999997</v>
      </c>
      <c r="R6" s="18">
        <f t="shared" si="10"/>
        <v>0.79324202625227103</v>
      </c>
      <c r="S6" s="5">
        <v>2</v>
      </c>
      <c r="T6" s="5">
        <v>0.16500000000000001</v>
      </c>
      <c r="U6" s="20">
        <v>1</v>
      </c>
      <c r="W6" s="8"/>
      <c r="X6" s="8"/>
    </row>
    <row r="7" spans="1:27" s="22" customFormat="1" x14ac:dyDescent="0.3">
      <c r="A7" s="22">
        <v>6</v>
      </c>
      <c r="B7" s="2">
        <f t="shared" si="5"/>
        <v>36</v>
      </c>
      <c r="C7" s="22">
        <v>4</v>
      </c>
      <c r="D7" s="28">
        <f t="shared" si="11"/>
        <v>1.5527916672952327</v>
      </c>
      <c r="E7" s="22">
        <f t="shared" si="6"/>
        <v>4</v>
      </c>
      <c r="F7" s="23">
        <f t="shared" ref="F7:F51" si="13">INDEX(U$2:U$103,D7)</f>
        <v>1</v>
      </c>
      <c r="G7" s="20">
        <v>1</v>
      </c>
      <c r="H7" s="22">
        <f t="shared" si="0"/>
        <v>1.5</v>
      </c>
      <c r="I7" s="22">
        <f t="shared" si="1"/>
        <v>1.5155279166729523</v>
      </c>
      <c r="J7" s="22">
        <f t="shared" si="7"/>
        <v>151.55279166729522</v>
      </c>
      <c r="K7" s="22">
        <f t="shared" si="8"/>
        <v>181.86335000075431</v>
      </c>
      <c r="L7" s="24">
        <f t="shared" si="2"/>
        <v>909.31675000377152</v>
      </c>
      <c r="M7" s="24">
        <f t="shared" si="3"/>
        <v>3637.2670000150861</v>
      </c>
      <c r="N7" s="25">
        <f t="shared" si="12"/>
        <v>1.0008639517479609</v>
      </c>
      <c r="O7" s="25">
        <f t="shared" si="4"/>
        <v>0.66910724797922849</v>
      </c>
      <c r="P7" s="24">
        <f>'레벨별 최대전투력'!N7</f>
        <v>16146</v>
      </c>
      <c r="Q7" s="24">
        <f t="shared" si="9"/>
        <v>5812.5599999999995</v>
      </c>
      <c r="R7" s="26">
        <f t="shared" si="10"/>
        <v>0.6257599061368978</v>
      </c>
      <c r="U7" s="20">
        <v>1</v>
      </c>
    </row>
    <row r="8" spans="1:27" s="11" customFormat="1" x14ac:dyDescent="0.3">
      <c r="A8" s="2">
        <v>7</v>
      </c>
      <c r="B8" s="2">
        <f t="shared" si="5"/>
        <v>49</v>
      </c>
      <c r="C8" s="2">
        <v>4</v>
      </c>
      <c r="D8" s="28">
        <f t="shared" si="11"/>
        <v>1.6956485006863942</v>
      </c>
      <c r="E8" s="8">
        <f t="shared" si="6"/>
        <v>3</v>
      </c>
      <c r="F8" s="20">
        <f t="shared" si="13"/>
        <v>1</v>
      </c>
      <c r="G8" s="20">
        <v>2</v>
      </c>
      <c r="H8" s="8">
        <f t="shared" si="0"/>
        <v>1.5</v>
      </c>
      <c r="I8" s="8">
        <f t="shared" si="1"/>
        <v>1.516956485006864</v>
      </c>
      <c r="J8" s="8">
        <f t="shared" si="7"/>
        <v>151.69564850068639</v>
      </c>
      <c r="K8" s="8">
        <f t="shared" si="8"/>
        <v>182.03477820082369</v>
      </c>
      <c r="L8" s="9">
        <f t="shared" si="2"/>
        <v>1092.2086692049422</v>
      </c>
      <c r="M8" s="27">
        <f t="shared" si="3"/>
        <v>4368.8346768197689</v>
      </c>
      <c r="N8" s="10">
        <f t="shared" si="12"/>
        <v>1.201131145115728</v>
      </c>
      <c r="O8" s="10">
        <f t="shared" si="4"/>
        <v>0.80368555497052407</v>
      </c>
      <c r="P8" s="9">
        <f>'레벨별 최대전투력'!N8</f>
        <v>19524</v>
      </c>
      <c r="Q8" s="34">
        <f t="shared" si="9"/>
        <v>7028.6399999999994</v>
      </c>
      <c r="R8" s="18">
        <f t="shared" si="10"/>
        <v>0.62157610530910234</v>
      </c>
      <c r="U8" s="20">
        <v>1</v>
      </c>
      <c r="W8" s="8"/>
      <c r="X8" s="8"/>
    </row>
    <row r="9" spans="1:27" s="11" customFormat="1" x14ac:dyDescent="0.3">
      <c r="A9" s="2">
        <v>8</v>
      </c>
      <c r="B9" s="2">
        <f t="shared" si="5"/>
        <v>64</v>
      </c>
      <c r="C9" s="2">
        <v>4</v>
      </c>
      <c r="D9" s="28">
        <f t="shared" si="11"/>
        <v>1.8516481627495425</v>
      </c>
      <c r="E9" s="8">
        <f t="shared" si="6"/>
        <v>4</v>
      </c>
      <c r="F9" s="20">
        <f t="shared" si="13"/>
        <v>1</v>
      </c>
      <c r="G9" s="20">
        <v>2</v>
      </c>
      <c r="H9" s="8">
        <f t="shared" si="0"/>
        <v>1.5</v>
      </c>
      <c r="I9" s="8">
        <f t="shared" si="1"/>
        <v>1.5185164816274954</v>
      </c>
      <c r="J9" s="8">
        <f t="shared" si="7"/>
        <v>151.85164816274954</v>
      </c>
      <c r="K9" s="8">
        <f t="shared" si="8"/>
        <v>182.22197779529947</v>
      </c>
      <c r="L9" s="9">
        <f t="shared" si="2"/>
        <v>1093.3318667717967</v>
      </c>
      <c r="M9" s="27">
        <f t="shared" si="3"/>
        <v>4373.327467087187</v>
      </c>
      <c r="N9" s="10">
        <f t="shared" si="12"/>
        <v>1.0010283726896914</v>
      </c>
      <c r="O9" s="10">
        <f t="shared" si="4"/>
        <v>0.80451204324635517</v>
      </c>
      <c r="P9" s="9">
        <f>'레벨별 최대전투력'!N9</f>
        <v>26160</v>
      </c>
      <c r="Q9" s="34">
        <f t="shared" si="9"/>
        <v>9417.6</v>
      </c>
      <c r="R9" s="18">
        <f t="shared" si="10"/>
        <v>0.46437812893807201</v>
      </c>
      <c r="U9" s="20">
        <v>1</v>
      </c>
      <c r="W9" s="8"/>
      <c r="X9" s="8"/>
    </row>
    <row r="10" spans="1:27" s="22" customFormat="1" x14ac:dyDescent="0.3">
      <c r="A10" s="22">
        <v>9</v>
      </c>
      <c r="B10" s="2">
        <f t="shared" si="5"/>
        <v>81</v>
      </c>
      <c r="C10" s="22">
        <v>5</v>
      </c>
      <c r="D10" s="28">
        <f t="shared" si="11"/>
        <v>2.0219997937225007</v>
      </c>
      <c r="E10" s="8">
        <f t="shared" si="6"/>
        <v>5</v>
      </c>
      <c r="F10" s="20">
        <f t="shared" si="13"/>
        <v>1</v>
      </c>
      <c r="G10" s="20">
        <v>2</v>
      </c>
      <c r="H10" s="22">
        <f t="shared" si="0"/>
        <v>1.5</v>
      </c>
      <c r="I10" s="8">
        <f t="shared" si="1"/>
        <v>1.5202199979372251</v>
      </c>
      <c r="J10" s="22">
        <f t="shared" si="7"/>
        <v>152.0219997937225</v>
      </c>
      <c r="K10" s="22">
        <f t="shared" si="8"/>
        <v>182.42639975246703</v>
      </c>
      <c r="L10" s="24">
        <f t="shared" si="2"/>
        <v>1094.5583985148023</v>
      </c>
      <c r="M10" s="24">
        <f t="shared" si="3"/>
        <v>5472.7919925740116</v>
      </c>
      <c r="N10" s="25">
        <f t="shared" si="12"/>
        <v>1.2514022866481371</v>
      </c>
      <c r="O10" s="25">
        <f>M10/8287</f>
        <v>0.66040690148111636</v>
      </c>
      <c r="P10" s="24">
        <f>'레벨별 최대전투력'!N10</f>
        <v>31078</v>
      </c>
      <c r="Q10" s="34">
        <f t="shared" si="9"/>
        <v>11188.08</v>
      </c>
      <c r="R10" s="26">
        <f t="shared" si="10"/>
        <v>0.48916275112208812</v>
      </c>
      <c r="U10" s="20">
        <v>1</v>
      </c>
    </row>
    <row r="11" spans="1:27" s="14" customFormat="1" x14ac:dyDescent="0.3">
      <c r="A11" s="2">
        <v>10</v>
      </c>
      <c r="B11" s="2">
        <f t="shared" si="5"/>
        <v>100</v>
      </c>
      <c r="C11" s="2">
        <v>5</v>
      </c>
      <c r="D11" s="28">
        <f t="shared" si="11"/>
        <v>2.2080237747449711</v>
      </c>
      <c r="E11" s="8">
        <f t="shared" si="6"/>
        <v>4</v>
      </c>
      <c r="F11" s="20">
        <f t="shared" si="13"/>
        <v>1</v>
      </c>
      <c r="G11" s="20">
        <f>1+ROUNDDOWN(((A11-1)/3.3),0)</f>
        <v>3</v>
      </c>
      <c r="H11" s="8">
        <f t="shared" si="0"/>
        <v>1.5</v>
      </c>
      <c r="I11" s="8">
        <f t="shared" si="1"/>
        <v>1.5220802377474496</v>
      </c>
      <c r="J11" s="8">
        <f t="shared" si="7"/>
        <v>152.20802377474496</v>
      </c>
      <c r="K11" s="8">
        <f t="shared" si="8"/>
        <v>182.64962852969398</v>
      </c>
      <c r="L11" s="9">
        <f t="shared" si="2"/>
        <v>1278.5473997078579</v>
      </c>
      <c r="M11" s="27">
        <f t="shared" si="3"/>
        <v>6392.7369985392897</v>
      </c>
      <c r="N11" s="10">
        <f t="shared" si="12"/>
        <v>1.1680942756847956</v>
      </c>
      <c r="O11" s="10">
        <f t="shared" si="4"/>
        <v>1.1760001836900826</v>
      </c>
      <c r="P11" s="9">
        <f>'레벨별 최대전투력'!N11</f>
        <v>36467</v>
      </c>
      <c r="Q11" s="34">
        <f t="shared" si="9"/>
        <v>13128.119999999999</v>
      </c>
      <c r="R11" s="18">
        <f t="shared" si="10"/>
        <v>0.48694992112650481</v>
      </c>
      <c r="U11" s="20">
        <v>1</v>
      </c>
      <c r="W11" s="8"/>
      <c r="X11" s="8"/>
    </row>
    <row r="12" spans="1:27" s="14" customFormat="1" x14ac:dyDescent="0.3">
      <c r="A12" s="2">
        <v>11</v>
      </c>
      <c r="B12" s="2">
        <f t="shared" si="5"/>
        <v>121</v>
      </c>
      <c r="C12" s="2">
        <v>5</v>
      </c>
      <c r="D12" s="28">
        <f t="shared" si="11"/>
        <v>2.4111619620215086</v>
      </c>
      <c r="E12" s="8">
        <f t="shared" si="6"/>
        <v>5</v>
      </c>
      <c r="F12" s="20">
        <f t="shared" si="13"/>
        <v>1</v>
      </c>
      <c r="G12" s="20">
        <v>3</v>
      </c>
      <c r="H12" s="8">
        <f t="shared" si="0"/>
        <v>1.5</v>
      </c>
      <c r="I12" s="8">
        <f t="shared" si="1"/>
        <v>1.5241116196202151</v>
      </c>
      <c r="J12" s="8">
        <f t="shared" si="7"/>
        <v>152.41116196202151</v>
      </c>
      <c r="K12" s="8">
        <f t="shared" si="8"/>
        <v>182.89339435442585</v>
      </c>
      <c r="L12" s="9">
        <f t="shared" si="2"/>
        <v>1280.2537604809809</v>
      </c>
      <c r="M12" s="27">
        <f t="shared" si="3"/>
        <v>6401.2688024049039</v>
      </c>
      <c r="N12" s="10">
        <f t="shared" si="12"/>
        <v>1.0013346089269062</v>
      </c>
      <c r="O12" s="10">
        <f t="shared" si="4"/>
        <v>1.1775696840332788</v>
      </c>
      <c r="P12" s="9">
        <f>'레벨별 최대전투력'!N12</f>
        <v>38815</v>
      </c>
      <c r="Q12" s="34">
        <f t="shared" si="9"/>
        <v>13973.4</v>
      </c>
      <c r="R12" s="18">
        <f t="shared" si="10"/>
        <v>0.45810388326426671</v>
      </c>
      <c r="U12" s="20">
        <v>1</v>
      </c>
      <c r="W12" s="8"/>
      <c r="X12" s="8"/>
    </row>
    <row r="13" spans="1:27" s="14" customFormat="1" x14ac:dyDescent="0.3">
      <c r="A13" s="2">
        <v>12</v>
      </c>
      <c r="B13" s="2">
        <f t="shared" si="5"/>
        <v>144</v>
      </c>
      <c r="C13" s="2">
        <v>6</v>
      </c>
      <c r="D13" s="28">
        <f t="shared" si="11"/>
        <v>2.6329888625274878</v>
      </c>
      <c r="E13" s="8">
        <f t="shared" si="6"/>
        <v>6</v>
      </c>
      <c r="F13" s="20">
        <f t="shared" si="13"/>
        <v>1</v>
      </c>
      <c r="G13" s="20">
        <v>3</v>
      </c>
      <c r="H13" s="8">
        <f t="shared" si="0"/>
        <v>1.5</v>
      </c>
      <c r="I13" s="8">
        <f t="shared" si="1"/>
        <v>1.526329888625275</v>
      </c>
      <c r="J13" s="8">
        <f t="shared" si="7"/>
        <v>152.6329888625275</v>
      </c>
      <c r="K13" s="8">
        <f t="shared" si="8"/>
        <v>183.15958663503304</v>
      </c>
      <c r="L13" s="9">
        <f t="shared" si="2"/>
        <v>1282.1171064452312</v>
      </c>
      <c r="M13" s="27">
        <f t="shared" si="3"/>
        <v>7692.7026386713878</v>
      </c>
      <c r="N13" s="10">
        <f t="shared" si="12"/>
        <v>1.2017465405891568</v>
      </c>
      <c r="O13" s="10">
        <f t="shared" si="4"/>
        <v>1.4151402940896594</v>
      </c>
      <c r="P13" s="9">
        <f>'레벨별 최대전투력'!N13</f>
        <v>55692</v>
      </c>
      <c r="Q13" s="34">
        <f t="shared" si="9"/>
        <v>20049.12</v>
      </c>
      <c r="R13" s="18">
        <f t="shared" si="10"/>
        <v>0.383692782459848</v>
      </c>
      <c r="U13" s="20">
        <v>1</v>
      </c>
      <c r="W13" s="8"/>
      <c r="X13" s="8"/>
    </row>
    <row r="14" spans="1:27" x14ac:dyDescent="0.3">
      <c r="A14" s="2">
        <v>13</v>
      </c>
      <c r="B14" s="2">
        <f t="shared" si="5"/>
        <v>169</v>
      </c>
      <c r="C14" s="1">
        <v>6</v>
      </c>
      <c r="D14" s="28">
        <f t="shared" si="11"/>
        <v>2.875223837880017</v>
      </c>
      <c r="E14" s="8">
        <f t="shared" si="6"/>
        <v>5</v>
      </c>
      <c r="F14" s="20">
        <f t="shared" si="13"/>
        <v>1</v>
      </c>
      <c r="G14" s="20">
        <f t="shared" ref="G14:G49" si="14">1+ROUNDDOWN(((A14-1)/3.3),0)</f>
        <v>4</v>
      </c>
      <c r="H14" s="8">
        <f t="shared" si="0"/>
        <v>1.5</v>
      </c>
      <c r="I14" s="8">
        <f t="shared" si="1"/>
        <v>1.5287522383788001</v>
      </c>
      <c r="J14" s="8">
        <f t="shared" si="7"/>
        <v>152.87522383788001</v>
      </c>
      <c r="K14" s="8">
        <f t="shared" si="8"/>
        <v>183.45026860545605</v>
      </c>
      <c r="L14" s="9">
        <f t="shared" si="2"/>
        <v>1467.6021488436484</v>
      </c>
      <c r="M14" s="27">
        <f t="shared" si="3"/>
        <v>8805.6128930618906</v>
      </c>
      <c r="N14" s="10">
        <f t="shared" si="12"/>
        <v>1.1446709052285315</v>
      </c>
      <c r="O14" s="10">
        <f t="shared" si="4"/>
        <v>1.6198699214609806</v>
      </c>
      <c r="P14" s="9">
        <f>'레벨별 최대전투력'!N14</f>
        <v>64371</v>
      </c>
      <c r="Q14" s="34">
        <f t="shared" si="9"/>
        <v>23173.559999999998</v>
      </c>
      <c r="R14" s="18">
        <f t="shared" si="10"/>
        <v>0.37998533212255226</v>
      </c>
      <c r="U14" s="20">
        <v>1</v>
      </c>
      <c r="W14" s="8"/>
      <c r="X14" s="8"/>
      <c r="AA14" s="1" t="s">
        <v>32</v>
      </c>
    </row>
    <row r="15" spans="1:27" x14ac:dyDescent="0.3">
      <c r="A15" s="2">
        <v>14</v>
      </c>
      <c r="B15" s="2">
        <f t="shared" si="5"/>
        <v>196</v>
      </c>
      <c r="C15" s="1">
        <v>6</v>
      </c>
      <c r="D15" s="28">
        <f t="shared" si="11"/>
        <v>3.1397444309649787</v>
      </c>
      <c r="E15" s="8">
        <f t="shared" si="6"/>
        <v>6</v>
      </c>
      <c r="F15" s="20">
        <f t="shared" si="13"/>
        <v>1</v>
      </c>
      <c r="G15" s="20">
        <f t="shared" si="14"/>
        <v>4</v>
      </c>
      <c r="H15" s="8">
        <f t="shared" si="0"/>
        <v>1.5</v>
      </c>
      <c r="I15" s="8">
        <f t="shared" si="1"/>
        <v>1.5313974443096499</v>
      </c>
      <c r="J15" s="8">
        <f t="shared" si="7"/>
        <v>153.13974443096498</v>
      </c>
      <c r="K15" s="8">
        <f t="shared" si="8"/>
        <v>183.76769331715801</v>
      </c>
      <c r="L15" s="9">
        <f t="shared" si="2"/>
        <v>1470.141546537264</v>
      </c>
      <c r="M15" s="27">
        <f t="shared" si="3"/>
        <v>8820.8492792235847</v>
      </c>
      <c r="N15" s="10">
        <f t="shared" si="12"/>
        <v>1.0017303038808008</v>
      </c>
      <c r="O15" s="10">
        <f t="shared" si="4"/>
        <v>1.622672788672477</v>
      </c>
      <c r="P15" s="9">
        <f>'레벨별 최대전투력'!N15</f>
        <v>68998</v>
      </c>
      <c r="Q15" s="34">
        <f t="shared" si="9"/>
        <v>24839.279999999999</v>
      </c>
      <c r="R15" s="18">
        <f t="shared" si="10"/>
        <v>0.35511694699780288</v>
      </c>
      <c r="U15" s="20">
        <v>2</v>
      </c>
      <c r="W15" s="8"/>
      <c r="X15" s="8"/>
    </row>
    <row r="16" spans="1:27" x14ac:dyDescent="0.3">
      <c r="A16" s="2">
        <v>15</v>
      </c>
      <c r="B16" s="2">
        <f t="shared" si="5"/>
        <v>225</v>
      </c>
      <c r="C16" s="1">
        <v>7</v>
      </c>
      <c r="D16" s="28">
        <f t="shared" si="11"/>
        <v>3.4286009186137569</v>
      </c>
      <c r="E16" s="8">
        <f t="shared" si="6"/>
        <v>7</v>
      </c>
      <c r="F16" s="20">
        <f t="shared" si="13"/>
        <v>1</v>
      </c>
      <c r="G16" s="20">
        <f t="shared" si="14"/>
        <v>5</v>
      </c>
      <c r="H16" s="8">
        <f t="shared" si="0"/>
        <v>1.5</v>
      </c>
      <c r="I16" s="8">
        <f t="shared" si="1"/>
        <v>1.5342860091861377</v>
      </c>
      <c r="J16" s="8">
        <f t="shared" si="7"/>
        <v>153.42860091861377</v>
      </c>
      <c r="K16" s="8">
        <f t="shared" si="8"/>
        <v>184.11432110233656</v>
      </c>
      <c r="L16" s="9">
        <f t="shared" si="2"/>
        <v>1657.0288899210291</v>
      </c>
      <c r="M16" s="27">
        <f t="shared" si="3"/>
        <v>11599.202229447204</v>
      </c>
      <c r="N16" s="10">
        <f t="shared" si="12"/>
        <v>1.3149756743681908</v>
      </c>
      <c r="O16" s="10">
        <f t="shared" si="4"/>
        <v>2.1337752445635032</v>
      </c>
      <c r="P16" s="9">
        <f>'레벨별 최대전투력'!N16</f>
        <v>92706</v>
      </c>
      <c r="Q16" s="34">
        <f t="shared" si="9"/>
        <v>33374.159999999996</v>
      </c>
      <c r="R16" s="18">
        <f t="shared" si="10"/>
        <v>0.34755038716921133</v>
      </c>
      <c r="U16" s="20">
        <v>2</v>
      </c>
      <c r="W16" s="8"/>
      <c r="X16" s="8"/>
    </row>
    <row r="17" spans="1:24" x14ac:dyDescent="0.3">
      <c r="A17" s="2">
        <v>16</v>
      </c>
      <c r="B17" s="2">
        <f t="shared" si="5"/>
        <v>256</v>
      </c>
      <c r="C17" s="1">
        <v>7</v>
      </c>
      <c r="D17" s="28">
        <f t="shared" si="11"/>
        <v>3.7440322031262228</v>
      </c>
      <c r="E17" s="8">
        <f t="shared" si="6"/>
        <v>6</v>
      </c>
      <c r="F17" s="20">
        <f t="shared" si="13"/>
        <v>1</v>
      </c>
      <c r="G17" s="20">
        <f t="shared" si="14"/>
        <v>5</v>
      </c>
      <c r="H17" s="8">
        <f t="shared" si="0"/>
        <v>1.5</v>
      </c>
      <c r="I17" s="8">
        <f t="shared" si="1"/>
        <v>1.5374403220312622</v>
      </c>
      <c r="J17" s="8">
        <f t="shared" si="7"/>
        <v>153.74403220312621</v>
      </c>
      <c r="K17" s="8">
        <f t="shared" si="8"/>
        <v>184.49283864375147</v>
      </c>
      <c r="L17" s="9">
        <f t="shared" si="2"/>
        <v>1660.4355477937631</v>
      </c>
      <c r="M17" s="27">
        <f t="shared" si="3"/>
        <v>11623.048834556343</v>
      </c>
      <c r="N17" s="10">
        <f t="shared" si="12"/>
        <v>1.0020558832096744</v>
      </c>
      <c r="O17" s="10">
        <f t="shared" si="4"/>
        <v>2.1381620372620205</v>
      </c>
      <c r="P17" s="9">
        <f>'레벨별 최대전투력'!N17</f>
        <v>106653</v>
      </c>
      <c r="Q17" s="34">
        <f t="shared" si="9"/>
        <v>38395.08</v>
      </c>
      <c r="R17" s="18">
        <f t="shared" si="10"/>
        <v>0.30272234970096018</v>
      </c>
      <c r="U17" s="20">
        <v>2</v>
      </c>
      <c r="W17" s="8"/>
      <c r="X17" s="8"/>
    </row>
    <row r="18" spans="1:24" x14ac:dyDescent="0.3">
      <c r="A18" s="2">
        <v>17</v>
      </c>
      <c r="B18" s="2">
        <f t="shared" si="5"/>
        <v>289</v>
      </c>
      <c r="C18" s="1">
        <v>7</v>
      </c>
      <c r="D18" s="28">
        <f t="shared" si="11"/>
        <v>4.0884831658138356</v>
      </c>
      <c r="E18" s="8">
        <f t="shared" si="6"/>
        <v>7</v>
      </c>
      <c r="F18" s="20">
        <f t="shared" si="13"/>
        <v>1</v>
      </c>
      <c r="G18" s="20">
        <f t="shared" si="14"/>
        <v>5</v>
      </c>
      <c r="H18" s="8">
        <f t="shared" si="0"/>
        <v>1.5</v>
      </c>
      <c r="I18" s="8">
        <f t="shared" si="1"/>
        <v>1.5408848316581383</v>
      </c>
      <c r="J18" s="8">
        <f t="shared" si="7"/>
        <v>154.08848316581384</v>
      </c>
      <c r="K18" s="8">
        <f t="shared" si="8"/>
        <v>184.90617979897664</v>
      </c>
      <c r="L18" s="9">
        <f t="shared" si="2"/>
        <v>1664.1556181907897</v>
      </c>
      <c r="M18" s="27">
        <f t="shared" si="3"/>
        <v>11649.089327335529</v>
      </c>
      <c r="N18" s="10">
        <f t="shared" si="12"/>
        <v>1.0022404184263396</v>
      </c>
      <c r="O18" s="10">
        <f t="shared" si="4"/>
        <v>2.1429524148888022</v>
      </c>
      <c r="P18" s="9">
        <f>'레벨별 최대전투력'!N18</f>
        <v>117664</v>
      </c>
      <c r="Q18" s="34">
        <f t="shared" si="9"/>
        <v>42359.040000000001</v>
      </c>
      <c r="R18" s="18">
        <f t="shared" si="10"/>
        <v>0.27500834124983775</v>
      </c>
      <c r="U18" s="20">
        <v>2</v>
      </c>
      <c r="W18" s="8"/>
      <c r="X18" s="8"/>
    </row>
    <row r="19" spans="1:24" x14ac:dyDescent="0.3">
      <c r="A19" s="2">
        <v>18</v>
      </c>
      <c r="B19" s="2">
        <f t="shared" si="5"/>
        <v>324</v>
      </c>
      <c r="C19" s="1">
        <v>7</v>
      </c>
      <c r="D19" s="28">
        <f t="shared" si="11"/>
        <v>4.4646236170687086</v>
      </c>
      <c r="E19" s="8">
        <f t="shared" si="6"/>
        <v>8</v>
      </c>
      <c r="F19" s="20">
        <f t="shared" si="13"/>
        <v>1</v>
      </c>
      <c r="G19" s="20">
        <f t="shared" si="14"/>
        <v>6</v>
      </c>
      <c r="H19" s="8">
        <f t="shared" si="0"/>
        <v>1.5</v>
      </c>
      <c r="I19" s="8">
        <f t="shared" si="1"/>
        <v>1.5446462361706872</v>
      </c>
      <c r="J19" s="8">
        <f t="shared" si="7"/>
        <v>154.46462361706872</v>
      </c>
      <c r="K19" s="8">
        <f t="shared" si="8"/>
        <v>185.35754834048251</v>
      </c>
      <c r="L19" s="9">
        <f t="shared" si="2"/>
        <v>1853.575483404825</v>
      </c>
      <c r="M19" s="27">
        <f t="shared" si="3"/>
        <v>12975.028383833775</v>
      </c>
      <c r="N19" s="10">
        <f t="shared" si="12"/>
        <v>1.1138234087867129</v>
      </c>
      <c r="O19" s="10">
        <f t="shared" si="4"/>
        <v>2.3868705636191638</v>
      </c>
      <c r="P19" s="9">
        <f>'레벨별 최대전투력'!N19</f>
        <v>133990</v>
      </c>
      <c r="Q19" s="34">
        <f t="shared" si="9"/>
        <v>48236.4</v>
      </c>
      <c r="R19" s="18">
        <f t="shared" si="10"/>
        <v>0.268988323834983</v>
      </c>
      <c r="U19" s="20">
        <v>2</v>
      </c>
      <c r="W19" s="8"/>
      <c r="X19" s="8"/>
    </row>
    <row r="20" spans="1:24" x14ac:dyDescent="0.3">
      <c r="A20" s="2">
        <v>19</v>
      </c>
      <c r="B20" s="2">
        <f t="shared" si="5"/>
        <v>361</v>
      </c>
      <c r="C20" s="1">
        <v>7</v>
      </c>
      <c r="D20" s="28">
        <f t="shared" si="11"/>
        <v>4.8753689898390302</v>
      </c>
      <c r="E20" s="8">
        <f t="shared" si="6"/>
        <v>7</v>
      </c>
      <c r="F20" s="20">
        <f t="shared" si="13"/>
        <v>1</v>
      </c>
      <c r="G20" s="20">
        <f t="shared" si="14"/>
        <v>6</v>
      </c>
      <c r="H20" s="8">
        <f t="shared" si="0"/>
        <v>1.5</v>
      </c>
      <c r="I20" s="8">
        <f t="shared" si="1"/>
        <v>1.5487536898983902</v>
      </c>
      <c r="J20" s="8">
        <f t="shared" si="7"/>
        <v>154.87536898983902</v>
      </c>
      <c r="K20" s="8">
        <f t="shared" si="8"/>
        <v>185.85044278780686</v>
      </c>
      <c r="L20" s="9">
        <f t="shared" si="2"/>
        <v>1858.5044278780686</v>
      </c>
      <c r="M20" s="27">
        <f t="shared" si="3"/>
        <v>13009.530995146481</v>
      </c>
      <c r="N20" s="10">
        <f t="shared" si="12"/>
        <v>1.0026591549777026</v>
      </c>
      <c r="O20" s="10">
        <f t="shared" si="4"/>
        <v>2.3932176223595438</v>
      </c>
      <c r="P20" s="9">
        <f>'레벨별 최대전투력'!N20</f>
        <v>152496</v>
      </c>
      <c r="Q20" s="34">
        <f t="shared" si="9"/>
        <v>54898.559999999998</v>
      </c>
      <c r="R20" s="18">
        <f t="shared" si="10"/>
        <v>0.23697399340067354</v>
      </c>
      <c r="U20" s="20">
        <v>2</v>
      </c>
      <c r="W20" s="8"/>
      <c r="X20" s="8"/>
    </row>
    <row r="21" spans="1:24" x14ac:dyDescent="0.3">
      <c r="A21" s="2">
        <v>20</v>
      </c>
      <c r="B21" s="2">
        <f t="shared" si="5"/>
        <v>400</v>
      </c>
      <c r="C21" s="1">
        <v>8</v>
      </c>
      <c r="D21" s="28">
        <f t="shared" si="11"/>
        <v>5.3239029369042212</v>
      </c>
      <c r="E21" s="8">
        <f t="shared" si="6"/>
        <v>8</v>
      </c>
      <c r="F21" s="20">
        <f t="shared" si="13"/>
        <v>1</v>
      </c>
      <c r="G21" s="20">
        <f t="shared" si="14"/>
        <v>6</v>
      </c>
      <c r="H21" s="8">
        <f t="shared" si="0"/>
        <v>1.5</v>
      </c>
      <c r="I21" s="8">
        <f t="shared" si="1"/>
        <v>1.5532390293690421</v>
      </c>
      <c r="J21" s="8">
        <f t="shared" si="7"/>
        <v>155.3239029369042</v>
      </c>
      <c r="K21" s="8">
        <f t="shared" si="8"/>
        <v>186.38868352428509</v>
      </c>
      <c r="L21" s="9">
        <f t="shared" si="2"/>
        <v>1863.8868352428508</v>
      </c>
      <c r="M21" s="27">
        <f t="shared" si="3"/>
        <v>14911.094681942806</v>
      </c>
      <c r="N21" s="10">
        <f t="shared" si="12"/>
        <v>1.1461669669341461</v>
      </c>
      <c r="O21" s="10">
        <f t="shared" si="4"/>
        <v>2.7430269834331873</v>
      </c>
      <c r="P21" s="9">
        <f>'레벨별 최대전투력'!N21</f>
        <v>186252</v>
      </c>
      <c r="Q21" s="34">
        <f t="shared" si="9"/>
        <v>67050.720000000001</v>
      </c>
      <c r="R21" s="18">
        <f t="shared" si="10"/>
        <v>0.22238530297575934</v>
      </c>
      <c r="T21" s="1">
        <v>1.0920000000000001</v>
      </c>
      <c r="U21" s="20">
        <v>2</v>
      </c>
      <c r="W21" s="8"/>
      <c r="X21" s="8"/>
    </row>
    <row r="22" spans="1:24" x14ac:dyDescent="0.3">
      <c r="A22" s="2">
        <v>21</v>
      </c>
      <c r="B22" s="2">
        <f t="shared" si="5"/>
        <v>441</v>
      </c>
      <c r="C22" s="1">
        <v>8</v>
      </c>
      <c r="D22" s="28">
        <f t="shared" si="11"/>
        <v>5.8137020070994101</v>
      </c>
      <c r="E22" s="8">
        <f t="shared" si="6"/>
        <v>9</v>
      </c>
      <c r="F22" s="20">
        <f t="shared" si="13"/>
        <v>1</v>
      </c>
      <c r="G22" s="20">
        <f t="shared" si="14"/>
        <v>7</v>
      </c>
      <c r="H22" s="8">
        <f t="shared" si="0"/>
        <v>1.5</v>
      </c>
      <c r="I22" s="8">
        <f t="shared" si="1"/>
        <v>1.5581370200709941</v>
      </c>
      <c r="J22" s="8">
        <f t="shared" si="7"/>
        <v>155.81370200709941</v>
      </c>
      <c r="K22" s="8">
        <f t="shared" si="8"/>
        <v>186.97644240851932</v>
      </c>
      <c r="L22" s="9">
        <f t="shared" si="2"/>
        <v>2056.7408664937125</v>
      </c>
      <c r="M22" s="27">
        <f t="shared" si="3"/>
        <v>16453.9269319497</v>
      </c>
      <c r="N22" s="10">
        <f t="shared" si="12"/>
        <v>1.1034687447780243</v>
      </c>
      <c r="O22" s="10">
        <f t="shared" si="4"/>
        <v>3.0268445423012693</v>
      </c>
      <c r="P22" s="9">
        <f>'레벨별 최대전투력'!N22</f>
        <v>210298</v>
      </c>
      <c r="Q22" s="34">
        <f t="shared" si="9"/>
        <v>75707.28</v>
      </c>
      <c r="R22" s="18">
        <f t="shared" si="10"/>
        <v>0.21733612582501577</v>
      </c>
      <c r="U22" s="20">
        <v>2</v>
      </c>
      <c r="W22" s="8"/>
      <c r="X22" s="8"/>
    </row>
    <row r="23" spans="1:24" x14ac:dyDescent="0.3">
      <c r="A23" s="2">
        <v>22</v>
      </c>
      <c r="B23" s="2">
        <f t="shared" si="5"/>
        <v>484</v>
      </c>
      <c r="C23" s="1">
        <v>8</v>
      </c>
      <c r="D23" s="28">
        <f t="shared" si="11"/>
        <v>6.3485625917525565</v>
      </c>
      <c r="E23" s="8">
        <f t="shared" si="6"/>
        <v>8</v>
      </c>
      <c r="F23" s="20">
        <f t="shared" si="13"/>
        <v>1</v>
      </c>
      <c r="G23" s="20">
        <f t="shared" si="14"/>
        <v>7</v>
      </c>
      <c r="H23" s="8">
        <f t="shared" si="0"/>
        <v>1.5</v>
      </c>
      <c r="I23" s="8">
        <f t="shared" si="1"/>
        <v>1.5634856259175256</v>
      </c>
      <c r="J23" s="8">
        <f t="shared" si="7"/>
        <v>156.34856259175257</v>
      </c>
      <c r="K23" s="8">
        <f t="shared" si="8"/>
        <v>187.6182751101031</v>
      </c>
      <c r="L23" s="9">
        <f t="shared" si="2"/>
        <v>2063.8010262111343</v>
      </c>
      <c r="M23" s="27">
        <f t="shared" si="3"/>
        <v>16510.408209689074</v>
      </c>
      <c r="N23" s="10">
        <f t="shared" si="12"/>
        <v>1.0034326928746535</v>
      </c>
      <c r="O23" s="10">
        <f t="shared" si="4"/>
        <v>3.0372347699943107</v>
      </c>
      <c r="P23" s="9">
        <f>'레벨별 최대전투력'!N23</f>
        <v>237385</v>
      </c>
      <c r="Q23" s="34">
        <f t="shared" si="9"/>
        <v>85458.599999999991</v>
      </c>
      <c r="R23" s="18">
        <f t="shared" si="10"/>
        <v>0.19319773796538997</v>
      </c>
      <c r="U23" s="20">
        <v>2</v>
      </c>
      <c r="W23" s="8"/>
      <c r="X23" s="8"/>
    </row>
    <row r="24" spans="1:24" x14ac:dyDescent="0.3">
      <c r="A24" s="2">
        <v>23</v>
      </c>
      <c r="B24" s="2">
        <f t="shared" si="5"/>
        <v>529</v>
      </c>
      <c r="C24" s="1">
        <v>8</v>
      </c>
      <c r="D24" s="28">
        <f t="shared" si="11"/>
        <v>6.9326303501937927</v>
      </c>
      <c r="E24" s="8">
        <f t="shared" si="6"/>
        <v>9</v>
      </c>
      <c r="F24" s="20">
        <f t="shared" si="13"/>
        <v>1</v>
      </c>
      <c r="G24" s="20">
        <f t="shared" si="14"/>
        <v>7</v>
      </c>
      <c r="H24" s="8">
        <f t="shared" si="0"/>
        <v>1.5</v>
      </c>
      <c r="I24" s="8">
        <f t="shared" si="1"/>
        <v>1.569326303501938</v>
      </c>
      <c r="J24" s="8">
        <f t="shared" si="7"/>
        <v>156.93263035019379</v>
      </c>
      <c r="K24" s="8">
        <f t="shared" si="8"/>
        <v>188.31915642023259</v>
      </c>
      <c r="L24" s="9">
        <f t="shared" si="2"/>
        <v>2071.5107206225584</v>
      </c>
      <c r="M24" s="27">
        <f t="shared" si="3"/>
        <v>16572.085764980468</v>
      </c>
      <c r="N24" s="10">
        <f t="shared" si="12"/>
        <v>1.0037356771866608</v>
      </c>
      <c r="O24" s="10">
        <f t="shared" si="4"/>
        <v>3.0485808986351119</v>
      </c>
      <c r="P24" s="9">
        <f>'레벨별 최대전투력'!N24</f>
        <v>257223</v>
      </c>
      <c r="Q24" s="34">
        <f t="shared" si="9"/>
        <v>92600.28</v>
      </c>
      <c r="R24" s="18">
        <f t="shared" si="10"/>
        <v>0.17896366798221849</v>
      </c>
      <c r="U24" s="20">
        <v>2</v>
      </c>
      <c r="W24" s="8"/>
      <c r="X24" s="8"/>
    </row>
    <row r="25" spans="1:24" x14ac:dyDescent="0.3">
      <c r="A25" s="2">
        <v>24</v>
      </c>
      <c r="B25" s="2">
        <f t="shared" si="5"/>
        <v>576</v>
      </c>
      <c r="C25" s="1">
        <v>8</v>
      </c>
      <c r="D25" s="28">
        <f t="shared" si="11"/>
        <v>7.570432342411622</v>
      </c>
      <c r="E25" s="8">
        <f t="shared" si="6"/>
        <v>10</v>
      </c>
      <c r="F25" s="20">
        <f t="shared" si="13"/>
        <v>1</v>
      </c>
      <c r="G25" s="20">
        <f t="shared" si="14"/>
        <v>7</v>
      </c>
      <c r="H25" s="8">
        <f t="shared" si="0"/>
        <v>1.5</v>
      </c>
      <c r="I25" s="8">
        <f t="shared" si="1"/>
        <v>1.5757043234241161</v>
      </c>
      <c r="J25" s="8">
        <f t="shared" si="7"/>
        <v>157.57043234241161</v>
      </c>
      <c r="K25" s="8">
        <f t="shared" si="8"/>
        <v>189.08451881089397</v>
      </c>
      <c r="L25" s="9">
        <f t="shared" si="2"/>
        <v>2079.9297069198337</v>
      </c>
      <c r="M25" s="27">
        <f t="shared" si="3"/>
        <v>16639.43765535867</v>
      </c>
      <c r="N25" s="10">
        <f t="shared" si="12"/>
        <v>1.0040641770344036</v>
      </c>
      <c r="O25" s="10">
        <f t="shared" si="4"/>
        <v>3.0609708711108663</v>
      </c>
      <c r="P25" s="9">
        <f>'레벨별 최대전투력'!N25</f>
        <v>288138</v>
      </c>
      <c r="Q25" s="34">
        <f t="shared" si="9"/>
        <v>103729.68</v>
      </c>
      <c r="R25" s="18">
        <f t="shared" si="10"/>
        <v>0.16041153944906289</v>
      </c>
      <c r="U25" s="20">
        <v>2</v>
      </c>
      <c r="W25" s="8"/>
      <c r="X25" s="8"/>
    </row>
    <row r="26" spans="1:24" x14ac:dyDescent="0.3">
      <c r="A26" s="2">
        <v>25</v>
      </c>
      <c r="B26" s="2">
        <f t="shared" si="5"/>
        <v>625</v>
      </c>
      <c r="C26" s="1">
        <v>9</v>
      </c>
      <c r="D26" s="28">
        <f t="shared" si="11"/>
        <v>8.2669121179134919</v>
      </c>
      <c r="E26" s="8">
        <f t="shared" si="6"/>
        <v>9</v>
      </c>
      <c r="F26" s="20">
        <f t="shared" si="13"/>
        <v>1</v>
      </c>
      <c r="G26" s="20">
        <f t="shared" si="14"/>
        <v>8</v>
      </c>
      <c r="H26" s="8">
        <f t="shared" si="0"/>
        <v>1.5</v>
      </c>
      <c r="I26" s="8">
        <f t="shared" si="1"/>
        <v>1.5826691211791348</v>
      </c>
      <c r="J26" s="8">
        <f t="shared" si="7"/>
        <v>158.26691211791348</v>
      </c>
      <c r="K26" s="8">
        <f t="shared" si="8"/>
        <v>189.92029454149619</v>
      </c>
      <c r="L26" s="9">
        <f t="shared" si="2"/>
        <v>2279.0435344979542</v>
      </c>
      <c r="M26" s="27">
        <f t="shared" si="3"/>
        <v>20511.391810481589</v>
      </c>
      <c r="N26" s="10">
        <f t="shared" si="12"/>
        <v>1.2326974165425579</v>
      </c>
      <c r="O26" s="10">
        <f t="shared" si="4"/>
        <v>3.7732508849303881</v>
      </c>
      <c r="P26" s="9">
        <f>'레벨별 최대전투력'!N26</f>
        <v>345770</v>
      </c>
      <c r="Q26" s="34">
        <f t="shared" si="9"/>
        <v>124477.2</v>
      </c>
      <c r="R26" s="18">
        <f t="shared" si="10"/>
        <v>0.16478031165933674</v>
      </c>
      <c r="U26" s="20">
        <v>2</v>
      </c>
      <c r="W26" s="8"/>
      <c r="X26" s="8"/>
    </row>
    <row r="27" spans="1:24" x14ac:dyDescent="0.3">
      <c r="A27" s="2">
        <v>26</v>
      </c>
      <c r="B27" s="2">
        <f t="shared" si="5"/>
        <v>676</v>
      </c>
      <c r="C27" s="1">
        <v>9</v>
      </c>
      <c r="D27" s="28">
        <f t="shared" si="11"/>
        <v>9.0274680327615346</v>
      </c>
      <c r="E27" s="8">
        <f t="shared" si="6"/>
        <v>10</v>
      </c>
      <c r="F27" s="20">
        <f t="shared" si="13"/>
        <v>1</v>
      </c>
      <c r="G27" s="20">
        <f t="shared" si="14"/>
        <v>8</v>
      </c>
      <c r="H27" s="8">
        <f t="shared" si="0"/>
        <v>1.5</v>
      </c>
      <c r="I27" s="8">
        <f t="shared" si="1"/>
        <v>1.5902746803276153</v>
      </c>
      <c r="J27" s="8">
        <f t="shared" si="7"/>
        <v>159.02746803276153</v>
      </c>
      <c r="K27" s="8">
        <f t="shared" si="8"/>
        <v>190.83296163931388</v>
      </c>
      <c r="L27" s="9">
        <f t="shared" si="2"/>
        <v>2289.9955396717664</v>
      </c>
      <c r="M27" s="27">
        <f t="shared" si="3"/>
        <v>20609.959857045898</v>
      </c>
      <c r="N27" s="10">
        <f t="shared" si="12"/>
        <v>1.0048055269713068</v>
      </c>
      <c r="O27" s="10">
        <f t="shared" si="4"/>
        <v>3.791383343827428</v>
      </c>
      <c r="P27" s="9">
        <f>'레벨별 최대전투력'!N27</f>
        <v>368051</v>
      </c>
      <c r="Q27" s="34">
        <f t="shared" si="9"/>
        <v>132498.35999999999</v>
      </c>
      <c r="R27" s="18">
        <f t="shared" si="10"/>
        <v>0.15554879212879238</v>
      </c>
      <c r="U27" s="20">
        <v>3</v>
      </c>
      <c r="W27" s="8"/>
      <c r="X27" s="8"/>
    </row>
    <row r="28" spans="1:24" x14ac:dyDescent="0.3">
      <c r="A28" s="2">
        <v>27</v>
      </c>
      <c r="B28" s="2">
        <f t="shared" si="5"/>
        <v>729</v>
      </c>
      <c r="C28" s="1">
        <v>9</v>
      </c>
      <c r="D28" s="28">
        <f t="shared" si="11"/>
        <v>9.8579950917755959</v>
      </c>
      <c r="E28" s="8">
        <f t="shared" si="6"/>
        <v>11</v>
      </c>
      <c r="F28" s="20">
        <f t="shared" si="13"/>
        <v>1</v>
      </c>
      <c r="G28" s="20">
        <f t="shared" si="14"/>
        <v>8</v>
      </c>
      <c r="H28" s="8">
        <f t="shared" si="0"/>
        <v>1.5</v>
      </c>
      <c r="I28" s="8">
        <f t="shared" si="1"/>
        <v>1.5985799509177561</v>
      </c>
      <c r="J28" s="8">
        <f t="shared" si="7"/>
        <v>159.85799509177559</v>
      </c>
      <c r="K28" s="8">
        <f t="shared" si="8"/>
        <v>191.82959411013073</v>
      </c>
      <c r="L28" s="9">
        <f t="shared" si="2"/>
        <v>2301.9551293215686</v>
      </c>
      <c r="M28" s="27">
        <f t="shared" si="3"/>
        <v>20717.596163894119</v>
      </c>
      <c r="N28" s="10">
        <f t="shared" si="12"/>
        <v>1.0052225384035098</v>
      </c>
      <c r="O28" s="10">
        <f t="shared" si="4"/>
        <v>3.8111839889429948</v>
      </c>
      <c r="P28" s="9">
        <f>'레벨별 최대전투력'!N28</f>
        <v>386362</v>
      </c>
      <c r="Q28" s="34">
        <f t="shared" si="9"/>
        <v>139090.32</v>
      </c>
      <c r="R28" s="18">
        <f t="shared" si="10"/>
        <v>0.14895066862952158</v>
      </c>
      <c r="U28" s="20">
        <v>3</v>
      </c>
      <c r="W28" s="8"/>
      <c r="X28" s="8"/>
    </row>
    <row r="29" spans="1:24" x14ac:dyDescent="0.3">
      <c r="A29" s="2">
        <v>28</v>
      </c>
      <c r="B29" s="2">
        <f t="shared" si="5"/>
        <v>784</v>
      </c>
      <c r="C29" s="1">
        <v>9</v>
      </c>
      <c r="D29" s="28">
        <f t="shared" si="11"/>
        <v>10.764930640218951</v>
      </c>
      <c r="E29" s="8">
        <f t="shared" si="6"/>
        <v>10</v>
      </c>
      <c r="F29" s="20">
        <f t="shared" si="13"/>
        <v>1</v>
      </c>
      <c r="G29" s="20">
        <f t="shared" si="14"/>
        <v>9</v>
      </c>
      <c r="H29" s="8">
        <f t="shared" si="0"/>
        <v>1.5</v>
      </c>
      <c r="I29" s="8">
        <f t="shared" si="1"/>
        <v>1.6076493064021895</v>
      </c>
      <c r="J29" s="8">
        <f t="shared" si="7"/>
        <v>160.76493064021895</v>
      </c>
      <c r="K29" s="8">
        <f t="shared" si="8"/>
        <v>192.91791676826276</v>
      </c>
      <c r="L29" s="9">
        <f t="shared" si="2"/>
        <v>2507.9329179874157</v>
      </c>
      <c r="M29" s="27">
        <f t="shared" si="3"/>
        <v>22571.396261886741</v>
      </c>
      <c r="N29" s="10">
        <f t="shared" si="12"/>
        <v>1.089479497685323</v>
      </c>
      <c r="O29" s="10">
        <f t="shared" si="4"/>
        <v>4.1522068178599598</v>
      </c>
      <c r="P29" s="9">
        <f>'레벨별 최대전투력'!N29</f>
        <v>410393</v>
      </c>
      <c r="Q29" s="34">
        <f t="shared" si="9"/>
        <v>147741.47999999998</v>
      </c>
      <c r="R29" s="18">
        <f t="shared" si="10"/>
        <v>0.15277629723139868</v>
      </c>
      <c r="U29" s="20">
        <v>3</v>
      </c>
      <c r="W29" s="8"/>
      <c r="X29" s="8"/>
    </row>
    <row r="30" spans="1:24" x14ac:dyDescent="0.3">
      <c r="A30" s="2">
        <v>29</v>
      </c>
      <c r="B30" s="2">
        <f t="shared" si="5"/>
        <v>841</v>
      </c>
      <c r="C30" s="1">
        <v>9</v>
      </c>
      <c r="D30" s="28">
        <f t="shared" si="11"/>
        <v>11.755304259119095</v>
      </c>
      <c r="E30" s="8">
        <f t="shared" si="6"/>
        <v>11</v>
      </c>
      <c r="F30" s="20">
        <f t="shared" si="13"/>
        <v>1</v>
      </c>
      <c r="G30" s="20">
        <f t="shared" si="14"/>
        <v>9</v>
      </c>
      <c r="H30" s="8">
        <f t="shared" si="0"/>
        <v>1.5</v>
      </c>
      <c r="I30" s="8">
        <f t="shared" si="1"/>
        <v>1.617553042591191</v>
      </c>
      <c r="J30" s="8">
        <f t="shared" si="7"/>
        <v>161.7553042591191</v>
      </c>
      <c r="K30" s="8">
        <f t="shared" si="8"/>
        <v>194.10636511094296</v>
      </c>
      <c r="L30" s="9">
        <f t="shared" si="2"/>
        <v>2523.3827464422584</v>
      </c>
      <c r="M30" s="27">
        <f t="shared" si="3"/>
        <v>22710.444717980325</v>
      </c>
      <c r="N30" s="10">
        <f t="shared" si="12"/>
        <v>1.0061603834552484</v>
      </c>
      <c r="O30" s="10">
        <f t="shared" si="4"/>
        <v>4.1777860040434742</v>
      </c>
      <c r="P30" s="9">
        <f>'레벨별 최대전투력'!N30</f>
        <v>429717</v>
      </c>
      <c r="Q30" s="34">
        <f t="shared" si="9"/>
        <v>154698.12</v>
      </c>
      <c r="R30" s="18">
        <f t="shared" si="10"/>
        <v>0.14680491733177059</v>
      </c>
      <c r="U30" s="20">
        <v>3</v>
      </c>
      <c r="W30" s="8"/>
      <c r="X30" s="8"/>
    </row>
    <row r="31" spans="1:24" x14ac:dyDescent="0.3">
      <c r="A31" s="2">
        <v>30</v>
      </c>
      <c r="B31" s="2">
        <f t="shared" si="5"/>
        <v>900</v>
      </c>
      <c r="C31" s="1">
        <v>10</v>
      </c>
      <c r="D31" s="28">
        <f t="shared" si="11"/>
        <v>12.836792250958052</v>
      </c>
      <c r="E31" s="8">
        <f t="shared" si="6"/>
        <v>12</v>
      </c>
      <c r="F31" s="20">
        <f t="shared" si="13"/>
        <v>1</v>
      </c>
      <c r="G31" s="20">
        <f t="shared" si="14"/>
        <v>9</v>
      </c>
      <c r="H31" s="8">
        <f t="shared" si="0"/>
        <v>1.5</v>
      </c>
      <c r="I31" s="8">
        <f t="shared" si="1"/>
        <v>1.6283679225095806</v>
      </c>
      <c r="J31" s="8">
        <f t="shared" si="7"/>
        <v>162.83679225095807</v>
      </c>
      <c r="K31" s="8">
        <f t="shared" si="8"/>
        <v>195.40415070114972</v>
      </c>
      <c r="L31" s="9">
        <f t="shared" si="2"/>
        <v>2540.2539591149462</v>
      </c>
      <c r="M31" s="27">
        <f t="shared" si="3"/>
        <v>25402.539591149463</v>
      </c>
      <c r="N31" s="10">
        <f t="shared" si="12"/>
        <v>1.1185399452366405</v>
      </c>
      <c r="O31" s="10">
        <f t="shared" si="4"/>
        <v>4.6730205281731907</v>
      </c>
      <c r="P31" s="9">
        <f>'레벨별 최대전투력'!N31</f>
        <v>499428</v>
      </c>
      <c r="Q31" s="34">
        <f t="shared" si="9"/>
        <v>179794.08</v>
      </c>
      <c r="R31" s="18">
        <f t="shared" si="10"/>
        <v>0.14128685210964378</v>
      </c>
      <c r="U31" s="20">
        <v>3</v>
      </c>
      <c r="W31" s="8"/>
      <c r="X31" s="8"/>
    </row>
    <row r="32" spans="1:24" x14ac:dyDescent="0.3">
      <c r="A32" s="2">
        <v>31</v>
      </c>
      <c r="B32" s="2">
        <f t="shared" si="5"/>
        <v>961</v>
      </c>
      <c r="C32" s="1">
        <v>10</v>
      </c>
      <c r="D32" s="28">
        <f t="shared" si="11"/>
        <v>14.017777138046194</v>
      </c>
      <c r="E32" s="8">
        <f t="shared" si="6"/>
        <v>11</v>
      </c>
      <c r="F32" s="20">
        <f t="shared" si="13"/>
        <v>2</v>
      </c>
      <c r="G32" s="20">
        <f t="shared" si="14"/>
        <v>10</v>
      </c>
      <c r="H32" s="8">
        <f t="shared" si="0"/>
        <v>1.63</v>
      </c>
      <c r="I32" s="8">
        <f t="shared" si="1"/>
        <v>2.0224977598652933</v>
      </c>
      <c r="J32" s="8">
        <f t="shared" si="7"/>
        <v>202.24977598652933</v>
      </c>
      <c r="K32" s="8">
        <f t="shared" si="8"/>
        <v>242.69973118383524</v>
      </c>
      <c r="L32" s="9">
        <f t="shared" si="2"/>
        <v>3397.7962365736935</v>
      </c>
      <c r="M32" s="27">
        <f t="shared" si="3"/>
        <v>33977.962365736937</v>
      </c>
      <c r="N32" s="10">
        <f t="shared" si="12"/>
        <v>1.3375813171678019</v>
      </c>
      <c r="O32" s="10">
        <f t="shared" si="4"/>
        <v>6.2505449532260737</v>
      </c>
      <c r="P32" s="9">
        <f>'레벨별 최대전투력'!N32</f>
        <v>521887</v>
      </c>
      <c r="Q32" s="34">
        <f t="shared" si="9"/>
        <v>187879.32</v>
      </c>
      <c r="R32" s="18">
        <f t="shared" si="10"/>
        <v>0.18084993263620996</v>
      </c>
      <c r="S32" s="1">
        <f>16/2500</f>
        <v>6.4000000000000003E-3</v>
      </c>
      <c r="U32" s="20">
        <v>3</v>
      </c>
      <c r="W32" s="8"/>
      <c r="X32" s="8"/>
    </row>
    <row r="33" spans="1:24" x14ac:dyDescent="0.3">
      <c r="A33" s="2">
        <v>32</v>
      </c>
      <c r="B33" s="2">
        <f t="shared" si="5"/>
        <v>1024</v>
      </c>
      <c r="C33" s="1">
        <v>10</v>
      </c>
      <c r="D33" s="28">
        <f t="shared" si="11"/>
        <v>15.307412634746445</v>
      </c>
      <c r="E33" s="8">
        <f t="shared" si="6"/>
        <v>12</v>
      </c>
      <c r="F33" s="20">
        <f t="shared" si="13"/>
        <v>2</v>
      </c>
      <c r="G33" s="20">
        <f t="shared" si="14"/>
        <v>10</v>
      </c>
      <c r="H33" s="8">
        <f t="shared" si="0"/>
        <v>1.63</v>
      </c>
      <c r="I33" s="8">
        <f t="shared" si="1"/>
        <v>2.0586075537729003</v>
      </c>
      <c r="J33" s="8">
        <f t="shared" si="7"/>
        <v>205.86075537729002</v>
      </c>
      <c r="K33" s="8">
        <f t="shared" si="8"/>
        <v>247.03290645274805</v>
      </c>
      <c r="L33" s="9">
        <f t="shared" si="2"/>
        <v>3458.4606903384729</v>
      </c>
      <c r="M33" s="27">
        <f t="shared" si="3"/>
        <v>34584.606903384731</v>
      </c>
      <c r="N33" s="10">
        <f t="shared" si="12"/>
        <v>1.0178540587901623</v>
      </c>
      <c r="O33" s="10">
        <f t="shared" si="4"/>
        <v>6.3621425502915248</v>
      </c>
      <c r="P33" s="9">
        <f>'레벨별 최대전투력'!N33</f>
        <v>544839</v>
      </c>
      <c r="Q33" s="34">
        <f t="shared" si="9"/>
        <v>196142.03999999998</v>
      </c>
      <c r="R33" s="18">
        <f t="shared" si="10"/>
        <v>0.17632429490069917</v>
      </c>
      <c r="U33" s="20">
        <v>3</v>
      </c>
      <c r="W33" s="8"/>
      <c r="X33" s="8"/>
    </row>
    <row r="34" spans="1:24" x14ac:dyDescent="0.3">
      <c r="A34" s="2">
        <v>33</v>
      </c>
      <c r="B34" s="2">
        <f t="shared" si="5"/>
        <v>1089</v>
      </c>
      <c r="C34" s="1">
        <v>10</v>
      </c>
      <c r="D34" s="28">
        <f t="shared" si="11"/>
        <v>16.71569459714312</v>
      </c>
      <c r="E34" s="8">
        <f t="shared" si="6"/>
        <v>13</v>
      </c>
      <c r="F34" s="20">
        <f t="shared" si="13"/>
        <v>2</v>
      </c>
      <c r="G34" s="20">
        <f t="shared" si="14"/>
        <v>10</v>
      </c>
      <c r="H34" s="8">
        <f t="shared" ref="H34:H51" si="15">INDEX(S$2:S$6,F34)</f>
        <v>1.63</v>
      </c>
      <c r="I34" s="8">
        <f t="shared" ref="I34:I65" si="16">H34+(D34*INDEX(T$2:T$6,F34))</f>
        <v>2.0980394487200074</v>
      </c>
      <c r="J34" s="8">
        <f t="shared" si="7"/>
        <v>209.80394487200073</v>
      </c>
      <c r="K34" s="8">
        <f t="shared" si="8"/>
        <v>251.7647338464009</v>
      </c>
      <c r="L34" s="9">
        <f t="shared" ref="L34:L51" si="17">K34*(5+(G34-1))</f>
        <v>3524.7062738496124</v>
      </c>
      <c r="M34" s="27">
        <f t="shared" ref="M34:M65" si="18">L34*C34</f>
        <v>35247.062738496126</v>
      </c>
      <c r="N34" s="10">
        <f t="shared" si="12"/>
        <v>1.0191546440577459</v>
      </c>
      <c r="O34" s="10">
        <f t="shared" si="4"/>
        <v>6.4840071262869987</v>
      </c>
      <c r="P34" s="9">
        <f>'레벨별 최대전투력'!N34</f>
        <v>568286</v>
      </c>
      <c r="Q34" s="34">
        <f t="shared" si="9"/>
        <v>204582.96</v>
      </c>
      <c r="R34" s="18">
        <f t="shared" si="10"/>
        <v>0.1722873827736979</v>
      </c>
      <c r="U34" s="20">
        <v>3</v>
      </c>
      <c r="W34" s="8"/>
      <c r="X34" s="8"/>
    </row>
    <row r="35" spans="1:24" x14ac:dyDescent="0.3">
      <c r="A35" s="2">
        <v>34</v>
      </c>
      <c r="B35" s="2">
        <f t="shared" si="5"/>
        <v>1156</v>
      </c>
      <c r="C35" s="1">
        <v>11</v>
      </c>
      <c r="D35" s="28">
        <f t="shared" si="11"/>
        <v>18.253538500080289</v>
      </c>
      <c r="E35" s="8">
        <f t="shared" si="6"/>
        <v>12</v>
      </c>
      <c r="F35" s="20">
        <f t="shared" si="13"/>
        <v>2</v>
      </c>
      <c r="G35" s="20">
        <f t="shared" si="14"/>
        <v>11</v>
      </c>
      <c r="H35" s="8">
        <f t="shared" si="15"/>
        <v>1.63</v>
      </c>
      <c r="I35" s="8">
        <f t="shared" si="16"/>
        <v>2.1410990780022479</v>
      </c>
      <c r="J35" s="8">
        <f t="shared" si="7"/>
        <v>214.10990780022479</v>
      </c>
      <c r="K35" s="8">
        <f t="shared" si="8"/>
        <v>256.93188936026979</v>
      </c>
      <c r="L35" s="9">
        <f t="shared" si="17"/>
        <v>3853.9783404040468</v>
      </c>
      <c r="M35" s="27">
        <f t="shared" si="18"/>
        <v>42393.761744444513</v>
      </c>
      <c r="N35" s="10">
        <f t="shared" si="12"/>
        <v>1.2027601295169175</v>
      </c>
      <c r="O35" s="10">
        <f t="shared" si="4"/>
        <v>7.7987052510015662</v>
      </c>
      <c r="P35" s="9">
        <f>'레벨별 최대전투력'!N35</f>
        <v>658802</v>
      </c>
      <c r="Q35" s="34">
        <f t="shared" si="9"/>
        <v>237168.72</v>
      </c>
      <c r="R35" s="18">
        <f t="shared" si="10"/>
        <v>0.17874938037547494</v>
      </c>
      <c r="U35" s="20">
        <v>3</v>
      </c>
      <c r="W35" s="8"/>
      <c r="X35" s="8"/>
    </row>
    <row r="36" spans="1:24" x14ac:dyDescent="0.3">
      <c r="A36" s="2">
        <v>35</v>
      </c>
      <c r="B36" s="2">
        <f t="shared" si="5"/>
        <v>1225</v>
      </c>
      <c r="C36" s="1">
        <v>11</v>
      </c>
      <c r="D36" s="28">
        <f t="shared" si="11"/>
        <v>19.932864042087676</v>
      </c>
      <c r="E36" s="8">
        <f t="shared" si="6"/>
        <v>13</v>
      </c>
      <c r="F36" s="20">
        <f t="shared" si="13"/>
        <v>2</v>
      </c>
      <c r="G36" s="20">
        <f t="shared" si="14"/>
        <v>11</v>
      </c>
      <c r="H36" s="8">
        <f t="shared" si="15"/>
        <v>1.63</v>
      </c>
      <c r="I36" s="8">
        <f t="shared" si="16"/>
        <v>2.1881201931784551</v>
      </c>
      <c r="J36" s="8">
        <f t="shared" si="7"/>
        <v>218.81201931784551</v>
      </c>
      <c r="K36" s="8">
        <f t="shared" si="8"/>
        <v>262.57442318141466</v>
      </c>
      <c r="L36" s="9">
        <f t="shared" si="17"/>
        <v>3938.6163477212199</v>
      </c>
      <c r="M36" s="27">
        <f t="shared" si="18"/>
        <v>43324.779824933416</v>
      </c>
      <c r="N36" s="10">
        <f t="shared" si="12"/>
        <v>1.0219612047192512</v>
      </c>
      <c r="O36" s="10">
        <f t="shared" si="4"/>
        <v>7.9699742135639102</v>
      </c>
      <c r="P36" s="9">
        <f>'레벨별 최대전투력'!N36</f>
        <v>685831</v>
      </c>
      <c r="Q36" s="34">
        <f t="shared" si="9"/>
        <v>246899.16</v>
      </c>
      <c r="R36" s="18">
        <f t="shared" si="10"/>
        <v>0.1754756064173463</v>
      </c>
      <c r="U36" s="20">
        <v>3</v>
      </c>
      <c r="W36" s="8"/>
      <c r="X36" s="8"/>
    </row>
    <row r="37" spans="1:24" x14ac:dyDescent="0.3">
      <c r="A37" s="2">
        <v>36</v>
      </c>
      <c r="B37" s="2">
        <f t="shared" si="5"/>
        <v>1296</v>
      </c>
      <c r="C37" s="1">
        <v>11</v>
      </c>
      <c r="D37" s="28">
        <f t="shared" si="11"/>
        <v>21.766687533959743</v>
      </c>
      <c r="E37" s="8">
        <f t="shared" si="6"/>
        <v>14</v>
      </c>
      <c r="F37" s="20">
        <f t="shared" si="13"/>
        <v>2</v>
      </c>
      <c r="G37" s="20">
        <f t="shared" si="14"/>
        <v>11</v>
      </c>
      <c r="H37" s="8">
        <f t="shared" si="15"/>
        <v>1.63</v>
      </c>
      <c r="I37" s="8">
        <f t="shared" si="16"/>
        <v>2.2394672509508728</v>
      </c>
      <c r="J37" s="8">
        <f t="shared" si="7"/>
        <v>223.94672509508729</v>
      </c>
      <c r="K37" s="8">
        <f t="shared" si="8"/>
        <v>268.73607011410479</v>
      </c>
      <c r="L37" s="9">
        <f t="shared" si="17"/>
        <v>4031.041051711572</v>
      </c>
      <c r="M37" s="27">
        <f t="shared" si="18"/>
        <v>44341.451568827295</v>
      </c>
      <c r="N37" s="10">
        <f t="shared" si="12"/>
        <v>1.023466287607278</v>
      </c>
      <c r="O37" s="10">
        <f t="shared" si="4"/>
        <v>8.1569999206819901</v>
      </c>
      <c r="P37" s="9">
        <f>'레벨별 최대전투력'!N37</f>
        <v>713403</v>
      </c>
      <c r="Q37" s="34">
        <f t="shared" si="9"/>
        <v>256825.08</v>
      </c>
      <c r="R37" s="18">
        <f t="shared" si="10"/>
        <v>0.17265234208756908</v>
      </c>
      <c r="U37" s="20">
        <v>3</v>
      </c>
      <c r="W37" s="8"/>
      <c r="X37" s="8"/>
    </row>
    <row r="38" spans="1:24" x14ac:dyDescent="0.3">
      <c r="A38" s="2">
        <v>37</v>
      </c>
      <c r="B38" s="2">
        <f t="shared" si="5"/>
        <v>1369</v>
      </c>
      <c r="C38" s="1">
        <v>11</v>
      </c>
      <c r="D38" s="28">
        <f t="shared" si="11"/>
        <v>23.76922278708404</v>
      </c>
      <c r="E38" s="8">
        <f t="shared" si="6"/>
        <v>13</v>
      </c>
      <c r="F38" s="20">
        <f t="shared" si="13"/>
        <v>2</v>
      </c>
      <c r="G38" s="20">
        <f t="shared" si="14"/>
        <v>11</v>
      </c>
      <c r="H38" s="8">
        <f t="shared" si="15"/>
        <v>1.63</v>
      </c>
      <c r="I38" s="8">
        <f t="shared" si="16"/>
        <v>2.2955382380383531</v>
      </c>
      <c r="J38" s="8">
        <f t="shared" si="7"/>
        <v>229.55382380383531</v>
      </c>
      <c r="K38" s="8">
        <f t="shared" si="8"/>
        <v>275.46458856460242</v>
      </c>
      <c r="L38" s="9">
        <f t="shared" si="17"/>
        <v>4131.9688284690365</v>
      </c>
      <c r="M38" s="27">
        <f t="shared" si="18"/>
        <v>45451.657113159403</v>
      </c>
      <c r="N38" s="10">
        <f t="shared" si="12"/>
        <v>1.0250376454773664</v>
      </c>
      <c r="O38" s="10">
        <f t="shared" si="4"/>
        <v>8.3612319928549308</v>
      </c>
      <c r="P38" s="9">
        <f>'레벨별 최대전투력'!N38</f>
        <v>739176</v>
      </c>
      <c r="Q38" s="34">
        <f t="shared" si="9"/>
        <v>266103.36</v>
      </c>
      <c r="R38" s="18">
        <f t="shared" si="10"/>
        <v>0.17080452164587251</v>
      </c>
      <c r="U38" s="20">
        <v>3</v>
      </c>
      <c r="W38" s="8"/>
      <c r="X38" s="8"/>
    </row>
    <row r="39" spans="1:24" x14ac:dyDescent="0.3">
      <c r="A39" s="2">
        <v>38</v>
      </c>
      <c r="B39" s="2">
        <f t="shared" si="5"/>
        <v>1444</v>
      </c>
      <c r="C39" s="1">
        <v>12</v>
      </c>
      <c r="D39" s="28">
        <f t="shared" si="11"/>
        <v>25.955991283495774</v>
      </c>
      <c r="E39" s="8">
        <f t="shared" si="6"/>
        <v>14</v>
      </c>
      <c r="F39" s="20">
        <f t="shared" si="13"/>
        <v>2</v>
      </c>
      <c r="G39" s="20">
        <f t="shared" si="14"/>
        <v>12</v>
      </c>
      <c r="H39" s="8">
        <f t="shared" si="15"/>
        <v>1.63</v>
      </c>
      <c r="I39" s="8">
        <f t="shared" si="16"/>
        <v>2.3567677559378817</v>
      </c>
      <c r="J39" s="8">
        <f t="shared" si="7"/>
        <v>235.67677559378816</v>
      </c>
      <c r="K39" s="8">
        <f t="shared" si="8"/>
        <v>282.81213071254587</v>
      </c>
      <c r="L39" s="9">
        <f t="shared" si="17"/>
        <v>4524.9940914007339</v>
      </c>
      <c r="M39" s="27">
        <f t="shared" si="18"/>
        <v>54299.929096808803</v>
      </c>
      <c r="N39" s="10">
        <f t="shared" si="12"/>
        <v>1.1946743539321387</v>
      </c>
      <c r="O39" s="10">
        <f t="shared" si="4"/>
        <v>9.9889494291406926</v>
      </c>
      <c r="P39" s="9">
        <f>'레벨별 최대전투력'!N39</f>
        <v>834985</v>
      </c>
      <c r="Q39" s="34">
        <f t="shared" si="9"/>
        <v>300594.59999999998</v>
      </c>
      <c r="R39" s="18">
        <f t="shared" si="10"/>
        <v>0.18064173174371331</v>
      </c>
      <c r="U39" s="20">
        <v>4</v>
      </c>
      <c r="W39" s="8"/>
      <c r="X39" s="8"/>
    </row>
    <row r="40" spans="1:24" x14ac:dyDescent="0.3">
      <c r="A40" s="2">
        <v>39</v>
      </c>
      <c r="B40" s="2">
        <f t="shared" si="5"/>
        <v>1521</v>
      </c>
      <c r="C40" s="1">
        <v>12</v>
      </c>
      <c r="D40" s="28">
        <f t="shared" si="11"/>
        <v>28.343942481577386</v>
      </c>
      <c r="E40" s="8">
        <f t="shared" si="6"/>
        <v>15</v>
      </c>
      <c r="F40" s="20">
        <f t="shared" si="13"/>
        <v>3</v>
      </c>
      <c r="G40" s="20">
        <f t="shared" si="14"/>
        <v>12</v>
      </c>
      <c r="H40" s="8">
        <f t="shared" si="15"/>
        <v>1.75</v>
      </c>
      <c r="I40" s="8">
        <f t="shared" si="16"/>
        <v>3.337260778968334</v>
      </c>
      <c r="J40" s="8">
        <f t="shared" si="7"/>
        <v>333.72607789683337</v>
      </c>
      <c r="K40" s="8">
        <f t="shared" si="8"/>
        <v>400.47129347620012</v>
      </c>
      <c r="L40" s="9">
        <f t="shared" si="17"/>
        <v>6407.5406956192019</v>
      </c>
      <c r="M40" s="27">
        <f t="shared" si="18"/>
        <v>76890.488347430422</v>
      </c>
      <c r="N40" s="10">
        <f t="shared" si="12"/>
        <v>1.4160329419647302</v>
      </c>
      <c r="O40" s="10">
        <f t="shared" si="4"/>
        <v>14.144681447283006</v>
      </c>
      <c r="P40" s="9">
        <f>'레벨별 최대전투력'!N40</f>
        <v>874703</v>
      </c>
      <c r="Q40" s="34">
        <f t="shared" si="9"/>
        <v>314893.08</v>
      </c>
      <c r="R40" s="18">
        <f t="shared" si="10"/>
        <v>0.24417966996108781</v>
      </c>
      <c r="U40" s="20">
        <v>4</v>
      </c>
      <c r="W40" s="8"/>
      <c r="X40" s="8"/>
    </row>
    <row r="41" spans="1:24" x14ac:dyDescent="0.3">
      <c r="A41" s="2">
        <v>40</v>
      </c>
      <c r="B41" s="2">
        <f t="shared" si="5"/>
        <v>1600</v>
      </c>
      <c r="C41" s="1">
        <v>12</v>
      </c>
      <c r="D41" s="28">
        <f t="shared" si="11"/>
        <v>30.951585189882508</v>
      </c>
      <c r="E41" s="8">
        <f t="shared" si="6"/>
        <v>14</v>
      </c>
      <c r="F41" s="20">
        <f t="shared" si="13"/>
        <v>3</v>
      </c>
      <c r="G41" s="20">
        <f t="shared" si="14"/>
        <v>12</v>
      </c>
      <c r="H41" s="8">
        <f t="shared" si="15"/>
        <v>1.75</v>
      </c>
      <c r="I41" s="8">
        <f t="shared" si="16"/>
        <v>3.4832887706334206</v>
      </c>
      <c r="J41" s="8">
        <f t="shared" si="7"/>
        <v>348.32887706334208</v>
      </c>
      <c r="K41" s="8">
        <f t="shared" si="8"/>
        <v>417.99465247601057</v>
      </c>
      <c r="L41" s="9">
        <f t="shared" si="17"/>
        <v>6687.9144396161691</v>
      </c>
      <c r="M41" s="27">
        <f t="shared" si="18"/>
        <v>80254.973275394033</v>
      </c>
      <c r="N41" s="10">
        <f t="shared" si="12"/>
        <v>1.0437568417144283</v>
      </c>
      <c r="O41" s="10">
        <f t="shared" si="4"/>
        <v>14.76360803447278</v>
      </c>
      <c r="P41" s="9">
        <f>'레벨별 최대전투력'!N41</f>
        <v>901796</v>
      </c>
      <c r="Q41" s="34">
        <f t="shared" si="9"/>
        <v>324646.56</v>
      </c>
      <c r="R41" s="18">
        <f t="shared" si="10"/>
        <v>0.24720721906122781</v>
      </c>
      <c r="U41" s="20">
        <v>4</v>
      </c>
      <c r="W41" s="8"/>
      <c r="X41" s="8"/>
    </row>
    <row r="42" spans="1:24" x14ac:dyDescent="0.3">
      <c r="A42" s="2">
        <v>41</v>
      </c>
      <c r="B42" s="2">
        <f t="shared" si="5"/>
        <v>1681</v>
      </c>
      <c r="C42" s="1">
        <v>12</v>
      </c>
      <c r="D42" s="28">
        <f t="shared" si="11"/>
        <v>33.799131027351699</v>
      </c>
      <c r="E42" s="8">
        <f t="shared" si="6"/>
        <v>15</v>
      </c>
      <c r="F42" s="20">
        <f t="shared" si="13"/>
        <v>3</v>
      </c>
      <c r="G42" s="20">
        <f t="shared" si="14"/>
        <v>13</v>
      </c>
      <c r="H42" s="8">
        <f t="shared" si="15"/>
        <v>1.75</v>
      </c>
      <c r="I42" s="8">
        <f t="shared" si="16"/>
        <v>3.6427513375316951</v>
      </c>
      <c r="J42" s="8">
        <f t="shared" si="7"/>
        <v>364.27513375316948</v>
      </c>
      <c r="K42" s="8">
        <f t="shared" si="8"/>
        <v>437.13016050380344</v>
      </c>
      <c r="L42" s="9">
        <f t="shared" si="17"/>
        <v>7431.2127285646584</v>
      </c>
      <c r="M42" s="27">
        <f t="shared" si="18"/>
        <v>89174.552742775908</v>
      </c>
      <c r="N42" s="10">
        <f t="shared" si="12"/>
        <v>1.1111405200619087</v>
      </c>
      <c r="O42" s="10">
        <f t="shared" si="4"/>
        <v>16.40444310941426</v>
      </c>
      <c r="P42" s="9">
        <f>'레벨별 최대전투력'!N42</f>
        <v>926533</v>
      </c>
      <c r="Q42" s="34">
        <f t="shared" si="9"/>
        <v>333551.88</v>
      </c>
      <c r="R42" s="18">
        <f t="shared" si="10"/>
        <v>0.26734837394043742</v>
      </c>
      <c r="U42" s="20">
        <v>4</v>
      </c>
      <c r="W42" s="8"/>
      <c r="X42" s="8"/>
    </row>
    <row r="43" spans="1:24" x14ac:dyDescent="0.3">
      <c r="A43" s="2">
        <v>42</v>
      </c>
      <c r="B43" s="2">
        <f t="shared" si="5"/>
        <v>1764</v>
      </c>
      <c r="C43" s="1">
        <v>13</v>
      </c>
      <c r="D43" s="28">
        <f t="shared" si="11"/>
        <v>36.908651081868058</v>
      </c>
      <c r="E43" s="8">
        <f t="shared" si="6"/>
        <v>16</v>
      </c>
      <c r="F43" s="20">
        <f t="shared" si="13"/>
        <v>3</v>
      </c>
      <c r="G43" s="20">
        <f t="shared" si="14"/>
        <v>13</v>
      </c>
      <c r="H43" s="8">
        <f t="shared" si="15"/>
        <v>1.75</v>
      </c>
      <c r="I43" s="8">
        <f t="shared" si="16"/>
        <v>3.8168844605846113</v>
      </c>
      <c r="J43" s="8">
        <f t="shared" si="7"/>
        <v>381.68844605846112</v>
      </c>
      <c r="K43" s="8">
        <f t="shared" si="8"/>
        <v>458.02613527015342</v>
      </c>
      <c r="L43" s="9">
        <f t="shared" si="17"/>
        <v>7786.4442995926083</v>
      </c>
      <c r="M43" s="27">
        <f t="shared" si="18"/>
        <v>101223.77589470391</v>
      </c>
      <c r="N43" s="10">
        <f t="shared" si="12"/>
        <v>1.1351195243634582</v>
      </c>
      <c r="O43" s="10">
        <f t="shared" si="4"/>
        <v>18.621003659805723</v>
      </c>
      <c r="P43" s="9">
        <f>'레벨별 최대전투력'!N43</f>
        <v>1030863</v>
      </c>
      <c r="Q43" s="34">
        <f t="shared" si="9"/>
        <v>371110.68</v>
      </c>
      <c r="R43" s="18">
        <f t="shared" si="10"/>
        <v>0.2727589944183334</v>
      </c>
      <c r="U43" s="20">
        <v>4</v>
      </c>
      <c r="W43" s="8"/>
      <c r="X43" s="8"/>
    </row>
    <row r="44" spans="1:24" x14ac:dyDescent="0.3">
      <c r="A44" s="2">
        <v>43</v>
      </c>
      <c r="B44" s="2">
        <f t="shared" si="5"/>
        <v>1849</v>
      </c>
      <c r="C44" s="1">
        <v>13</v>
      </c>
      <c r="D44" s="28">
        <f t="shared" si="11"/>
        <v>40.30424698139992</v>
      </c>
      <c r="E44" s="8">
        <f t="shared" si="6"/>
        <v>15</v>
      </c>
      <c r="F44" s="20">
        <f t="shared" si="13"/>
        <v>4</v>
      </c>
      <c r="G44" s="20">
        <f t="shared" si="14"/>
        <v>13</v>
      </c>
      <c r="H44" s="8">
        <f t="shared" si="15"/>
        <v>1.88</v>
      </c>
      <c r="I44" s="8">
        <f t="shared" si="16"/>
        <v>5.8701204511585923</v>
      </c>
      <c r="J44" s="8">
        <f t="shared" si="7"/>
        <v>587.01204511585922</v>
      </c>
      <c r="K44" s="8">
        <f t="shared" si="8"/>
        <v>704.41445413903114</v>
      </c>
      <c r="L44" s="9">
        <f t="shared" si="17"/>
        <v>11975.045720363529</v>
      </c>
      <c r="M44" s="27">
        <f t="shared" si="18"/>
        <v>155675.59436472587</v>
      </c>
      <c r="N44" s="10">
        <f t="shared" si="12"/>
        <v>1.5379350650450385</v>
      </c>
      <c r="O44" s="10">
        <f t="shared" si="4"/>
        <v>28.637894474747217</v>
      </c>
      <c r="P44" s="9">
        <f>'레벨별 최대전투력'!N44</f>
        <v>1058303</v>
      </c>
      <c r="Q44" s="34">
        <f t="shared" si="9"/>
        <v>380989.07999999996</v>
      </c>
      <c r="R44" s="18">
        <f t="shared" si="10"/>
        <v>0.40860907185246853</v>
      </c>
      <c r="U44" s="20">
        <v>4</v>
      </c>
      <c r="W44" s="8"/>
      <c r="X44" s="8"/>
    </row>
    <row r="45" spans="1:24" x14ac:dyDescent="0.3">
      <c r="A45" s="2">
        <v>44</v>
      </c>
      <c r="B45" s="2">
        <f t="shared" si="5"/>
        <v>1936</v>
      </c>
      <c r="C45" s="1">
        <v>13</v>
      </c>
      <c r="D45" s="28">
        <f t="shared" si="11"/>
        <v>44.012237703688719</v>
      </c>
      <c r="E45" s="8">
        <f t="shared" si="6"/>
        <v>16</v>
      </c>
      <c r="F45" s="20">
        <f t="shared" si="13"/>
        <v>4</v>
      </c>
      <c r="G45" s="20">
        <f t="shared" si="14"/>
        <v>14</v>
      </c>
      <c r="H45" s="8">
        <f t="shared" si="15"/>
        <v>1.88</v>
      </c>
      <c r="I45" s="8">
        <f t="shared" si="16"/>
        <v>6.2372115326651834</v>
      </c>
      <c r="J45" s="8">
        <f t="shared" si="7"/>
        <v>623.72115326651829</v>
      </c>
      <c r="K45" s="8">
        <f t="shared" si="8"/>
        <v>748.4653839198221</v>
      </c>
      <c r="L45" s="9">
        <f t="shared" si="17"/>
        <v>13472.376910556797</v>
      </c>
      <c r="M45" s="27">
        <f t="shared" si="18"/>
        <v>175140.89983723836</v>
      </c>
      <c r="N45" s="10">
        <f t="shared" si="12"/>
        <v>1.1250376178227914</v>
      </c>
      <c r="O45" s="10">
        <f t="shared" si="4"/>
        <v>32.218708579330091</v>
      </c>
      <c r="P45" s="9">
        <f>'레벨별 최대전투력'!N45</f>
        <v>1082922</v>
      </c>
      <c r="Q45" s="34">
        <f t="shared" si="9"/>
        <v>389851.92</v>
      </c>
      <c r="R45" s="18">
        <f t="shared" si="10"/>
        <v>0.4492498070478616</v>
      </c>
      <c r="U45" s="20">
        <v>4</v>
      </c>
      <c r="W45" s="8"/>
      <c r="X45" s="8"/>
    </row>
    <row r="46" spans="1:24" x14ac:dyDescent="0.3">
      <c r="A46" s="2">
        <v>45</v>
      </c>
      <c r="B46" s="2">
        <f t="shared" si="5"/>
        <v>2025</v>
      </c>
      <c r="C46" s="1">
        <v>13</v>
      </c>
      <c r="D46" s="28">
        <f t="shared" si="11"/>
        <v>48.061363572428085</v>
      </c>
      <c r="E46" s="8">
        <f t="shared" si="6"/>
        <v>17</v>
      </c>
      <c r="F46" s="20">
        <f t="shared" si="13"/>
        <v>4</v>
      </c>
      <c r="G46" s="20">
        <f t="shared" si="14"/>
        <v>14</v>
      </c>
      <c r="H46" s="8">
        <f t="shared" si="15"/>
        <v>1.88</v>
      </c>
      <c r="I46" s="8">
        <f t="shared" si="16"/>
        <v>6.6380749936703802</v>
      </c>
      <c r="J46" s="8">
        <f t="shared" si="7"/>
        <v>663.80749936703808</v>
      </c>
      <c r="K46" s="8">
        <f t="shared" si="8"/>
        <v>796.56899924044581</v>
      </c>
      <c r="L46" s="9">
        <f t="shared" si="17"/>
        <v>14338.241986328025</v>
      </c>
      <c r="M46" s="27">
        <f t="shared" si="18"/>
        <v>186397.14582226431</v>
      </c>
      <c r="N46" s="10">
        <f t="shared" si="12"/>
        <v>1.0642696594312726</v>
      </c>
      <c r="O46" s="10">
        <f t="shared" si="4"/>
        <v>34.289394007039057</v>
      </c>
      <c r="P46" s="9">
        <f>'레벨별 최대전투력'!N46</f>
        <v>1118406</v>
      </c>
      <c r="Q46" s="34">
        <f t="shared" si="9"/>
        <v>402626.16</v>
      </c>
      <c r="R46" s="18">
        <f t="shared" si="10"/>
        <v>0.46295339036654826</v>
      </c>
      <c r="U46" s="20">
        <v>4</v>
      </c>
    </row>
    <row r="47" spans="1:24" x14ac:dyDescent="0.3">
      <c r="A47" s="2">
        <v>46</v>
      </c>
      <c r="B47" s="2">
        <f t="shared" si="5"/>
        <v>2116</v>
      </c>
      <c r="C47" s="1">
        <v>14</v>
      </c>
      <c r="D47" s="28">
        <f t="shared" si="11"/>
        <v>52.483009021091476</v>
      </c>
      <c r="E47" s="8">
        <f t="shared" si="6"/>
        <v>16</v>
      </c>
      <c r="F47" s="20">
        <f t="shared" si="13"/>
        <v>5</v>
      </c>
      <c r="G47" s="20">
        <f t="shared" si="14"/>
        <v>14</v>
      </c>
      <c r="H47" s="8">
        <f t="shared" si="15"/>
        <v>2</v>
      </c>
      <c r="I47" s="8">
        <f t="shared" si="16"/>
        <v>10.659696488480094</v>
      </c>
      <c r="J47" s="8">
        <f t="shared" si="7"/>
        <v>1065.9696488480095</v>
      </c>
      <c r="K47" s="8">
        <f t="shared" si="8"/>
        <v>1279.1635786176116</v>
      </c>
      <c r="L47" s="9">
        <f t="shared" si="17"/>
        <v>23024.94441511701</v>
      </c>
      <c r="M47" s="27">
        <f t="shared" si="18"/>
        <v>322349.22181163816</v>
      </c>
      <c r="N47" s="10">
        <f t="shared" si="12"/>
        <v>1.7293677990059382</v>
      </c>
      <c r="O47" s="10">
        <f t="shared" si="4"/>
        <v>59.298973843200542</v>
      </c>
      <c r="P47" s="9">
        <f>'레벨별 최대전투력'!N47</f>
        <v>1231604</v>
      </c>
      <c r="Q47" s="34">
        <f t="shared" si="9"/>
        <v>443377.44</v>
      </c>
      <c r="R47" s="18">
        <f t="shared" si="10"/>
        <v>0.72703117644334392</v>
      </c>
      <c r="U47" s="20">
        <v>4</v>
      </c>
    </row>
    <row r="48" spans="1:24" x14ac:dyDescent="0.3">
      <c r="A48" s="2">
        <v>47</v>
      </c>
      <c r="B48" s="2">
        <f t="shared" si="5"/>
        <v>2209</v>
      </c>
      <c r="C48" s="1">
        <v>14</v>
      </c>
      <c r="D48" s="28">
        <f t="shared" si="11"/>
        <v>57.311445851031898</v>
      </c>
      <c r="E48" s="8">
        <f t="shared" si="6"/>
        <v>17</v>
      </c>
      <c r="F48" s="20">
        <f t="shared" si="13"/>
        <v>5</v>
      </c>
      <c r="G48" s="20">
        <f t="shared" si="14"/>
        <v>14</v>
      </c>
      <c r="H48" s="8">
        <f t="shared" si="15"/>
        <v>2</v>
      </c>
      <c r="I48" s="8">
        <f t="shared" si="16"/>
        <v>11.456388565420264</v>
      </c>
      <c r="J48" s="8">
        <f t="shared" si="7"/>
        <v>1145.6388565420264</v>
      </c>
      <c r="K48" s="8">
        <f t="shared" si="8"/>
        <v>1374.7666278504319</v>
      </c>
      <c r="L48" s="9">
        <f t="shared" si="17"/>
        <v>24745.799301307772</v>
      </c>
      <c r="M48" s="27">
        <f t="shared" si="18"/>
        <v>346441.19021830882</v>
      </c>
      <c r="N48" s="10">
        <f t="shared" si="12"/>
        <v>1.0747387205443562</v>
      </c>
      <c r="O48" s="10">
        <f t="shared" si="4"/>
        <v>63.730903277834585</v>
      </c>
      <c r="P48" s="9">
        <f>'레벨별 최대전투력'!N48</f>
        <v>1255443</v>
      </c>
      <c r="Q48" s="34">
        <f t="shared" si="9"/>
        <v>451959.48</v>
      </c>
      <c r="R48" s="18">
        <f t="shared" si="10"/>
        <v>0.76653152671630842</v>
      </c>
      <c r="U48" s="20">
        <v>4</v>
      </c>
    </row>
    <row r="49" spans="1:21" x14ac:dyDescent="0.3">
      <c r="A49" s="2">
        <v>48</v>
      </c>
      <c r="B49" s="2">
        <f t="shared" si="5"/>
        <v>2304</v>
      </c>
      <c r="C49" s="1">
        <v>14</v>
      </c>
      <c r="D49" s="28">
        <f t="shared" si="11"/>
        <v>62.584098869326837</v>
      </c>
      <c r="E49" s="8">
        <f t="shared" si="6"/>
        <v>18</v>
      </c>
      <c r="F49" s="20">
        <f t="shared" si="13"/>
        <v>5</v>
      </c>
      <c r="G49" s="20">
        <f t="shared" si="14"/>
        <v>15</v>
      </c>
      <c r="H49" s="8">
        <f t="shared" si="15"/>
        <v>2</v>
      </c>
      <c r="I49" s="8">
        <f t="shared" si="16"/>
        <v>12.326376313438928</v>
      </c>
      <c r="J49" s="8">
        <f t="shared" si="7"/>
        <v>1232.6376313438927</v>
      </c>
      <c r="K49" s="8">
        <f t="shared" si="8"/>
        <v>1479.1651576126715</v>
      </c>
      <c r="L49" s="9">
        <f t="shared" si="17"/>
        <v>28104.137994640758</v>
      </c>
      <c r="M49" s="27">
        <f t="shared" si="18"/>
        <v>393457.93192497059</v>
      </c>
      <c r="N49" s="10">
        <f t="shared" si="12"/>
        <v>1.1357134862544327</v>
      </c>
      <c r="O49" s="10">
        <f t="shared" si="4"/>
        <v>72.380046343813575</v>
      </c>
      <c r="P49" s="9">
        <f>'레벨별 최대전투력'!N49</f>
        <v>1279399</v>
      </c>
      <c r="Q49" s="34">
        <f t="shared" si="9"/>
        <v>460583.63999999996</v>
      </c>
      <c r="R49" s="18">
        <f t="shared" si="10"/>
        <v>0.85425946072459413</v>
      </c>
      <c r="U49" s="20">
        <v>4</v>
      </c>
    </row>
    <row r="50" spans="1:21" x14ac:dyDescent="0.3">
      <c r="A50" s="2">
        <v>49</v>
      </c>
      <c r="B50" s="2">
        <f t="shared" si="5"/>
        <v>2401</v>
      </c>
      <c r="C50" s="1">
        <v>14</v>
      </c>
      <c r="D50" s="28">
        <f t="shared" si="11"/>
        <v>68.341835965304909</v>
      </c>
      <c r="E50" s="8">
        <f t="shared" si="6"/>
        <v>17</v>
      </c>
      <c r="F50" s="20">
        <f t="shared" si="13"/>
        <v>5</v>
      </c>
      <c r="G50" s="21">
        <v>16</v>
      </c>
      <c r="H50" s="8">
        <f t="shared" si="15"/>
        <v>2</v>
      </c>
      <c r="I50" s="8">
        <f t="shared" si="16"/>
        <v>13.27640293427531</v>
      </c>
      <c r="J50" s="8">
        <f t="shared" si="7"/>
        <v>1327.6402934275311</v>
      </c>
      <c r="K50" s="8">
        <f t="shared" si="8"/>
        <v>1593.1683521130376</v>
      </c>
      <c r="L50" s="9">
        <f t="shared" si="17"/>
        <v>31863.367042260754</v>
      </c>
      <c r="M50" s="27">
        <f t="shared" si="18"/>
        <v>446087.13859165052</v>
      </c>
      <c r="N50" s="10">
        <f t="shared" si="12"/>
        <v>1.1337606956077733</v>
      </c>
      <c r="O50" s="10">
        <f t="shared" si="4"/>
        <v>82.061651690884943</v>
      </c>
      <c r="P50" s="9">
        <f>'레벨별 최대전투력'!N50</f>
        <v>1303469</v>
      </c>
      <c r="Q50" s="34">
        <f t="shared" si="9"/>
        <v>469248.83999999997</v>
      </c>
      <c r="R50" s="18">
        <f t="shared" si="10"/>
        <v>0.9506408978904467</v>
      </c>
      <c r="U50" s="20">
        <v>4</v>
      </c>
    </row>
    <row r="51" spans="1:21" x14ac:dyDescent="0.3">
      <c r="A51" s="2">
        <v>50</v>
      </c>
      <c r="B51" s="2">
        <f t="shared" si="5"/>
        <v>2500</v>
      </c>
      <c r="C51" s="1">
        <v>15</v>
      </c>
      <c r="D51" s="28">
        <f t="shared" si="11"/>
        <v>74.629284874112969</v>
      </c>
      <c r="E51" s="8">
        <f t="shared" si="6"/>
        <v>18</v>
      </c>
      <c r="F51" s="20">
        <f t="shared" si="13"/>
        <v>5</v>
      </c>
      <c r="G51" s="21">
        <v>16</v>
      </c>
      <c r="H51" s="8">
        <f t="shared" si="15"/>
        <v>2</v>
      </c>
      <c r="I51" s="8">
        <f t="shared" si="16"/>
        <v>14.31383200422864</v>
      </c>
      <c r="J51" s="8">
        <f t="shared" si="7"/>
        <v>1431.3832004228641</v>
      </c>
      <c r="K51" s="8">
        <f t="shared" si="8"/>
        <v>1717.6598405074371</v>
      </c>
      <c r="L51" s="9">
        <f t="shared" si="17"/>
        <v>34353.196810148744</v>
      </c>
      <c r="M51" s="27">
        <f t="shared" si="18"/>
        <v>515297.95215223113</v>
      </c>
      <c r="N51" s="10">
        <f t="shared" si="12"/>
        <v>1.1551508832536335</v>
      </c>
      <c r="O51" s="10">
        <f t="shared" si="4"/>
        <v>94.793589431977765</v>
      </c>
      <c r="P51" s="9">
        <f>'레벨별 최대전투력'!N51</f>
        <v>1431811</v>
      </c>
      <c r="Q51" s="34">
        <f t="shared" si="9"/>
        <v>515451.95999999996</v>
      </c>
      <c r="R51" s="18">
        <f t="shared" si="10"/>
        <v>0.99970121784429955</v>
      </c>
      <c r="U51" s="20">
        <v>5</v>
      </c>
    </row>
    <row r="52" spans="1:21" x14ac:dyDescent="0.3">
      <c r="A52" s="2">
        <v>51</v>
      </c>
      <c r="B52" s="2"/>
      <c r="E52" s="8">
        <f t="shared" ref="E52" si="19">(INT(($A52-1)/3)+8)+(MOD(A52-1,3))</f>
        <v>26</v>
      </c>
      <c r="U52" s="20">
        <v>5</v>
      </c>
    </row>
    <row r="53" spans="1:21" x14ac:dyDescent="0.3">
      <c r="A53" s="2">
        <v>52</v>
      </c>
      <c r="B53" s="2"/>
      <c r="U53" s="20">
        <v>5</v>
      </c>
    </row>
    <row r="54" spans="1:21" x14ac:dyDescent="0.3">
      <c r="A54" s="2">
        <v>53</v>
      </c>
      <c r="B54" s="2"/>
      <c r="U54" s="20">
        <v>5</v>
      </c>
    </row>
    <row r="55" spans="1:21" x14ac:dyDescent="0.3">
      <c r="A55" s="2">
        <v>54</v>
      </c>
      <c r="B55" s="2"/>
      <c r="U55" s="20">
        <v>5</v>
      </c>
    </row>
    <row r="56" spans="1:21" x14ac:dyDescent="0.3">
      <c r="A56" s="2">
        <v>55</v>
      </c>
      <c r="B56" s="2"/>
      <c r="N56" s="4" t="s">
        <v>40</v>
      </c>
      <c r="U56" s="20">
        <v>5</v>
      </c>
    </row>
    <row r="57" spans="1:21" x14ac:dyDescent="0.3">
      <c r="A57" s="2">
        <v>56</v>
      </c>
      <c r="B57" s="2"/>
      <c r="N57" s="4" t="s">
        <v>41</v>
      </c>
      <c r="U57" s="20">
        <v>5</v>
      </c>
    </row>
    <row r="58" spans="1:21" x14ac:dyDescent="0.3">
      <c r="A58" s="2">
        <v>57</v>
      </c>
      <c r="B58" s="2"/>
      <c r="N58" s="4" t="s">
        <v>42</v>
      </c>
      <c r="U58" s="20">
        <v>5</v>
      </c>
    </row>
    <row r="59" spans="1:21" x14ac:dyDescent="0.3">
      <c r="A59" s="2">
        <v>58</v>
      </c>
      <c r="B59" s="2"/>
      <c r="N59" s="4" t="s">
        <v>43</v>
      </c>
      <c r="U59" s="20">
        <v>5</v>
      </c>
    </row>
    <row r="60" spans="1:21" x14ac:dyDescent="0.3">
      <c r="A60" s="2">
        <v>59</v>
      </c>
      <c r="B60" s="2"/>
      <c r="N60" s="4" t="s">
        <v>44</v>
      </c>
      <c r="U60" s="20">
        <v>5</v>
      </c>
    </row>
    <row r="61" spans="1:21" x14ac:dyDescent="0.3">
      <c r="A61" s="2">
        <v>60</v>
      </c>
      <c r="B61" s="2"/>
      <c r="N61" s="4" t="s">
        <v>45</v>
      </c>
      <c r="U61" s="20">
        <v>5</v>
      </c>
    </row>
    <row r="62" spans="1:21" x14ac:dyDescent="0.3">
      <c r="A62" s="2">
        <v>61</v>
      </c>
      <c r="B62" s="2"/>
      <c r="N62" s="4" t="s">
        <v>46</v>
      </c>
      <c r="U62" s="20">
        <v>5</v>
      </c>
    </row>
    <row r="63" spans="1:21" x14ac:dyDescent="0.3">
      <c r="A63" s="2">
        <v>62</v>
      </c>
      <c r="B63" s="2"/>
      <c r="N63" s="4" t="s">
        <v>47</v>
      </c>
      <c r="U63" s="20">
        <v>5</v>
      </c>
    </row>
    <row r="64" spans="1:21" x14ac:dyDescent="0.3">
      <c r="A64" s="2">
        <v>63</v>
      </c>
      <c r="B64" s="2"/>
      <c r="N64" s="4" t="s">
        <v>50</v>
      </c>
      <c r="U64" s="20">
        <v>5</v>
      </c>
    </row>
    <row r="65" spans="1:21" x14ac:dyDescent="0.3">
      <c r="A65" s="2">
        <v>64</v>
      </c>
      <c r="B65" s="2"/>
      <c r="N65" s="4" t="s">
        <v>51</v>
      </c>
      <c r="U65" s="20">
        <v>5</v>
      </c>
    </row>
    <row r="66" spans="1:21" x14ac:dyDescent="0.3">
      <c r="A66" s="2">
        <v>65</v>
      </c>
      <c r="B66" s="2"/>
      <c r="U66" s="20">
        <v>5</v>
      </c>
    </row>
    <row r="67" spans="1:21" x14ac:dyDescent="0.3">
      <c r="A67" s="2">
        <v>66</v>
      </c>
      <c r="B67" s="2"/>
      <c r="U67" s="20">
        <v>5</v>
      </c>
    </row>
    <row r="68" spans="1:21" x14ac:dyDescent="0.3">
      <c r="A68" s="2">
        <v>67</v>
      </c>
      <c r="B68" s="2"/>
      <c r="U68" s="20">
        <v>5</v>
      </c>
    </row>
    <row r="69" spans="1:21" x14ac:dyDescent="0.3">
      <c r="A69" s="2">
        <v>68</v>
      </c>
      <c r="B69" s="2"/>
      <c r="U69" s="20">
        <v>5</v>
      </c>
    </row>
    <row r="70" spans="1:21" x14ac:dyDescent="0.3">
      <c r="A70" s="2">
        <v>69</v>
      </c>
      <c r="B70" s="2"/>
      <c r="U70" s="20">
        <v>5</v>
      </c>
    </row>
    <row r="71" spans="1:21" x14ac:dyDescent="0.3">
      <c r="A71" s="2">
        <v>70</v>
      </c>
      <c r="B71" s="2"/>
      <c r="U71" s="20">
        <v>5</v>
      </c>
    </row>
    <row r="72" spans="1:21" x14ac:dyDescent="0.3">
      <c r="A72" s="2">
        <v>71</v>
      </c>
      <c r="B72" s="2"/>
      <c r="U72" s="20">
        <v>5</v>
      </c>
    </row>
    <row r="73" spans="1:21" x14ac:dyDescent="0.3">
      <c r="A73" s="2">
        <v>72</v>
      </c>
      <c r="B73" s="2"/>
      <c r="U73" s="20">
        <v>5</v>
      </c>
    </row>
    <row r="74" spans="1:21" x14ac:dyDescent="0.3">
      <c r="A74" s="2">
        <v>73</v>
      </c>
      <c r="B74" s="2"/>
      <c r="U74" s="20">
        <v>5</v>
      </c>
    </row>
    <row r="75" spans="1:21" x14ac:dyDescent="0.3">
      <c r="A75" s="2">
        <v>74</v>
      </c>
      <c r="B75" s="2"/>
      <c r="U75" s="20">
        <v>5</v>
      </c>
    </row>
    <row r="76" spans="1:21" x14ac:dyDescent="0.3">
      <c r="A76" s="2">
        <v>75</v>
      </c>
      <c r="B76" s="2"/>
      <c r="U76" s="20">
        <v>5</v>
      </c>
    </row>
    <row r="77" spans="1:21" x14ac:dyDescent="0.3">
      <c r="A77" s="2">
        <v>76</v>
      </c>
      <c r="B77" s="2"/>
      <c r="U77" s="20">
        <v>5</v>
      </c>
    </row>
    <row r="78" spans="1:21" x14ac:dyDescent="0.3">
      <c r="A78" s="2">
        <v>77</v>
      </c>
      <c r="B78" s="2"/>
      <c r="U78" s="20">
        <v>5</v>
      </c>
    </row>
    <row r="79" spans="1:21" x14ac:dyDescent="0.3">
      <c r="A79" s="2">
        <v>78</v>
      </c>
      <c r="B79" s="2"/>
      <c r="U79" s="20">
        <v>5</v>
      </c>
    </row>
    <row r="80" spans="1:21" x14ac:dyDescent="0.3">
      <c r="A80" s="2">
        <v>79</v>
      </c>
      <c r="B80" s="2"/>
      <c r="U80" s="20">
        <v>5</v>
      </c>
    </row>
    <row r="81" spans="1:21" x14ac:dyDescent="0.3">
      <c r="A81" s="2">
        <v>80</v>
      </c>
      <c r="B81" s="2"/>
      <c r="U81" s="20">
        <v>5</v>
      </c>
    </row>
    <row r="82" spans="1:21" x14ac:dyDescent="0.3">
      <c r="U82" s="20">
        <v>5</v>
      </c>
    </row>
    <row r="83" spans="1:21" x14ac:dyDescent="0.3">
      <c r="U83" s="20">
        <v>5</v>
      </c>
    </row>
    <row r="84" spans="1:21" x14ac:dyDescent="0.3">
      <c r="U84" s="20">
        <v>5</v>
      </c>
    </row>
    <row r="85" spans="1:21" x14ac:dyDescent="0.3">
      <c r="U85" s="20">
        <v>5</v>
      </c>
    </row>
    <row r="86" spans="1:21" x14ac:dyDescent="0.3">
      <c r="U86" s="20">
        <v>5</v>
      </c>
    </row>
    <row r="87" spans="1:21" x14ac:dyDescent="0.3">
      <c r="U87" s="20">
        <v>5</v>
      </c>
    </row>
    <row r="88" spans="1:21" x14ac:dyDescent="0.3">
      <c r="U88" s="20">
        <v>5</v>
      </c>
    </row>
    <row r="89" spans="1:21" x14ac:dyDescent="0.3">
      <c r="U89" s="20">
        <v>5</v>
      </c>
    </row>
    <row r="90" spans="1:21" x14ac:dyDescent="0.3">
      <c r="U90" s="20">
        <v>5</v>
      </c>
    </row>
    <row r="91" spans="1:21" x14ac:dyDescent="0.3">
      <c r="U91" s="20">
        <v>5</v>
      </c>
    </row>
    <row r="92" spans="1:21" x14ac:dyDescent="0.3">
      <c r="U92" s="20">
        <v>5</v>
      </c>
    </row>
    <row r="93" spans="1:21" x14ac:dyDescent="0.3">
      <c r="U93" s="20">
        <v>5</v>
      </c>
    </row>
    <row r="94" spans="1:21" x14ac:dyDescent="0.3">
      <c r="U94" s="20">
        <v>5</v>
      </c>
    </row>
    <row r="95" spans="1:21" x14ac:dyDescent="0.3">
      <c r="U95" s="20">
        <v>5</v>
      </c>
    </row>
    <row r="96" spans="1:21" x14ac:dyDescent="0.3">
      <c r="U96" s="20">
        <v>5</v>
      </c>
    </row>
    <row r="97" spans="21:21" x14ac:dyDescent="0.3">
      <c r="U97" s="20">
        <v>5</v>
      </c>
    </row>
    <row r="98" spans="21:21" x14ac:dyDescent="0.3">
      <c r="U98" s="20">
        <v>5</v>
      </c>
    </row>
    <row r="99" spans="21:21" x14ac:dyDescent="0.3">
      <c r="U99" s="20">
        <v>5</v>
      </c>
    </row>
    <row r="100" spans="21:21" x14ac:dyDescent="0.3">
      <c r="U100" s="20">
        <v>5</v>
      </c>
    </row>
    <row r="101" spans="21:21" x14ac:dyDescent="0.3">
      <c r="U101" s="20">
        <v>5</v>
      </c>
    </row>
    <row r="102" spans="21:21" x14ac:dyDescent="0.3">
      <c r="U102" s="20">
        <v>5</v>
      </c>
    </row>
    <row r="103" spans="21:21" x14ac:dyDescent="0.3">
      <c r="U103" s="20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50"/>
  <sheetViews>
    <sheetView workbookViewId="0"/>
  </sheetViews>
  <sheetFormatPr defaultRowHeight="11.25" x14ac:dyDescent="0.3"/>
  <cols>
    <col min="1" max="16384" width="9" style="1"/>
  </cols>
  <sheetData>
    <row r="1" spans="1:1" x14ac:dyDescent="0.3">
      <c r="A1" s="1">
        <v>2718</v>
      </c>
    </row>
    <row r="2" spans="1:1" x14ac:dyDescent="0.3">
      <c r="A2" s="1">
        <v>2736</v>
      </c>
    </row>
    <row r="3" spans="1:1" x14ac:dyDescent="0.3">
      <c r="A3" s="1">
        <v>2754</v>
      </c>
    </row>
    <row r="4" spans="1:1" x14ac:dyDescent="0.3">
      <c r="A4" s="1">
        <v>4432</v>
      </c>
    </row>
    <row r="5" spans="1:1" x14ac:dyDescent="0.3">
      <c r="A5" s="1">
        <v>4464</v>
      </c>
    </row>
    <row r="6" spans="1:1" x14ac:dyDescent="0.3">
      <c r="A6" s="1">
        <v>5176</v>
      </c>
    </row>
    <row r="7" spans="1:1" x14ac:dyDescent="0.3">
      <c r="A7" s="1">
        <v>6132</v>
      </c>
    </row>
    <row r="8" spans="1:1" x14ac:dyDescent="0.3">
      <c r="A8" s="1">
        <v>7785</v>
      </c>
    </row>
    <row r="9" spans="1:1" x14ac:dyDescent="0.3">
      <c r="A9" s="1">
        <v>7900</v>
      </c>
    </row>
    <row r="10" spans="1:1" x14ac:dyDescent="0.3">
      <c r="A10" s="1">
        <v>9165</v>
      </c>
    </row>
    <row r="11" spans="1:1" x14ac:dyDescent="0.3">
      <c r="A11" s="1">
        <v>11355</v>
      </c>
    </row>
    <row r="12" spans="1:1" x14ac:dyDescent="0.3">
      <c r="A12" s="1">
        <v>13950</v>
      </c>
    </row>
    <row r="13" spans="1:1" x14ac:dyDescent="0.3">
      <c r="A13" s="1">
        <v>16056</v>
      </c>
    </row>
    <row r="14" spans="1:1" x14ac:dyDescent="0.3">
      <c r="A14" s="1">
        <v>16416</v>
      </c>
    </row>
    <row r="15" spans="1:1" x14ac:dyDescent="0.3">
      <c r="A15" s="1">
        <v>19579</v>
      </c>
    </row>
    <row r="16" spans="1:1" x14ac:dyDescent="0.3">
      <c r="A16" s="1">
        <v>22225</v>
      </c>
    </row>
    <row r="17" spans="1:1" x14ac:dyDescent="0.3">
      <c r="A17" s="1">
        <v>22694</v>
      </c>
    </row>
    <row r="18" spans="1:1" x14ac:dyDescent="0.3">
      <c r="A18" s="1">
        <v>23163</v>
      </c>
    </row>
    <row r="19" spans="1:1" x14ac:dyDescent="0.3">
      <c r="A19" s="1">
        <v>25998</v>
      </c>
    </row>
    <row r="20" spans="1:1" x14ac:dyDescent="0.3">
      <c r="A20" s="1">
        <v>30304</v>
      </c>
    </row>
    <row r="21" spans="1:1" x14ac:dyDescent="0.3">
      <c r="A21" s="1">
        <v>30896</v>
      </c>
    </row>
    <row r="22" spans="1:1" x14ac:dyDescent="0.3">
      <c r="A22" s="1">
        <v>34352</v>
      </c>
    </row>
    <row r="23" spans="1:1" x14ac:dyDescent="0.3">
      <c r="A23" s="1">
        <v>34992</v>
      </c>
    </row>
    <row r="24" spans="1:1" x14ac:dyDescent="0.3">
      <c r="A24" s="1">
        <v>35640</v>
      </c>
    </row>
    <row r="25" spans="1:1" x14ac:dyDescent="0.3">
      <c r="A25" s="1">
        <v>44226</v>
      </c>
    </row>
    <row r="26" spans="1:1" x14ac:dyDescent="0.3">
      <c r="A26" s="1">
        <v>45009</v>
      </c>
    </row>
    <row r="27" spans="1:1" x14ac:dyDescent="0.3">
      <c r="A27" s="1">
        <v>45792</v>
      </c>
    </row>
    <row r="28" spans="1:1" x14ac:dyDescent="0.3">
      <c r="A28" s="1">
        <v>50166</v>
      </c>
    </row>
    <row r="29" spans="1:1" x14ac:dyDescent="0.3">
      <c r="A29" s="1">
        <v>51012</v>
      </c>
    </row>
    <row r="30" spans="1:1" x14ac:dyDescent="0.3">
      <c r="A30" s="1">
        <v>57620</v>
      </c>
    </row>
    <row r="31" spans="1:1" x14ac:dyDescent="0.3">
      <c r="A31" s="1">
        <v>62740</v>
      </c>
    </row>
    <row r="32" spans="1:1" x14ac:dyDescent="0.3">
      <c r="A32" s="1">
        <v>63750</v>
      </c>
    </row>
    <row r="33" spans="1:1" x14ac:dyDescent="0.3">
      <c r="A33" s="1">
        <v>64760</v>
      </c>
    </row>
    <row r="34" spans="1:1" x14ac:dyDescent="0.3">
      <c r="A34" s="1">
        <v>77165</v>
      </c>
    </row>
    <row r="35" spans="1:1" x14ac:dyDescent="0.3">
      <c r="A35" s="1">
        <v>78353</v>
      </c>
    </row>
    <row r="36" spans="1:1" x14ac:dyDescent="0.3">
      <c r="A36" s="1">
        <v>79530</v>
      </c>
    </row>
    <row r="37" spans="1:1" x14ac:dyDescent="0.3">
      <c r="A37" s="1">
        <v>85756</v>
      </c>
    </row>
    <row r="38" spans="1:1" x14ac:dyDescent="0.3">
      <c r="A38" s="1">
        <v>94932</v>
      </c>
    </row>
    <row r="39" spans="1:1" x14ac:dyDescent="0.3">
      <c r="A39" s="1">
        <v>96300</v>
      </c>
    </row>
    <row r="40" spans="1:1" x14ac:dyDescent="0.3">
      <c r="A40" s="1">
        <v>103416</v>
      </c>
    </row>
    <row r="41" spans="1:1" x14ac:dyDescent="0.3">
      <c r="A41" s="1">
        <v>104868</v>
      </c>
    </row>
    <row r="42" spans="1:1" x14ac:dyDescent="0.3">
      <c r="A42" s="1">
        <v>115180</v>
      </c>
    </row>
    <row r="43" spans="1:1" x14ac:dyDescent="0.3">
      <c r="A43" s="1">
        <v>123240</v>
      </c>
    </row>
    <row r="44" spans="1:1" x14ac:dyDescent="0.3">
      <c r="A44" s="1">
        <v>124891</v>
      </c>
    </row>
    <row r="45" spans="1:1" x14ac:dyDescent="0.3">
      <c r="A45" s="1">
        <v>126555</v>
      </c>
    </row>
    <row r="46" spans="1:1" x14ac:dyDescent="0.3">
      <c r="A46" s="1">
        <v>145348</v>
      </c>
    </row>
    <row r="47" spans="1:1" x14ac:dyDescent="0.3">
      <c r="A47" s="1">
        <v>147224</v>
      </c>
    </row>
    <row r="48" spans="1:1" x14ac:dyDescent="0.3">
      <c r="A48" s="1">
        <v>149114</v>
      </c>
    </row>
    <row r="49" spans="1:1" x14ac:dyDescent="0.3">
      <c r="A49" s="1">
        <v>150990</v>
      </c>
    </row>
    <row r="50" spans="1:1" x14ac:dyDescent="0.3">
      <c r="A50" s="1">
        <v>163800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55"/>
  <sheetViews>
    <sheetView topLeftCell="C1" zoomScale="130" zoomScaleNormal="130" workbookViewId="0">
      <selection activeCell="X51" sqref="X51"/>
    </sheetView>
  </sheetViews>
  <sheetFormatPr defaultRowHeight="11.25" x14ac:dyDescent="0.3"/>
  <cols>
    <col min="1" max="2" width="9" style="1"/>
    <col min="3" max="5" width="7" style="1" bestFit="1" customWidth="1"/>
    <col min="6" max="7" width="4.5" style="1" bestFit="1" customWidth="1"/>
    <col min="8" max="8" width="8.375" style="1" bestFit="1" customWidth="1"/>
    <col min="9" max="9" width="6" style="29" bestFit="1" customWidth="1"/>
    <col min="10" max="10" width="6.375" style="31" bestFit="1" customWidth="1"/>
    <col min="11" max="11" width="6" style="29" bestFit="1" customWidth="1"/>
    <col min="12" max="12" width="8.375" style="3" bestFit="1" customWidth="1"/>
    <col min="13" max="13" width="8.5" style="3" bestFit="1" customWidth="1"/>
    <col min="14" max="14" width="12.25" style="3" bestFit="1" customWidth="1"/>
    <col min="15" max="15" width="5.625" style="4" bestFit="1" customWidth="1"/>
    <col min="16" max="16" width="8.875" style="4" bestFit="1" customWidth="1"/>
    <col min="17" max="16384" width="9" style="1"/>
  </cols>
  <sheetData>
    <row r="1" spans="1:24" x14ac:dyDescent="0.3">
      <c r="A1" s="1" t="s">
        <v>23</v>
      </c>
      <c r="B1" s="1" t="s">
        <v>13</v>
      </c>
      <c r="C1" s="1" t="s">
        <v>9</v>
      </c>
      <c r="D1" s="1" t="s">
        <v>15</v>
      </c>
      <c r="E1" s="1" t="s">
        <v>10</v>
      </c>
      <c r="F1" s="1" t="s">
        <v>22</v>
      </c>
      <c r="H1" s="1" t="s">
        <v>17</v>
      </c>
      <c r="I1" s="29" t="s">
        <v>20</v>
      </c>
      <c r="J1" s="31" t="s">
        <v>38</v>
      </c>
      <c r="K1" s="29" t="s">
        <v>21</v>
      </c>
      <c r="L1" s="3" t="s">
        <v>24</v>
      </c>
      <c r="M1" s="3" t="s">
        <v>25</v>
      </c>
      <c r="N1" s="3" t="s">
        <v>39</v>
      </c>
      <c r="O1" s="4" t="s">
        <v>27</v>
      </c>
      <c r="P1" s="4" t="s">
        <v>26</v>
      </c>
      <c r="Q1" s="1" t="s">
        <v>18</v>
      </c>
      <c r="R1" s="1" t="s">
        <v>19</v>
      </c>
      <c r="S1" s="1" t="s">
        <v>28</v>
      </c>
      <c r="T1" s="1" t="s">
        <v>29</v>
      </c>
      <c r="U1" s="1" t="s">
        <v>33</v>
      </c>
      <c r="V1" s="1" t="s">
        <v>36</v>
      </c>
      <c r="X1" s="1" t="s">
        <v>48</v>
      </c>
    </row>
    <row r="2" spans="1:24" s="8" customFormat="1" x14ac:dyDescent="0.3">
      <c r="A2" s="8">
        <v>1</v>
      </c>
      <c r="B2" s="8">
        <v>3</v>
      </c>
      <c r="C2" s="8">
        <f>A2</f>
        <v>1</v>
      </c>
      <c r="D2" s="8">
        <v>4</v>
      </c>
      <c r="E2" s="8">
        <v>1</v>
      </c>
      <c r="F2" s="8">
        <f>SUM(B2:E2)</f>
        <v>9</v>
      </c>
      <c r="G2" s="8">
        <f t="shared" ref="G2:G33" si="0">INDEX(Q$2:Q$6,D2)</f>
        <v>1.88</v>
      </c>
      <c r="H2" s="8">
        <f t="shared" ref="H2:H33" si="1">G2+(C2*INDEX(R$2:R$6,D2))</f>
        <v>1.9789999999999999</v>
      </c>
      <c r="I2" s="30">
        <f t="shared" ref="I2:I33" si="2">100*(1+(H2-1)*(1+mulByItem))</f>
        <v>269.58237999999994</v>
      </c>
      <c r="J2" s="32">
        <f t="shared" ref="J2:J33" si="3">V2*x_baseAbil</f>
        <v>0</v>
      </c>
      <c r="K2" s="30">
        <f>I2*(1+0.1+0.1+J2)</f>
        <v>323.49885599999999</v>
      </c>
      <c r="L2" s="9">
        <f t="shared" ref="L2:L33" si="4">K2*(5+(E2-1))</f>
        <v>1617.4942799999999</v>
      </c>
      <c r="M2" s="9">
        <f t="shared" ref="M2:M33" si="5">L2*B2</f>
        <v>4852.4828399999997</v>
      </c>
      <c r="N2" s="9">
        <v>4852</v>
      </c>
      <c r="O2" s="10"/>
      <c r="P2" s="10">
        <f t="shared" ref="P2:P3" si="6">M2/5436</f>
        <v>0.89265688741721849</v>
      </c>
      <c r="Q2" s="8">
        <v>1.5</v>
      </c>
      <c r="R2" s="8">
        <v>0.01</v>
      </c>
      <c r="S2" s="8">
        <v>1</v>
      </c>
      <c r="U2" s="8">
        <f>Sheet3!A1</f>
        <v>2718</v>
      </c>
      <c r="V2" s="8">
        <v>0</v>
      </c>
      <c r="X2" s="8">
        <v>1</v>
      </c>
    </row>
    <row r="3" spans="1:24" s="8" customFormat="1" x14ac:dyDescent="0.3">
      <c r="A3" s="8">
        <v>2</v>
      </c>
      <c r="B3" s="8">
        <v>3</v>
      </c>
      <c r="C3" s="8">
        <f t="shared" ref="C3:C51" si="7">A3</f>
        <v>2</v>
      </c>
      <c r="D3" s="8">
        <v>4</v>
      </c>
      <c r="E3" s="8">
        <v>2</v>
      </c>
      <c r="F3" s="8">
        <f t="shared" ref="F3:F51" si="8">SUM(B3:E3)</f>
        <v>11</v>
      </c>
      <c r="G3" s="8">
        <f t="shared" si="0"/>
        <v>1.88</v>
      </c>
      <c r="H3" s="8">
        <f t="shared" si="1"/>
        <v>2.0779999999999998</v>
      </c>
      <c r="I3" s="30">
        <f t="shared" si="2"/>
        <v>286.73115999999999</v>
      </c>
      <c r="J3" s="32">
        <f t="shared" si="3"/>
        <v>3.6000000000000004E-2</v>
      </c>
      <c r="K3" s="30">
        <f t="shared" ref="K3:K51" si="9">I3*(1+0.1+0.1+J3)</f>
        <v>354.39971376000005</v>
      </c>
      <c r="L3" s="9">
        <f t="shared" si="4"/>
        <v>2126.3982825600006</v>
      </c>
      <c r="M3" s="9">
        <f t="shared" si="5"/>
        <v>6379.1948476800017</v>
      </c>
      <c r="N3" s="9">
        <v>6379</v>
      </c>
      <c r="O3" s="10">
        <f>M3/M2</f>
        <v>1.3146249163613739</v>
      </c>
      <c r="P3" s="10">
        <f t="shared" si="6"/>
        <v>1.1735089859602652</v>
      </c>
      <c r="Q3" s="8">
        <v>1.63</v>
      </c>
      <c r="R3" s="8">
        <v>2.8000000000000001E-2</v>
      </c>
      <c r="S3" s="8">
        <v>1</v>
      </c>
      <c r="U3" s="8">
        <f>Sheet3!A2</f>
        <v>2736</v>
      </c>
      <c r="V3" s="8">
        <v>3</v>
      </c>
    </row>
    <row r="4" spans="1:24" s="8" customFormat="1" x14ac:dyDescent="0.3">
      <c r="A4" s="8">
        <v>3</v>
      </c>
      <c r="B4" s="8">
        <v>3</v>
      </c>
      <c r="C4" s="8">
        <f t="shared" si="7"/>
        <v>3</v>
      </c>
      <c r="D4" s="8">
        <v>4</v>
      </c>
      <c r="E4" s="8">
        <v>3</v>
      </c>
      <c r="F4" s="8">
        <f t="shared" si="8"/>
        <v>13</v>
      </c>
      <c r="G4" s="8">
        <f t="shared" si="0"/>
        <v>1.88</v>
      </c>
      <c r="H4" s="8">
        <f t="shared" si="1"/>
        <v>2.177</v>
      </c>
      <c r="I4" s="30">
        <f t="shared" si="2"/>
        <v>303.87993999999998</v>
      </c>
      <c r="J4" s="32">
        <f t="shared" si="3"/>
        <v>7.2000000000000008E-2</v>
      </c>
      <c r="K4" s="30">
        <f t="shared" si="9"/>
        <v>386.53528368000002</v>
      </c>
      <c r="L4" s="9">
        <f t="shared" si="4"/>
        <v>2705.7469857599999</v>
      </c>
      <c r="M4" s="9">
        <f t="shared" si="5"/>
        <v>8117.2409572799997</v>
      </c>
      <c r="N4" s="9">
        <v>6957</v>
      </c>
      <c r="O4" s="10">
        <f t="shared" ref="O4:O51" si="10">M4/M3</f>
        <v>1.2724554040283147</v>
      </c>
      <c r="P4" s="10">
        <f t="shared" ref="P4:P51" si="11">M4/5436</f>
        <v>1.4932378508609272</v>
      </c>
      <c r="Q4" s="8">
        <v>1.75</v>
      </c>
      <c r="R4" s="8">
        <v>5.6000000000000001E-2</v>
      </c>
      <c r="S4" s="8">
        <v>1</v>
      </c>
      <c r="U4" s="8">
        <f>Sheet3!A3</f>
        <v>2754</v>
      </c>
      <c r="V4" s="8">
        <v>6</v>
      </c>
    </row>
    <row r="5" spans="1:24" s="5" customFormat="1" x14ac:dyDescent="0.3">
      <c r="A5" s="5">
        <v>4</v>
      </c>
      <c r="B5" s="5">
        <v>4</v>
      </c>
      <c r="C5" s="8">
        <f t="shared" si="7"/>
        <v>4</v>
      </c>
      <c r="D5" s="8">
        <v>4</v>
      </c>
      <c r="E5" s="5">
        <v>3</v>
      </c>
      <c r="F5" s="8">
        <f t="shared" si="8"/>
        <v>15</v>
      </c>
      <c r="G5" s="8">
        <f t="shared" si="0"/>
        <v>1.88</v>
      </c>
      <c r="H5" s="8">
        <f t="shared" si="1"/>
        <v>2.2759999999999998</v>
      </c>
      <c r="I5" s="30">
        <f t="shared" si="2"/>
        <v>321.02871999999996</v>
      </c>
      <c r="J5" s="32">
        <f t="shared" si="3"/>
        <v>0.108</v>
      </c>
      <c r="K5" s="30">
        <f t="shared" si="9"/>
        <v>419.90556576000006</v>
      </c>
      <c r="L5" s="9">
        <f t="shared" si="4"/>
        <v>2939.3389603200003</v>
      </c>
      <c r="M5" s="9">
        <f t="shared" si="5"/>
        <v>11757.355841280001</v>
      </c>
      <c r="N5" s="9">
        <v>11757</v>
      </c>
      <c r="O5" s="10">
        <f t="shared" si="10"/>
        <v>1.4484423837061706</v>
      </c>
      <c r="P5" s="10">
        <f t="shared" si="11"/>
        <v>2.1628689921412807</v>
      </c>
      <c r="Q5" s="5">
        <v>1.88</v>
      </c>
      <c r="R5" s="5">
        <v>9.9000000000000005E-2</v>
      </c>
      <c r="S5" s="5">
        <v>1</v>
      </c>
      <c r="U5" s="8">
        <f>Sheet3!A4</f>
        <v>4432</v>
      </c>
      <c r="V5" s="5">
        <v>9</v>
      </c>
    </row>
    <row r="6" spans="1:24" s="5" customFormat="1" x14ac:dyDescent="0.3">
      <c r="A6" s="5">
        <v>5</v>
      </c>
      <c r="B6" s="5">
        <v>4</v>
      </c>
      <c r="C6" s="8">
        <f t="shared" si="7"/>
        <v>5</v>
      </c>
      <c r="D6" s="8">
        <v>4</v>
      </c>
      <c r="E6" s="5">
        <v>3</v>
      </c>
      <c r="F6" s="8">
        <f t="shared" si="8"/>
        <v>16</v>
      </c>
      <c r="G6" s="8">
        <f t="shared" si="0"/>
        <v>1.88</v>
      </c>
      <c r="H6" s="8">
        <f t="shared" si="1"/>
        <v>2.375</v>
      </c>
      <c r="I6" s="30">
        <f t="shared" si="2"/>
        <v>338.17749999999995</v>
      </c>
      <c r="J6" s="32">
        <f t="shared" si="3"/>
        <v>0.14400000000000002</v>
      </c>
      <c r="K6" s="30">
        <f t="shared" si="9"/>
        <v>454.51056000000005</v>
      </c>
      <c r="L6" s="9">
        <f t="shared" si="4"/>
        <v>3181.5739200000003</v>
      </c>
      <c r="M6" s="9">
        <f t="shared" si="5"/>
        <v>12726.295680000001</v>
      </c>
      <c r="N6" s="9">
        <v>12726</v>
      </c>
      <c r="O6" s="10">
        <f t="shared" si="10"/>
        <v>1.0824113730842491</v>
      </c>
      <c r="P6" s="10">
        <f t="shared" si="11"/>
        <v>2.3411139955849891</v>
      </c>
      <c r="Q6" s="5">
        <v>2</v>
      </c>
      <c r="R6" s="5">
        <v>0.16500000000000001</v>
      </c>
      <c r="S6" s="5">
        <v>1</v>
      </c>
      <c r="U6" s="8">
        <f>Sheet3!A5</f>
        <v>4464</v>
      </c>
      <c r="V6" s="5">
        <v>12</v>
      </c>
    </row>
    <row r="7" spans="1:24" s="5" customFormat="1" x14ac:dyDescent="0.3">
      <c r="A7" s="5">
        <v>6</v>
      </c>
      <c r="B7" s="5">
        <v>4</v>
      </c>
      <c r="C7" s="8">
        <f t="shared" si="7"/>
        <v>6</v>
      </c>
      <c r="D7" s="8">
        <v>4</v>
      </c>
      <c r="E7" s="5">
        <v>4</v>
      </c>
      <c r="F7" s="8">
        <f t="shared" si="8"/>
        <v>18</v>
      </c>
      <c r="G7" s="8">
        <f t="shared" si="0"/>
        <v>1.88</v>
      </c>
      <c r="H7" s="8">
        <f t="shared" si="1"/>
        <v>2.4740000000000002</v>
      </c>
      <c r="I7" s="30">
        <f t="shared" si="2"/>
        <v>355.32628</v>
      </c>
      <c r="J7" s="32">
        <f t="shared" si="3"/>
        <v>0.18</v>
      </c>
      <c r="K7" s="30">
        <f t="shared" si="9"/>
        <v>490.35026640000001</v>
      </c>
      <c r="L7" s="9">
        <f t="shared" si="4"/>
        <v>3922.8021312000001</v>
      </c>
      <c r="M7" s="9">
        <f t="shared" si="5"/>
        <v>15691.2085248</v>
      </c>
      <c r="N7" s="9">
        <v>16146</v>
      </c>
      <c r="O7" s="10">
        <f t="shared" si="10"/>
        <v>1.2329753228552991</v>
      </c>
      <c r="P7" s="10">
        <f t="shared" si="11"/>
        <v>2.8865357845474615</v>
      </c>
      <c r="S7" s="5">
        <v>2</v>
      </c>
      <c r="U7" s="8">
        <f>Sheet3!A6</f>
        <v>5176</v>
      </c>
      <c r="V7" s="5">
        <v>15</v>
      </c>
    </row>
    <row r="8" spans="1:24" s="11" customFormat="1" x14ac:dyDescent="0.3">
      <c r="A8" s="11">
        <v>7</v>
      </c>
      <c r="B8" s="11">
        <v>4</v>
      </c>
      <c r="C8" s="8">
        <f t="shared" si="7"/>
        <v>7</v>
      </c>
      <c r="D8" s="8">
        <v>4</v>
      </c>
      <c r="E8" s="11">
        <v>5</v>
      </c>
      <c r="F8" s="8">
        <f t="shared" si="8"/>
        <v>20</v>
      </c>
      <c r="G8" s="8">
        <f t="shared" si="0"/>
        <v>1.88</v>
      </c>
      <c r="H8" s="8">
        <f t="shared" si="1"/>
        <v>2.573</v>
      </c>
      <c r="I8" s="30">
        <f t="shared" si="2"/>
        <v>372.47505999999998</v>
      </c>
      <c r="J8" s="32">
        <f t="shared" si="3"/>
        <v>0.216</v>
      </c>
      <c r="K8" s="30">
        <f t="shared" si="9"/>
        <v>527.42468496000004</v>
      </c>
      <c r="L8" s="9">
        <f t="shared" si="4"/>
        <v>4746.8221646400007</v>
      </c>
      <c r="M8" s="9">
        <f t="shared" si="5"/>
        <v>18987.288658560003</v>
      </c>
      <c r="N8" s="9">
        <v>19524</v>
      </c>
      <c r="O8" s="10">
        <f t="shared" si="10"/>
        <v>1.2100590358321055</v>
      </c>
      <c r="P8" s="10">
        <f t="shared" si="11"/>
        <v>3.4928787083443713</v>
      </c>
      <c r="Q8" s="11" t="s">
        <v>35</v>
      </c>
      <c r="R8" s="11" t="s">
        <v>37</v>
      </c>
      <c r="S8" s="11">
        <v>2</v>
      </c>
      <c r="U8" s="8">
        <f>Sheet3!A7</f>
        <v>6132</v>
      </c>
      <c r="V8" s="11">
        <v>18</v>
      </c>
    </row>
    <row r="9" spans="1:24" s="11" customFormat="1" x14ac:dyDescent="0.3">
      <c r="A9" s="11">
        <v>8</v>
      </c>
      <c r="B9" s="11">
        <v>5</v>
      </c>
      <c r="C9" s="8">
        <f t="shared" si="7"/>
        <v>8</v>
      </c>
      <c r="D9" s="8">
        <v>4</v>
      </c>
      <c r="E9" s="11">
        <v>5</v>
      </c>
      <c r="F9" s="8">
        <f t="shared" si="8"/>
        <v>22</v>
      </c>
      <c r="G9" s="8">
        <f t="shared" si="0"/>
        <v>1.88</v>
      </c>
      <c r="H9" s="8">
        <f t="shared" si="1"/>
        <v>2.6719999999999997</v>
      </c>
      <c r="I9" s="30">
        <f t="shared" si="2"/>
        <v>389.62383999999992</v>
      </c>
      <c r="J9" s="32">
        <f t="shared" si="3"/>
        <v>0.252</v>
      </c>
      <c r="K9" s="30">
        <f t="shared" si="9"/>
        <v>565.73381567999991</v>
      </c>
      <c r="L9" s="9">
        <f t="shared" si="4"/>
        <v>5091.6043411199989</v>
      </c>
      <c r="M9" s="9">
        <f t="shared" si="5"/>
        <v>25458.021705599996</v>
      </c>
      <c r="N9" s="9">
        <v>26160</v>
      </c>
      <c r="O9" s="10">
        <f t="shared" si="10"/>
        <v>1.3407928937827995</v>
      </c>
      <c r="P9" s="10">
        <f t="shared" si="11"/>
        <v>4.6832269509933768</v>
      </c>
      <c r="Q9" s="11">
        <v>0.73219999999999996</v>
      </c>
      <c r="R9" s="11">
        <v>1.2E-2</v>
      </c>
      <c r="S9" s="11">
        <v>2</v>
      </c>
      <c r="U9" s="8">
        <f>Sheet3!A8</f>
        <v>7785</v>
      </c>
      <c r="V9" s="11">
        <v>21</v>
      </c>
    </row>
    <row r="10" spans="1:24" s="11" customFormat="1" x14ac:dyDescent="0.3">
      <c r="A10" s="11">
        <v>9</v>
      </c>
      <c r="B10" s="11">
        <v>5</v>
      </c>
      <c r="C10" s="8">
        <f t="shared" si="7"/>
        <v>9</v>
      </c>
      <c r="D10" s="8">
        <v>4</v>
      </c>
      <c r="E10" s="11">
        <v>6</v>
      </c>
      <c r="F10" s="8">
        <f t="shared" si="8"/>
        <v>24</v>
      </c>
      <c r="G10" s="8">
        <f t="shared" si="0"/>
        <v>1.88</v>
      </c>
      <c r="H10" s="8">
        <f t="shared" si="1"/>
        <v>2.7709999999999999</v>
      </c>
      <c r="I10" s="30">
        <f t="shared" si="2"/>
        <v>406.7726199999999</v>
      </c>
      <c r="J10" s="32">
        <f t="shared" si="3"/>
        <v>0.28800000000000003</v>
      </c>
      <c r="K10" s="30">
        <f t="shared" si="9"/>
        <v>605.27765855999996</v>
      </c>
      <c r="L10" s="9">
        <f t="shared" si="4"/>
        <v>6052.7765855999996</v>
      </c>
      <c r="M10" s="9">
        <f t="shared" si="5"/>
        <v>30263.882927999999</v>
      </c>
      <c r="N10" s="9">
        <v>31078</v>
      </c>
      <c r="O10" s="10">
        <f t="shared" si="10"/>
        <v>1.1887759103191768</v>
      </c>
      <c r="P10" s="10">
        <f t="shared" si="11"/>
        <v>5.5673073818984546</v>
      </c>
      <c r="S10" s="11">
        <v>2</v>
      </c>
      <c r="U10" s="8">
        <f>Sheet3!A9</f>
        <v>7900</v>
      </c>
      <c r="V10" s="11">
        <v>24</v>
      </c>
    </row>
    <row r="11" spans="1:24" s="14" customFormat="1" x14ac:dyDescent="0.3">
      <c r="A11" s="14">
        <v>10</v>
      </c>
      <c r="B11" s="14">
        <v>5</v>
      </c>
      <c r="C11" s="8">
        <f t="shared" si="7"/>
        <v>10</v>
      </c>
      <c r="D11" s="8">
        <v>4</v>
      </c>
      <c r="E11" s="14">
        <v>7</v>
      </c>
      <c r="F11" s="8">
        <f t="shared" si="8"/>
        <v>26</v>
      </c>
      <c r="G11" s="8">
        <f t="shared" si="0"/>
        <v>1.88</v>
      </c>
      <c r="H11" s="8">
        <f t="shared" si="1"/>
        <v>2.87</v>
      </c>
      <c r="I11" s="30">
        <f t="shared" si="2"/>
        <v>423.92140000000006</v>
      </c>
      <c r="J11" s="32">
        <f t="shared" si="3"/>
        <v>0.32400000000000001</v>
      </c>
      <c r="K11" s="30">
        <f t="shared" si="9"/>
        <v>646.05621360000021</v>
      </c>
      <c r="L11" s="9">
        <f t="shared" si="4"/>
        <v>7106.6183496000021</v>
      </c>
      <c r="M11" s="9">
        <f t="shared" si="5"/>
        <v>35533.091748000013</v>
      </c>
      <c r="N11" s="9">
        <v>36467</v>
      </c>
      <c r="O11" s="10">
        <f t="shared" si="10"/>
        <v>1.1741088158626523</v>
      </c>
      <c r="P11" s="10">
        <f t="shared" si="11"/>
        <v>6.5366246777041965</v>
      </c>
      <c r="S11" s="14">
        <v>2</v>
      </c>
      <c r="U11" s="8">
        <f>Sheet3!A10</f>
        <v>9165</v>
      </c>
      <c r="V11" s="14">
        <v>27</v>
      </c>
    </row>
    <row r="12" spans="1:24" s="14" customFormat="1" x14ac:dyDescent="0.3">
      <c r="A12" s="14">
        <v>11</v>
      </c>
      <c r="B12" s="14">
        <v>5</v>
      </c>
      <c r="C12" s="8">
        <f t="shared" si="7"/>
        <v>11</v>
      </c>
      <c r="D12" s="8">
        <v>4</v>
      </c>
      <c r="E12" s="14">
        <v>7</v>
      </c>
      <c r="F12" s="8">
        <f t="shared" si="8"/>
        <v>27</v>
      </c>
      <c r="G12" s="8">
        <f t="shared" si="0"/>
        <v>1.88</v>
      </c>
      <c r="H12" s="8">
        <f t="shared" si="1"/>
        <v>2.9689999999999999</v>
      </c>
      <c r="I12" s="30">
        <f t="shared" si="2"/>
        <v>441.07017999999999</v>
      </c>
      <c r="J12" s="32">
        <f t="shared" si="3"/>
        <v>0.36</v>
      </c>
      <c r="K12" s="30">
        <f t="shared" si="9"/>
        <v>688.06948080000006</v>
      </c>
      <c r="L12" s="9">
        <f t="shared" si="4"/>
        <v>7568.7642888000009</v>
      </c>
      <c r="M12" s="9">
        <f t="shared" si="5"/>
        <v>37843.821444000001</v>
      </c>
      <c r="N12" s="9">
        <v>38815</v>
      </c>
      <c r="O12" s="10">
        <f t="shared" si="10"/>
        <v>1.0650303585285412</v>
      </c>
      <c r="P12" s="10">
        <f t="shared" si="11"/>
        <v>6.9617037240618105</v>
      </c>
      <c r="S12" s="14">
        <v>3</v>
      </c>
      <c r="U12" s="8">
        <f>Sheet3!A11</f>
        <v>11355</v>
      </c>
      <c r="V12" s="14">
        <v>30</v>
      </c>
    </row>
    <row r="13" spans="1:24" s="14" customFormat="1" x14ac:dyDescent="0.3">
      <c r="A13" s="14">
        <v>12</v>
      </c>
      <c r="B13" s="14">
        <v>6</v>
      </c>
      <c r="C13" s="8">
        <f t="shared" si="7"/>
        <v>12</v>
      </c>
      <c r="D13" s="8">
        <v>4</v>
      </c>
      <c r="E13" s="14">
        <v>8</v>
      </c>
      <c r="F13" s="8">
        <f t="shared" si="8"/>
        <v>30</v>
      </c>
      <c r="G13" s="8">
        <f t="shared" si="0"/>
        <v>1.88</v>
      </c>
      <c r="H13" s="8">
        <f t="shared" si="1"/>
        <v>3.0680000000000001</v>
      </c>
      <c r="I13" s="30">
        <f t="shared" si="2"/>
        <v>458.21895999999992</v>
      </c>
      <c r="J13" s="32">
        <f t="shared" si="3"/>
        <v>0.40800000000000003</v>
      </c>
      <c r="K13" s="30">
        <f t="shared" si="9"/>
        <v>736.8160876799999</v>
      </c>
      <c r="L13" s="9">
        <f t="shared" si="4"/>
        <v>8841.7930521599992</v>
      </c>
      <c r="M13" s="9">
        <f t="shared" si="5"/>
        <v>53050.758312959995</v>
      </c>
      <c r="N13" s="9">
        <v>55692</v>
      </c>
      <c r="O13" s="10">
        <f t="shared" si="10"/>
        <v>1.4018340719491742</v>
      </c>
      <c r="P13" s="10">
        <f t="shared" si="11"/>
        <v>9.7591534792052972</v>
      </c>
      <c r="S13" s="14">
        <v>3</v>
      </c>
      <c r="U13" s="8">
        <f>Sheet3!A12</f>
        <v>13950</v>
      </c>
      <c r="V13" s="14">
        <v>34</v>
      </c>
    </row>
    <row r="14" spans="1:24" x14ac:dyDescent="0.3">
      <c r="A14" s="2">
        <v>13</v>
      </c>
      <c r="B14" s="1">
        <v>6</v>
      </c>
      <c r="C14" s="8">
        <f t="shared" si="7"/>
        <v>13</v>
      </c>
      <c r="D14" s="8">
        <v>4</v>
      </c>
      <c r="E14" s="1">
        <v>9</v>
      </c>
      <c r="F14" s="8">
        <f t="shared" si="8"/>
        <v>32</v>
      </c>
      <c r="G14" s="8">
        <f t="shared" si="0"/>
        <v>1.88</v>
      </c>
      <c r="H14" s="8">
        <f t="shared" si="1"/>
        <v>3.1669999999999998</v>
      </c>
      <c r="I14" s="30">
        <f t="shared" si="2"/>
        <v>475.36773999999991</v>
      </c>
      <c r="J14" s="32">
        <f t="shared" si="3"/>
        <v>0.45600000000000002</v>
      </c>
      <c r="K14" s="30">
        <f t="shared" si="9"/>
        <v>787.2089774399999</v>
      </c>
      <c r="L14" s="9">
        <f t="shared" si="4"/>
        <v>10233.716706719999</v>
      </c>
      <c r="M14" s="9">
        <f t="shared" si="5"/>
        <v>61402.300240319993</v>
      </c>
      <c r="N14" s="9">
        <v>64371</v>
      </c>
      <c r="O14" s="10">
        <f t="shared" si="10"/>
        <v>1.1574254957505437</v>
      </c>
      <c r="P14" s="10">
        <f t="shared" si="11"/>
        <v>11.295493053774834</v>
      </c>
      <c r="S14" s="1">
        <v>3</v>
      </c>
      <c r="U14" s="8">
        <f>Sheet3!A13</f>
        <v>16056</v>
      </c>
      <c r="V14" s="8">
        <v>38</v>
      </c>
      <c r="W14" s="8"/>
    </row>
    <row r="15" spans="1:24" x14ac:dyDescent="0.3">
      <c r="A15" s="2">
        <v>14</v>
      </c>
      <c r="B15" s="1">
        <v>6</v>
      </c>
      <c r="C15" s="8">
        <f t="shared" si="7"/>
        <v>14</v>
      </c>
      <c r="D15" s="8">
        <v>4</v>
      </c>
      <c r="E15" s="1">
        <v>9</v>
      </c>
      <c r="F15" s="8">
        <f t="shared" si="8"/>
        <v>33</v>
      </c>
      <c r="G15" s="8">
        <f t="shared" si="0"/>
        <v>1.88</v>
      </c>
      <c r="H15" s="8">
        <f t="shared" si="1"/>
        <v>3.266</v>
      </c>
      <c r="I15" s="30">
        <f t="shared" si="2"/>
        <v>492.51652000000001</v>
      </c>
      <c r="J15" s="32">
        <f t="shared" si="3"/>
        <v>0.51600000000000001</v>
      </c>
      <c r="K15" s="30">
        <f t="shared" si="9"/>
        <v>845.15834832000007</v>
      </c>
      <c r="L15" s="9">
        <f t="shared" si="4"/>
        <v>10987.058528160002</v>
      </c>
      <c r="M15" s="9">
        <f t="shared" si="5"/>
        <v>65922.351168960013</v>
      </c>
      <c r="N15" s="9">
        <v>68998</v>
      </c>
      <c r="O15" s="10">
        <f t="shared" si="10"/>
        <v>1.073613706831001</v>
      </c>
      <c r="P15" s="10">
        <f t="shared" si="11"/>
        <v>12.126996167947022</v>
      </c>
      <c r="S15" s="1">
        <v>3</v>
      </c>
      <c r="U15" s="8">
        <f>Sheet3!A14</f>
        <v>16416</v>
      </c>
      <c r="V15" s="8">
        <v>43</v>
      </c>
      <c r="W15" s="8"/>
    </row>
    <row r="16" spans="1:24" x14ac:dyDescent="0.3">
      <c r="A16" s="2">
        <v>15</v>
      </c>
      <c r="B16" s="1">
        <v>7</v>
      </c>
      <c r="C16" s="8">
        <f t="shared" si="7"/>
        <v>15</v>
      </c>
      <c r="D16" s="8">
        <v>4</v>
      </c>
      <c r="E16" s="1">
        <v>10</v>
      </c>
      <c r="F16" s="8">
        <f t="shared" si="8"/>
        <v>36</v>
      </c>
      <c r="G16" s="8">
        <f t="shared" si="0"/>
        <v>1.88</v>
      </c>
      <c r="H16" s="8">
        <f t="shared" si="1"/>
        <v>3.3650000000000002</v>
      </c>
      <c r="I16" s="30">
        <f t="shared" si="2"/>
        <v>509.6653</v>
      </c>
      <c r="J16" s="32">
        <f t="shared" si="3"/>
        <v>0.57600000000000007</v>
      </c>
      <c r="K16" s="30">
        <f t="shared" si="9"/>
        <v>905.16557280000018</v>
      </c>
      <c r="L16" s="9">
        <f t="shared" si="4"/>
        <v>12672.318019200002</v>
      </c>
      <c r="M16" s="9">
        <f t="shared" si="5"/>
        <v>88706.226134400014</v>
      </c>
      <c r="N16" s="9">
        <v>92706</v>
      </c>
      <c r="O16" s="10">
        <f t="shared" si="10"/>
        <v>1.3456168440813734</v>
      </c>
      <c r="P16" s="10">
        <f t="shared" si="11"/>
        <v>16.318290311699784</v>
      </c>
      <c r="S16" s="1">
        <v>3</v>
      </c>
      <c r="U16" s="8">
        <f>Sheet3!A15</f>
        <v>19579</v>
      </c>
      <c r="V16" s="8">
        <v>48</v>
      </c>
      <c r="W16" s="8"/>
    </row>
    <row r="17" spans="1:23" x14ac:dyDescent="0.3">
      <c r="A17" s="2">
        <v>16</v>
      </c>
      <c r="B17" s="1">
        <v>7</v>
      </c>
      <c r="C17" s="8">
        <f t="shared" si="7"/>
        <v>16</v>
      </c>
      <c r="D17" s="8">
        <v>4</v>
      </c>
      <c r="E17" s="1">
        <v>11</v>
      </c>
      <c r="F17" s="8">
        <f t="shared" si="8"/>
        <v>38</v>
      </c>
      <c r="G17" s="8">
        <f t="shared" si="0"/>
        <v>1.88</v>
      </c>
      <c r="H17" s="8">
        <f t="shared" si="1"/>
        <v>3.464</v>
      </c>
      <c r="I17" s="30">
        <f t="shared" si="2"/>
        <v>526.81407999999999</v>
      </c>
      <c r="J17" s="32">
        <f t="shared" si="3"/>
        <v>0.64800000000000002</v>
      </c>
      <c r="K17" s="30">
        <f t="shared" si="9"/>
        <v>973.5524198400002</v>
      </c>
      <c r="L17" s="9">
        <f t="shared" si="4"/>
        <v>14603.286297600003</v>
      </c>
      <c r="M17" s="9">
        <f t="shared" si="5"/>
        <v>102223.00408320002</v>
      </c>
      <c r="N17" s="9">
        <v>106653</v>
      </c>
      <c r="O17" s="10">
        <f t="shared" si="10"/>
        <v>1.1523768797053835</v>
      </c>
      <c r="P17" s="10">
        <f t="shared" si="11"/>
        <v>18.804820471523183</v>
      </c>
      <c r="S17" s="1">
        <v>3</v>
      </c>
      <c r="U17" s="8">
        <f>Sheet3!A16</f>
        <v>22225</v>
      </c>
      <c r="V17" s="8">
        <v>54</v>
      </c>
      <c r="W17" s="8"/>
    </row>
    <row r="18" spans="1:23" x14ac:dyDescent="0.3">
      <c r="A18" s="2">
        <v>17</v>
      </c>
      <c r="B18" s="1">
        <v>7</v>
      </c>
      <c r="C18" s="8">
        <f t="shared" si="7"/>
        <v>17</v>
      </c>
      <c r="D18" s="8">
        <v>4</v>
      </c>
      <c r="E18" s="1">
        <v>11</v>
      </c>
      <c r="F18" s="8">
        <f t="shared" si="8"/>
        <v>39</v>
      </c>
      <c r="G18" s="8">
        <f t="shared" si="0"/>
        <v>1.88</v>
      </c>
      <c r="H18" s="8">
        <f t="shared" si="1"/>
        <v>3.5629999999999997</v>
      </c>
      <c r="I18" s="30">
        <f t="shared" si="2"/>
        <v>543.96285999999998</v>
      </c>
      <c r="J18" s="32">
        <f t="shared" si="3"/>
        <v>0.72</v>
      </c>
      <c r="K18" s="30">
        <f t="shared" si="9"/>
        <v>1044.4086912</v>
      </c>
      <c r="L18" s="9">
        <f t="shared" si="4"/>
        <v>15666.130368</v>
      </c>
      <c r="M18" s="9">
        <f t="shared" si="5"/>
        <v>109662.912576</v>
      </c>
      <c r="N18" s="9">
        <v>117664</v>
      </c>
      <c r="O18" s="10">
        <f t="shared" si="10"/>
        <v>1.0727811568396541</v>
      </c>
      <c r="P18" s="10">
        <f t="shared" si="11"/>
        <v>20.173457059602651</v>
      </c>
      <c r="S18" s="1">
        <v>3</v>
      </c>
      <c r="U18" s="8">
        <f>Sheet3!A17</f>
        <v>22694</v>
      </c>
      <c r="V18" s="8">
        <v>60</v>
      </c>
      <c r="W18" s="8"/>
    </row>
    <row r="19" spans="1:23" x14ac:dyDescent="0.3">
      <c r="A19" s="2">
        <v>18</v>
      </c>
      <c r="B19" s="1">
        <v>7</v>
      </c>
      <c r="C19" s="8">
        <f t="shared" si="7"/>
        <v>18</v>
      </c>
      <c r="D19" s="8">
        <v>4</v>
      </c>
      <c r="E19" s="1">
        <v>12</v>
      </c>
      <c r="F19" s="8">
        <f t="shared" si="8"/>
        <v>41</v>
      </c>
      <c r="G19" s="8">
        <f t="shared" si="0"/>
        <v>1.88</v>
      </c>
      <c r="H19" s="8">
        <f t="shared" si="1"/>
        <v>3.6619999999999999</v>
      </c>
      <c r="I19" s="30">
        <f t="shared" si="2"/>
        <v>561.11163999999997</v>
      </c>
      <c r="J19" s="32">
        <f t="shared" si="3"/>
        <v>0.79200000000000004</v>
      </c>
      <c r="K19" s="30">
        <f t="shared" si="9"/>
        <v>1117.7343868800001</v>
      </c>
      <c r="L19" s="9">
        <f t="shared" si="4"/>
        <v>17883.750190080002</v>
      </c>
      <c r="M19" s="9">
        <f t="shared" si="5"/>
        <v>125186.25133056002</v>
      </c>
      <c r="N19" s="9">
        <v>133990</v>
      </c>
      <c r="O19" s="10">
        <f t="shared" si="10"/>
        <v>1.1415550470976397</v>
      </c>
      <c r="P19" s="10">
        <f t="shared" si="11"/>
        <v>23.029111723796913</v>
      </c>
      <c r="S19" s="1">
        <v>3</v>
      </c>
      <c r="U19" s="8">
        <f>Sheet3!A18</f>
        <v>23163</v>
      </c>
      <c r="V19" s="8">
        <v>66</v>
      </c>
      <c r="W19" s="8"/>
    </row>
    <row r="20" spans="1:23" x14ac:dyDescent="0.3">
      <c r="A20" s="2">
        <v>19</v>
      </c>
      <c r="B20" s="1">
        <v>7</v>
      </c>
      <c r="C20" s="8">
        <f t="shared" si="7"/>
        <v>19</v>
      </c>
      <c r="D20" s="8">
        <v>4</v>
      </c>
      <c r="E20" s="1">
        <v>13</v>
      </c>
      <c r="F20" s="8">
        <f t="shared" si="8"/>
        <v>43</v>
      </c>
      <c r="G20" s="8">
        <f t="shared" si="0"/>
        <v>1.88</v>
      </c>
      <c r="H20" s="8">
        <f t="shared" si="1"/>
        <v>3.7610000000000001</v>
      </c>
      <c r="I20" s="30">
        <f t="shared" si="2"/>
        <v>578.26041999999995</v>
      </c>
      <c r="J20" s="32">
        <f t="shared" si="3"/>
        <v>0.876</v>
      </c>
      <c r="K20" s="30">
        <f t="shared" si="9"/>
        <v>1200.46863192</v>
      </c>
      <c r="L20" s="9">
        <f t="shared" si="4"/>
        <v>20407.966742640001</v>
      </c>
      <c r="M20" s="9">
        <f t="shared" si="5"/>
        <v>142855.76719848</v>
      </c>
      <c r="N20" s="9">
        <v>152496</v>
      </c>
      <c r="O20" s="10">
        <f t="shared" si="10"/>
        <v>1.1411458181718599</v>
      </c>
      <c r="P20" s="10">
        <f t="shared" si="11"/>
        <v>26.2795745398234</v>
      </c>
      <c r="S20" s="1">
        <v>3</v>
      </c>
      <c r="U20" s="8">
        <f>Sheet3!A19</f>
        <v>25998</v>
      </c>
      <c r="V20" s="8">
        <v>73</v>
      </c>
      <c r="W20" s="8"/>
    </row>
    <row r="21" spans="1:23" x14ac:dyDescent="0.3">
      <c r="A21" s="2">
        <v>20</v>
      </c>
      <c r="B21" s="1">
        <v>8</v>
      </c>
      <c r="C21" s="8">
        <f t="shared" si="7"/>
        <v>20</v>
      </c>
      <c r="D21" s="8">
        <v>4</v>
      </c>
      <c r="E21" s="1">
        <v>13</v>
      </c>
      <c r="F21" s="8">
        <f t="shared" si="8"/>
        <v>45</v>
      </c>
      <c r="G21" s="8">
        <f t="shared" si="0"/>
        <v>1.88</v>
      </c>
      <c r="H21" s="8">
        <f t="shared" si="1"/>
        <v>3.86</v>
      </c>
      <c r="I21" s="30">
        <f t="shared" si="2"/>
        <v>595.40919999999994</v>
      </c>
      <c r="J21" s="32">
        <f t="shared" si="3"/>
        <v>0.96</v>
      </c>
      <c r="K21" s="30">
        <f t="shared" si="9"/>
        <v>1286.0838719999999</v>
      </c>
      <c r="L21" s="9">
        <f t="shared" si="4"/>
        <v>21863.425823999998</v>
      </c>
      <c r="M21" s="9">
        <f t="shared" si="5"/>
        <v>174907.40659199998</v>
      </c>
      <c r="N21" s="9">
        <v>186252</v>
      </c>
      <c r="O21" s="10">
        <f t="shared" si="10"/>
        <v>1.2243636362890991</v>
      </c>
      <c r="P21" s="10">
        <f t="shared" si="11"/>
        <v>32.17575544370861</v>
      </c>
      <c r="S21" s="1">
        <v>3</v>
      </c>
      <c r="U21" s="8">
        <f>Sheet3!A20</f>
        <v>30304</v>
      </c>
      <c r="V21" s="8">
        <v>80</v>
      </c>
      <c r="W21" s="8"/>
    </row>
    <row r="22" spans="1:23" x14ac:dyDescent="0.3">
      <c r="A22" s="2">
        <v>21</v>
      </c>
      <c r="B22" s="1">
        <v>8</v>
      </c>
      <c r="C22" s="8">
        <f t="shared" si="7"/>
        <v>21</v>
      </c>
      <c r="D22" s="8">
        <v>4</v>
      </c>
      <c r="E22" s="1">
        <v>14</v>
      </c>
      <c r="F22" s="8">
        <f t="shared" si="8"/>
        <v>47</v>
      </c>
      <c r="G22" s="8">
        <f t="shared" si="0"/>
        <v>1.88</v>
      </c>
      <c r="H22" s="8">
        <f t="shared" si="1"/>
        <v>3.9590000000000001</v>
      </c>
      <c r="I22" s="30">
        <f t="shared" si="2"/>
        <v>612.55797999999993</v>
      </c>
      <c r="J22" s="32">
        <f t="shared" si="3"/>
        <v>1.044</v>
      </c>
      <c r="K22" s="30">
        <f t="shared" si="9"/>
        <v>1374.5801071199999</v>
      </c>
      <c r="L22" s="9">
        <f t="shared" si="4"/>
        <v>24742.441928159998</v>
      </c>
      <c r="M22" s="9">
        <f t="shared" si="5"/>
        <v>197939.53542527999</v>
      </c>
      <c r="N22" s="9">
        <v>210298</v>
      </c>
      <c r="O22" s="10">
        <f t="shared" si="10"/>
        <v>1.1316818383054881</v>
      </c>
      <c r="P22" s="10">
        <f t="shared" si="11"/>
        <v>36.412718069403972</v>
      </c>
      <c r="S22" s="1">
        <v>3</v>
      </c>
      <c r="U22" s="8">
        <f>Sheet3!A21</f>
        <v>30896</v>
      </c>
      <c r="V22" s="8">
        <v>87</v>
      </c>
      <c r="W22" s="8"/>
    </row>
    <row r="23" spans="1:23" x14ac:dyDescent="0.3">
      <c r="A23" s="2">
        <v>22</v>
      </c>
      <c r="B23" s="1">
        <v>8</v>
      </c>
      <c r="C23" s="8">
        <f t="shared" si="7"/>
        <v>22</v>
      </c>
      <c r="D23" s="8">
        <v>4</v>
      </c>
      <c r="E23" s="1">
        <v>15</v>
      </c>
      <c r="F23" s="8">
        <f t="shared" si="8"/>
        <v>49</v>
      </c>
      <c r="G23" s="8">
        <f t="shared" si="0"/>
        <v>1.88</v>
      </c>
      <c r="H23" s="8">
        <f t="shared" si="1"/>
        <v>4.0579999999999998</v>
      </c>
      <c r="I23" s="30">
        <f t="shared" si="2"/>
        <v>629.70675999999992</v>
      </c>
      <c r="J23" s="32">
        <f t="shared" si="3"/>
        <v>1.1400000000000001</v>
      </c>
      <c r="K23" s="30">
        <f t="shared" si="9"/>
        <v>1473.5138184</v>
      </c>
      <c r="L23" s="9">
        <f t="shared" si="4"/>
        <v>27996.7625496</v>
      </c>
      <c r="M23" s="9">
        <f t="shared" si="5"/>
        <v>223974.1003968</v>
      </c>
      <c r="N23" s="9">
        <v>237385</v>
      </c>
      <c r="O23" s="10">
        <f t="shared" si="10"/>
        <v>1.1315278674145812</v>
      </c>
      <c r="P23" s="10">
        <f t="shared" si="11"/>
        <v>41.202005223841063</v>
      </c>
      <c r="S23" s="1">
        <v>3</v>
      </c>
      <c r="U23" s="8">
        <f>Sheet3!A22</f>
        <v>34352</v>
      </c>
      <c r="V23" s="8">
        <v>95</v>
      </c>
      <c r="W23" s="8"/>
    </row>
    <row r="24" spans="1:23" x14ac:dyDescent="0.3">
      <c r="A24" s="2">
        <v>23</v>
      </c>
      <c r="B24" s="1">
        <v>8</v>
      </c>
      <c r="C24" s="8">
        <f t="shared" si="7"/>
        <v>23</v>
      </c>
      <c r="D24" s="8">
        <v>4</v>
      </c>
      <c r="E24" s="1">
        <v>15</v>
      </c>
      <c r="F24" s="8">
        <f t="shared" si="8"/>
        <v>50</v>
      </c>
      <c r="G24" s="8">
        <f t="shared" si="0"/>
        <v>1.88</v>
      </c>
      <c r="H24" s="8">
        <f t="shared" si="1"/>
        <v>4.157</v>
      </c>
      <c r="I24" s="30">
        <f t="shared" si="2"/>
        <v>646.85554000000002</v>
      </c>
      <c r="J24" s="32">
        <f t="shared" si="3"/>
        <v>1.236</v>
      </c>
      <c r="K24" s="30">
        <f t="shared" si="9"/>
        <v>1575.74009544</v>
      </c>
      <c r="L24" s="9">
        <f t="shared" si="4"/>
        <v>29939.06181336</v>
      </c>
      <c r="M24" s="9">
        <f t="shared" si="5"/>
        <v>239512.49450688</v>
      </c>
      <c r="N24" s="9">
        <v>257223</v>
      </c>
      <c r="O24" s="10">
        <f t="shared" si="10"/>
        <v>1.0693758523086003</v>
      </c>
      <c r="P24" s="10">
        <f t="shared" si="11"/>
        <v>44.06042945306843</v>
      </c>
      <c r="S24" s="1">
        <v>3</v>
      </c>
      <c r="U24" s="8">
        <f>Sheet3!A23</f>
        <v>34992</v>
      </c>
      <c r="V24" s="8">
        <v>103</v>
      </c>
      <c r="W24" s="8"/>
    </row>
    <row r="25" spans="1:23" x14ac:dyDescent="0.3">
      <c r="A25" s="2">
        <v>24</v>
      </c>
      <c r="B25" s="1">
        <v>8</v>
      </c>
      <c r="C25" s="8">
        <f t="shared" si="7"/>
        <v>24</v>
      </c>
      <c r="D25" s="8">
        <v>4</v>
      </c>
      <c r="E25" s="1">
        <v>16</v>
      </c>
      <c r="F25" s="8">
        <f t="shared" si="8"/>
        <v>52</v>
      </c>
      <c r="G25" s="8">
        <f t="shared" si="0"/>
        <v>1.88</v>
      </c>
      <c r="H25" s="8">
        <f t="shared" si="1"/>
        <v>4.2560000000000002</v>
      </c>
      <c r="I25" s="30">
        <f t="shared" si="2"/>
        <v>664.00432000000001</v>
      </c>
      <c r="J25" s="32">
        <f t="shared" si="3"/>
        <v>1.3320000000000001</v>
      </c>
      <c r="K25" s="30">
        <f t="shared" si="9"/>
        <v>1681.2589382400001</v>
      </c>
      <c r="L25" s="9">
        <f t="shared" si="4"/>
        <v>33625.178764800003</v>
      </c>
      <c r="M25" s="9">
        <f t="shared" si="5"/>
        <v>269001.43011840002</v>
      </c>
      <c r="N25" s="9">
        <v>288138</v>
      </c>
      <c r="O25" s="10">
        <f t="shared" si="10"/>
        <v>1.1231206566999075</v>
      </c>
      <c r="P25" s="10">
        <f t="shared" si="11"/>
        <v>49.485178461810158</v>
      </c>
      <c r="S25" s="1">
        <v>3</v>
      </c>
      <c r="U25" s="8">
        <f>Sheet3!A24</f>
        <v>35640</v>
      </c>
      <c r="V25" s="8">
        <v>111</v>
      </c>
      <c r="W25" s="8"/>
    </row>
    <row r="26" spans="1:23" x14ac:dyDescent="0.3">
      <c r="A26" s="2">
        <v>25</v>
      </c>
      <c r="B26" s="1">
        <v>9</v>
      </c>
      <c r="C26" s="8">
        <f t="shared" si="7"/>
        <v>25</v>
      </c>
      <c r="D26" s="8">
        <v>4</v>
      </c>
      <c r="E26" s="1">
        <v>16</v>
      </c>
      <c r="F26" s="8">
        <f t="shared" si="8"/>
        <v>54</v>
      </c>
      <c r="G26" s="8">
        <f t="shared" si="0"/>
        <v>1.88</v>
      </c>
      <c r="H26" s="8">
        <f t="shared" si="1"/>
        <v>4.3550000000000004</v>
      </c>
      <c r="I26" s="30">
        <f t="shared" si="2"/>
        <v>681.15309999999999</v>
      </c>
      <c r="J26" s="32">
        <f t="shared" si="3"/>
        <v>1.44</v>
      </c>
      <c r="K26" s="30">
        <f t="shared" si="9"/>
        <v>1798.2441840000001</v>
      </c>
      <c r="L26" s="9">
        <f t="shared" si="4"/>
        <v>35964.883679999999</v>
      </c>
      <c r="M26" s="9">
        <f t="shared" si="5"/>
        <v>323683.95311999996</v>
      </c>
      <c r="N26" s="9">
        <v>345770</v>
      </c>
      <c r="O26" s="10">
        <f t="shared" si="10"/>
        <v>1.2032796739315907</v>
      </c>
      <c r="P26" s="10">
        <f t="shared" si="11"/>
        <v>59.5445094039735</v>
      </c>
      <c r="S26" s="1">
        <v>3</v>
      </c>
      <c r="U26" s="8">
        <f>Sheet3!A25</f>
        <v>44226</v>
      </c>
      <c r="V26" s="8">
        <v>120</v>
      </c>
      <c r="W26" s="8"/>
    </row>
    <row r="27" spans="1:23" x14ac:dyDescent="0.3">
      <c r="A27" s="2">
        <v>26</v>
      </c>
      <c r="B27" s="1">
        <v>9</v>
      </c>
      <c r="C27" s="8">
        <f t="shared" si="7"/>
        <v>26</v>
      </c>
      <c r="D27" s="8">
        <v>4</v>
      </c>
      <c r="E27" s="1">
        <v>16</v>
      </c>
      <c r="F27" s="8">
        <f t="shared" si="8"/>
        <v>55</v>
      </c>
      <c r="G27" s="8">
        <f t="shared" si="0"/>
        <v>1.88</v>
      </c>
      <c r="H27" s="8">
        <f t="shared" si="1"/>
        <v>4.4540000000000006</v>
      </c>
      <c r="I27" s="30">
        <f t="shared" si="2"/>
        <v>698.3018800000001</v>
      </c>
      <c r="J27" s="32">
        <f t="shared" si="3"/>
        <v>1.548</v>
      </c>
      <c r="K27" s="30">
        <f t="shared" si="9"/>
        <v>1918.9335662400003</v>
      </c>
      <c r="L27" s="9">
        <f t="shared" si="4"/>
        <v>38378.671324800009</v>
      </c>
      <c r="M27" s="9">
        <f t="shared" si="5"/>
        <v>345408.04192320007</v>
      </c>
      <c r="N27" s="9">
        <v>368051</v>
      </c>
      <c r="O27" s="10">
        <f t="shared" si="10"/>
        <v>1.0671151244718835</v>
      </c>
      <c r="P27" s="10">
        <f t="shared" si="11"/>
        <v>63.540846564238421</v>
      </c>
      <c r="S27" s="1">
        <v>3</v>
      </c>
      <c r="U27" s="8">
        <f>Sheet3!A26</f>
        <v>45009</v>
      </c>
      <c r="V27" s="8">
        <v>129</v>
      </c>
      <c r="W27" s="8"/>
    </row>
    <row r="28" spans="1:23" x14ac:dyDescent="0.3">
      <c r="A28" s="2">
        <v>27</v>
      </c>
      <c r="B28" s="1">
        <v>9</v>
      </c>
      <c r="C28" s="8">
        <f t="shared" si="7"/>
        <v>27</v>
      </c>
      <c r="D28" s="8">
        <v>4</v>
      </c>
      <c r="E28" s="1">
        <v>16</v>
      </c>
      <c r="F28" s="8">
        <f t="shared" si="8"/>
        <v>56</v>
      </c>
      <c r="G28" s="8">
        <f t="shared" si="0"/>
        <v>1.88</v>
      </c>
      <c r="H28" s="8">
        <f t="shared" si="1"/>
        <v>4.5529999999999999</v>
      </c>
      <c r="I28" s="30">
        <f t="shared" si="2"/>
        <v>715.45065999999997</v>
      </c>
      <c r="J28" s="32">
        <f t="shared" si="3"/>
        <v>1.62</v>
      </c>
      <c r="K28" s="30">
        <f t="shared" si="9"/>
        <v>2017.5708612000001</v>
      </c>
      <c r="L28" s="9">
        <f t="shared" si="4"/>
        <v>40351.417224000004</v>
      </c>
      <c r="M28" s="9">
        <f t="shared" si="5"/>
        <v>363162.75501600001</v>
      </c>
      <c r="N28" s="9">
        <v>386362</v>
      </c>
      <c r="O28" s="10">
        <f t="shared" si="10"/>
        <v>1.0514021416349872</v>
      </c>
      <c r="P28" s="10">
        <f t="shared" si="11"/>
        <v>66.8069821589404</v>
      </c>
      <c r="S28" s="1">
        <v>3</v>
      </c>
      <c r="U28" s="8">
        <f>Sheet3!A27</f>
        <v>45792</v>
      </c>
      <c r="V28" s="8">
        <v>135</v>
      </c>
      <c r="W28" s="8"/>
    </row>
    <row r="29" spans="1:23" x14ac:dyDescent="0.3">
      <c r="A29" s="2">
        <v>28</v>
      </c>
      <c r="B29" s="1">
        <v>9</v>
      </c>
      <c r="C29" s="8">
        <f t="shared" si="7"/>
        <v>28</v>
      </c>
      <c r="D29" s="8">
        <v>4</v>
      </c>
      <c r="E29" s="1">
        <v>16</v>
      </c>
      <c r="F29" s="8">
        <f t="shared" si="8"/>
        <v>57</v>
      </c>
      <c r="G29" s="8">
        <f t="shared" si="0"/>
        <v>1.88</v>
      </c>
      <c r="H29" s="8">
        <f t="shared" si="1"/>
        <v>4.6520000000000001</v>
      </c>
      <c r="I29" s="30">
        <f t="shared" si="2"/>
        <v>732.59943999999996</v>
      </c>
      <c r="J29" s="32">
        <f t="shared" si="3"/>
        <v>1.6919999999999999</v>
      </c>
      <c r="K29" s="30">
        <f t="shared" si="9"/>
        <v>2118.67758048</v>
      </c>
      <c r="L29" s="9">
        <f t="shared" si="4"/>
        <v>42373.551609599999</v>
      </c>
      <c r="M29" s="9">
        <f t="shared" si="5"/>
        <v>381361.96448640001</v>
      </c>
      <c r="N29" s="9">
        <v>410393</v>
      </c>
      <c r="O29" s="10">
        <f t="shared" si="10"/>
        <v>1.0501130945258916</v>
      </c>
      <c r="P29" s="10">
        <f t="shared" si="11"/>
        <v>70.154886770860927</v>
      </c>
      <c r="S29" s="1">
        <v>3</v>
      </c>
      <c r="U29" s="8">
        <f>Sheet3!A28</f>
        <v>50166</v>
      </c>
      <c r="V29" s="8">
        <v>141</v>
      </c>
      <c r="W29" s="8"/>
    </row>
    <row r="30" spans="1:23" x14ac:dyDescent="0.3">
      <c r="A30" s="2">
        <v>29</v>
      </c>
      <c r="B30" s="1">
        <v>9</v>
      </c>
      <c r="C30" s="8">
        <f t="shared" si="7"/>
        <v>29</v>
      </c>
      <c r="D30" s="8">
        <v>4</v>
      </c>
      <c r="E30" s="1">
        <v>16</v>
      </c>
      <c r="F30" s="8">
        <f t="shared" si="8"/>
        <v>58</v>
      </c>
      <c r="G30" s="8">
        <f t="shared" si="0"/>
        <v>1.88</v>
      </c>
      <c r="H30" s="8">
        <f t="shared" si="1"/>
        <v>4.7509999999999994</v>
      </c>
      <c r="I30" s="30">
        <f t="shared" si="2"/>
        <v>749.74821999999983</v>
      </c>
      <c r="J30" s="32">
        <f t="shared" si="3"/>
        <v>1.764</v>
      </c>
      <c r="K30" s="30">
        <f t="shared" si="9"/>
        <v>2222.2537240799998</v>
      </c>
      <c r="L30" s="9">
        <f t="shared" si="4"/>
        <v>44445.074481599993</v>
      </c>
      <c r="M30" s="9">
        <f t="shared" si="5"/>
        <v>400005.67033439991</v>
      </c>
      <c r="N30" s="9">
        <v>429717</v>
      </c>
      <c r="O30" s="10">
        <f t="shared" si="10"/>
        <v>1.0488871664826573</v>
      </c>
      <c r="P30" s="10">
        <f t="shared" si="11"/>
        <v>73.584560399999987</v>
      </c>
      <c r="S30" s="1">
        <v>3</v>
      </c>
      <c r="U30" s="8">
        <f>Sheet3!A29</f>
        <v>51012</v>
      </c>
      <c r="V30" s="8">
        <v>147</v>
      </c>
      <c r="W30" s="8"/>
    </row>
    <row r="31" spans="1:23" x14ac:dyDescent="0.3">
      <c r="A31" s="2">
        <v>30</v>
      </c>
      <c r="B31" s="1">
        <v>10</v>
      </c>
      <c r="C31" s="8">
        <f t="shared" si="7"/>
        <v>30</v>
      </c>
      <c r="D31" s="8">
        <v>4</v>
      </c>
      <c r="E31" s="1">
        <v>16</v>
      </c>
      <c r="F31" s="8">
        <f t="shared" si="8"/>
        <v>60</v>
      </c>
      <c r="G31" s="8">
        <f t="shared" si="0"/>
        <v>1.88</v>
      </c>
      <c r="H31" s="8">
        <f t="shared" si="1"/>
        <v>4.8499999999999996</v>
      </c>
      <c r="I31" s="30">
        <f t="shared" si="2"/>
        <v>766.89699999999993</v>
      </c>
      <c r="J31" s="32">
        <f t="shared" si="3"/>
        <v>1.8360000000000001</v>
      </c>
      <c r="K31" s="30">
        <f t="shared" si="9"/>
        <v>2328.2992920000002</v>
      </c>
      <c r="L31" s="9">
        <f t="shared" si="4"/>
        <v>46565.985840000001</v>
      </c>
      <c r="M31" s="9">
        <f t="shared" si="5"/>
        <v>465659.85840000003</v>
      </c>
      <c r="N31" s="9">
        <v>499428</v>
      </c>
      <c r="O31" s="10">
        <f t="shared" si="10"/>
        <v>1.1641331434394768</v>
      </c>
      <c r="P31" s="10">
        <f t="shared" si="11"/>
        <v>85.662225607064016</v>
      </c>
      <c r="S31" s="1">
        <v>3</v>
      </c>
      <c r="U31" s="8">
        <f>Sheet3!A30</f>
        <v>57620</v>
      </c>
      <c r="V31" s="8">
        <v>153</v>
      </c>
      <c r="W31" s="8"/>
    </row>
    <row r="32" spans="1:23" x14ac:dyDescent="0.3">
      <c r="A32" s="2">
        <v>31</v>
      </c>
      <c r="B32" s="1">
        <v>10</v>
      </c>
      <c r="C32" s="8">
        <f t="shared" si="7"/>
        <v>31</v>
      </c>
      <c r="D32" s="8">
        <v>4</v>
      </c>
      <c r="E32" s="1">
        <v>16</v>
      </c>
      <c r="F32" s="8">
        <f t="shared" si="8"/>
        <v>61</v>
      </c>
      <c r="G32" s="8">
        <f t="shared" si="0"/>
        <v>1.88</v>
      </c>
      <c r="H32" s="8">
        <f t="shared" si="1"/>
        <v>4.9489999999999998</v>
      </c>
      <c r="I32" s="30">
        <f t="shared" si="2"/>
        <v>784.04577999999992</v>
      </c>
      <c r="J32" s="32">
        <f t="shared" si="3"/>
        <v>1.9080000000000001</v>
      </c>
      <c r="K32" s="30">
        <f t="shared" si="9"/>
        <v>2436.8142842400002</v>
      </c>
      <c r="L32" s="9">
        <f t="shared" si="4"/>
        <v>48736.285684800008</v>
      </c>
      <c r="M32" s="9">
        <f t="shared" si="5"/>
        <v>487362.85684800008</v>
      </c>
      <c r="N32" s="9">
        <v>521887</v>
      </c>
      <c r="O32" s="10">
        <f t="shared" si="10"/>
        <v>1.0466069772957696</v>
      </c>
      <c r="P32" s="10">
        <f t="shared" si="11"/>
        <v>89.654683011037548</v>
      </c>
      <c r="S32" s="1">
        <v>3</v>
      </c>
      <c r="U32" s="8">
        <f>Sheet3!A31</f>
        <v>62740</v>
      </c>
      <c r="V32" s="8">
        <v>159</v>
      </c>
      <c r="W32" s="8"/>
    </row>
    <row r="33" spans="1:23" x14ac:dyDescent="0.3">
      <c r="A33" s="2">
        <v>32</v>
      </c>
      <c r="B33" s="1">
        <v>10</v>
      </c>
      <c r="C33" s="8">
        <f t="shared" si="7"/>
        <v>32</v>
      </c>
      <c r="D33" s="8">
        <v>4</v>
      </c>
      <c r="E33" s="1">
        <v>16</v>
      </c>
      <c r="F33" s="8">
        <f t="shared" si="8"/>
        <v>62</v>
      </c>
      <c r="G33" s="8">
        <f t="shared" si="0"/>
        <v>1.88</v>
      </c>
      <c r="H33" s="8">
        <f t="shared" si="1"/>
        <v>5.048</v>
      </c>
      <c r="I33" s="30">
        <f t="shared" si="2"/>
        <v>801.19456000000002</v>
      </c>
      <c r="J33" s="32">
        <f t="shared" si="3"/>
        <v>1.98</v>
      </c>
      <c r="K33" s="30">
        <f t="shared" si="9"/>
        <v>2547.7987008</v>
      </c>
      <c r="L33" s="9">
        <f t="shared" si="4"/>
        <v>50955.974016</v>
      </c>
      <c r="M33" s="9">
        <f t="shared" si="5"/>
        <v>509559.74015999999</v>
      </c>
      <c r="N33" s="9">
        <v>544839</v>
      </c>
      <c r="O33" s="10">
        <f t="shared" si="10"/>
        <v>1.0455448809857144</v>
      </c>
      <c r="P33" s="10">
        <f t="shared" si="11"/>
        <v>93.737994878587187</v>
      </c>
      <c r="S33" s="1">
        <v>3</v>
      </c>
      <c r="U33" s="8">
        <f>Sheet3!A32</f>
        <v>63750</v>
      </c>
      <c r="V33" s="8">
        <v>165</v>
      </c>
      <c r="W33" s="8"/>
    </row>
    <row r="34" spans="1:23" x14ac:dyDescent="0.3">
      <c r="A34" s="2">
        <v>33</v>
      </c>
      <c r="B34" s="1">
        <v>10</v>
      </c>
      <c r="C34" s="8">
        <f t="shared" si="7"/>
        <v>33</v>
      </c>
      <c r="D34" s="8">
        <v>4</v>
      </c>
      <c r="E34" s="1">
        <v>16</v>
      </c>
      <c r="F34" s="8">
        <f t="shared" si="8"/>
        <v>63</v>
      </c>
      <c r="G34" s="8">
        <f t="shared" ref="G34:G51" si="12">INDEX(Q$2:Q$6,D34)</f>
        <v>1.88</v>
      </c>
      <c r="H34" s="8">
        <f t="shared" ref="H34:H51" si="13">G34+(C34*INDEX(R$2:R$6,D34))</f>
        <v>5.1470000000000002</v>
      </c>
      <c r="I34" s="30">
        <f t="shared" ref="I34:I51" si="14">100*(1+(H34-1)*(1+mulByItem))</f>
        <v>818.34334000000001</v>
      </c>
      <c r="J34" s="32">
        <f t="shared" ref="J34:J51" si="15">V34*x_baseAbil</f>
        <v>2.052</v>
      </c>
      <c r="K34" s="30">
        <f t="shared" si="9"/>
        <v>2661.2525416800004</v>
      </c>
      <c r="L34" s="9">
        <f t="shared" ref="L34:L51" si="16">K34*(5+(E34-1))</f>
        <v>53225.050833600006</v>
      </c>
      <c r="M34" s="9">
        <f t="shared" ref="M34:M51" si="17">L34*B34</f>
        <v>532250.50833600003</v>
      </c>
      <c r="N34" s="9">
        <v>568286</v>
      </c>
      <c r="O34" s="10">
        <f t="shared" si="10"/>
        <v>1.0445301431562768</v>
      </c>
      <c r="P34" s="10">
        <f t="shared" si="11"/>
        <v>97.912161209713034</v>
      </c>
      <c r="S34" s="1">
        <v>3</v>
      </c>
      <c r="U34" s="8">
        <f>Sheet3!A33</f>
        <v>64760</v>
      </c>
      <c r="V34" s="8">
        <v>171</v>
      </c>
      <c r="W34" s="8"/>
    </row>
    <row r="35" spans="1:23" x14ac:dyDescent="0.3">
      <c r="A35" s="2">
        <v>34</v>
      </c>
      <c r="B35" s="1">
        <v>11</v>
      </c>
      <c r="C35" s="8">
        <f t="shared" si="7"/>
        <v>34</v>
      </c>
      <c r="D35" s="8">
        <v>4</v>
      </c>
      <c r="E35" s="1">
        <v>16</v>
      </c>
      <c r="F35" s="8">
        <f t="shared" si="8"/>
        <v>65</v>
      </c>
      <c r="G35" s="8">
        <f t="shared" si="12"/>
        <v>1.88</v>
      </c>
      <c r="H35" s="8">
        <f t="shared" si="13"/>
        <v>5.2460000000000004</v>
      </c>
      <c r="I35" s="30">
        <f t="shared" si="14"/>
        <v>835.49212</v>
      </c>
      <c r="J35" s="32">
        <f t="shared" si="15"/>
        <v>2.1240000000000001</v>
      </c>
      <c r="K35" s="30">
        <f t="shared" si="9"/>
        <v>2777.1758068800004</v>
      </c>
      <c r="L35" s="9">
        <f t="shared" si="16"/>
        <v>55543.516137600011</v>
      </c>
      <c r="M35" s="9">
        <f t="shared" si="17"/>
        <v>610978.67751360009</v>
      </c>
      <c r="N35" s="9">
        <v>658802</v>
      </c>
      <c r="O35" s="10">
        <f t="shared" si="10"/>
        <v>1.1479156298483053</v>
      </c>
      <c r="P35" s="10">
        <f t="shared" si="11"/>
        <v>112.39490020485653</v>
      </c>
      <c r="S35" s="1">
        <v>3</v>
      </c>
      <c r="U35" s="8">
        <f>Sheet3!A34</f>
        <v>77165</v>
      </c>
      <c r="V35" s="8">
        <v>177</v>
      </c>
      <c r="W35" s="8"/>
    </row>
    <row r="36" spans="1:23" x14ac:dyDescent="0.3">
      <c r="A36" s="2">
        <v>35</v>
      </c>
      <c r="B36" s="1">
        <v>11</v>
      </c>
      <c r="C36" s="8">
        <f t="shared" si="7"/>
        <v>35</v>
      </c>
      <c r="D36" s="8">
        <v>4</v>
      </c>
      <c r="E36" s="1">
        <v>16</v>
      </c>
      <c r="F36" s="8">
        <f t="shared" si="8"/>
        <v>66</v>
      </c>
      <c r="G36" s="8">
        <f t="shared" si="12"/>
        <v>1.88</v>
      </c>
      <c r="H36" s="8">
        <f t="shared" si="13"/>
        <v>5.3450000000000006</v>
      </c>
      <c r="I36" s="30">
        <f t="shared" si="14"/>
        <v>852.6409000000001</v>
      </c>
      <c r="J36" s="32">
        <f t="shared" si="15"/>
        <v>2.1960000000000002</v>
      </c>
      <c r="K36" s="30">
        <f t="shared" si="9"/>
        <v>2895.5684964000006</v>
      </c>
      <c r="L36" s="9">
        <f t="shared" si="16"/>
        <v>57911.369928000015</v>
      </c>
      <c r="M36" s="9">
        <f t="shared" si="17"/>
        <v>637025.0692080002</v>
      </c>
      <c r="N36" s="9">
        <v>685831</v>
      </c>
      <c r="O36" s="10">
        <f t="shared" si="10"/>
        <v>1.0426306066856488</v>
      </c>
      <c r="P36" s="10">
        <f t="shared" si="11"/>
        <v>117.18636298896251</v>
      </c>
      <c r="S36" s="1">
        <v>3</v>
      </c>
      <c r="U36" s="8">
        <f>Sheet3!A35</f>
        <v>78353</v>
      </c>
      <c r="V36" s="8">
        <v>183</v>
      </c>
      <c r="W36" s="8"/>
    </row>
    <row r="37" spans="1:23" x14ac:dyDescent="0.3">
      <c r="A37" s="2">
        <v>36</v>
      </c>
      <c r="B37" s="1">
        <v>11</v>
      </c>
      <c r="C37" s="8">
        <f t="shared" si="7"/>
        <v>36</v>
      </c>
      <c r="D37" s="8">
        <v>4</v>
      </c>
      <c r="E37" s="1">
        <v>16</v>
      </c>
      <c r="F37" s="8">
        <f t="shared" si="8"/>
        <v>67</v>
      </c>
      <c r="G37" s="8">
        <f t="shared" si="12"/>
        <v>1.88</v>
      </c>
      <c r="H37" s="8">
        <f t="shared" si="13"/>
        <v>5.444</v>
      </c>
      <c r="I37" s="30">
        <f t="shared" si="14"/>
        <v>869.78967999999986</v>
      </c>
      <c r="J37" s="32">
        <f t="shared" si="15"/>
        <v>2.2680000000000002</v>
      </c>
      <c r="K37" s="30">
        <f t="shared" si="9"/>
        <v>3016.4306102400001</v>
      </c>
      <c r="L37" s="9">
        <f t="shared" si="16"/>
        <v>60328.612204800003</v>
      </c>
      <c r="M37" s="9">
        <f t="shared" si="17"/>
        <v>663614.7342528</v>
      </c>
      <c r="N37" s="9">
        <v>713403</v>
      </c>
      <c r="O37" s="10">
        <f t="shared" si="10"/>
        <v>1.0417403746415477</v>
      </c>
      <c r="P37" s="10">
        <f t="shared" si="11"/>
        <v>122.07776568300221</v>
      </c>
      <c r="S37" s="1">
        <v>3</v>
      </c>
      <c r="U37" s="8">
        <f>Sheet3!A36</f>
        <v>79530</v>
      </c>
      <c r="V37" s="8">
        <v>189</v>
      </c>
      <c r="W37" s="8"/>
    </row>
    <row r="38" spans="1:23" x14ac:dyDescent="0.3">
      <c r="A38" s="2">
        <v>37</v>
      </c>
      <c r="B38" s="1">
        <v>11</v>
      </c>
      <c r="C38" s="8">
        <f t="shared" si="7"/>
        <v>37</v>
      </c>
      <c r="D38" s="8">
        <v>4</v>
      </c>
      <c r="E38" s="1">
        <v>16</v>
      </c>
      <c r="F38" s="8">
        <f t="shared" si="8"/>
        <v>68</v>
      </c>
      <c r="G38" s="8">
        <f t="shared" si="12"/>
        <v>1.88</v>
      </c>
      <c r="H38" s="8">
        <f t="shared" si="13"/>
        <v>5.5430000000000001</v>
      </c>
      <c r="I38" s="30">
        <f t="shared" si="14"/>
        <v>886.93845999999996</v>
      </c>
      <c r="J38" s="32">
        <f t="shared" si="15"/>
        <v>2.3279999999999998</v>
      </c>
      <c r="K38" s="30">
        <f t="shared" si="9"/>
        <v>3129.11888688</v>
      </c>
      <c r="L38" s="9">
        <f t="shared" si="16"/>
        <v>62582.3777376</v>
      </c>
      <c r="M38" s="9">
        <f t="shared" si="17"/>
        <v>688406.15511359996</v>
      </c>
      <c r="N38" s="9">
        <v>739176</v>
      </c>
      <c r="O38" s="10">
        <f t="shared" si="10"/>
        <v>1.0373581531288842</v>
      </c>
      <c r="P38" s="10">
        <f t="shared" si="11"/>
        <v>126.63836554701986</v>
      </c>
      <c r="S38" s="1">
        <v>3</v>
      </c>
      <c r="U38" s="8">
        <f>Sheet3!A37</f>
        <v>85756</v>
      </c>
      <c r="V38" s="8">
        <v>194</v>
      </c>
      <c r="W38" s="8"/>
    </row>
    <row r="39" spans="1:23" x14ac:dyDescent="0.3">
      <c r="A39" s="2">
        <v>38</v>
      </c>
      <c r="B39" s="1">
        <v>12</v>
      </c>
      <c r="C39" s="8">
        <f t="shared" si="7"/>
        <v>38</v>
      </c>
      <c r="D39" s="8">
        <v>4</v>
      </c>
      <c r="E39" s="1">
        <v>16</v>
      </c>
      <c r="F39" s="8">
        <f t="shared" si="8"/>
        <v>70</v>
      </c>
      <c r="G39" s="8">
        <f t="shared" si="12"/>
        <v>1.88</v>
      </c>
      <c r="H39" s="8">
        <f t="shared" si="13"/>
        <v>5.6419999999999995</v>
      </c>
      <c r="I39" s="30">
        <f t="shared" si="14"/>
        <v>904.08723999999995</v>
      </c>
      <c r="J39" s="32">
        <f t="shared" si="15"/>
        <v>2.3879999999999999</v>
      </c>
      <c r="K39" s="30">
        <f t="shared" si="9"/>
        <v>3243.8650171199997</v>
      </c>
      <c r="L39" s="9">
        <f t="shared" si="16"/>
        <v>64877.300342399991</v>
      </c>
      <c r="M39" s="9">
        <f t="shared" si="17"/>
        <v>778527.60410879995</v>
      </c>
      <c r="N39" s="9">
        <v>834985</v>
      </c>
      <c r="O39" s="10">
        <f t="shared" si="10"/>
        <v>1.130913194668238</v>
      </c>
      <c r="P39" s="10">
        <f t="shared" si="11"/>
        <v>143.21699854834435</v>
      </c>
      <c r="S39" s="1">
        <v>3</v>
      </c>
      <c r="U39" s="8">
        <f>Sheet3!A38</f>
        <v>94932</v>
      </c>
      <c r="V39" s="8">
        <v>199</v>
      </c>
      <c r="W39" s="8"/>
    </row>
    <row r="40" spans="1:23" x14ac:dyDescent="0.3">
      <c r="A40" s="2">
        <v>39</v>
      </c>
      <c r="B40" s="1">
        <v>12</v>
      </c>
      <c r="C40" s="8">
        <f t="shared" si="7"/>
        <v>39</v>
      </c>
      <c r="D40" s="8">
        <v>4</v>
      </c>
      <c r="E40" s="1">
        <v>16</v>
      </c>
      <c r="F40" s="8">
        <f t="shared" si="8"/>
        <v>71</v>
      </c>
      <c r="G40" s="8">
        <f t="shared" si="12"/>
        <v>1.88</v>
      </c>
      <c r="H40" s="8">
        <f t="shared" si="13"/>
        <v>5.7409999999999997</v>
      </c>
      <c r="I40" s="30">
        <f t="shared" si="14"/>
        <v>921.23601999999994</v>
      </c>
      <c r="J40" s="32">
        <f t="shared" si="15"/>
        <v>2.4359999999999999</v>
      </c>
      <c r="K40" s="30">
        <f t="shared" si="9"/>
        <v>3349.6141687199997</v>
      </c>
      <c r="L40" s="9">
        <f t="shared" si="16"/>
        <v>66992.283374399994</v>
      </c>
      <c r="M40" s="9">
        <f t="shared" si="17"/>
        <v>803907.40049279993</v>
      </c>
      <c r="N40" s="9">
        <v>874703</v>
      </c>
      <c r="O40" s="10">
        <f t="shared" si="10"/>
        <v>1.0325997385963634</v>
      </c>
      <c r="P40" s="10">
        <f t="shared" si="11"/>
        <v>147.88583526357615</v>
      </c>
      <c r="S40" s="1">
        <v>3</v>
      </c>
      <c r="U40" s="8">
        <f>Sheet3!A39</f>
        <v>96300</v>
      </c>
      <c r="V40" s="8">
        <v>203</v>
      </c>
      <c r="W40" s="8"/>
    </row>
    <row r="41" spans="1:23" x14ac:dyDescent="0.3">
      <c r="A41" s="2">
        <v>40</v>
      </c>
      <c r="B41" s="1">
        <v>12</v>
      </c>
      <c r="C41" s="8">
        <f t="shared" si="7"/>
        <v>40</v>
      </c>
      <c r="D41" s="8">
        <v>4</v>
      </c>
      <c r="E41" s="1">
        <v>16</v>
      </c>
      <c r="F41" s="8">
        <f t="shared" si="8"/>
        <v>72</v>
      </c>
      <c r="G41" s="8">
        <f t="shared" si="12"/>
        <v>1.88</v>
      </c>
      <c r="H41" s="8">
        <f t="shared" si="13"/>
        <v>5.84</v>
      </c>
      <c r="I41" s="30">
        <f t="shared" si="14"/>
        <v>938.38480000000004</v>
      </c>
      <c r="J41" s="32">
        <f t="shared" si="15"/>
        <v>2.484</v>
      </c>
      <c r="K41" s="30">
        <f t="shared" si="9"/>
        <v>3457.0096032000001</v>
      </c>
      <c r="L41" s="9">
        <f t="shared" si="16"/>
        <v>69140.192064000003</v>
      </c>
      <c r="M41" s="9">
        <f t="shared" si="17"/>
        <v>829682.30476800003</v>
      </c>
      <c r="N41" s="9">
        <v>901796</v>
      </c>
      <c r="O41" s="10">
        <f t="shared" si="10"/>
        <v>1.0320620313476403</v>
      </c>
      <c r="P41" s="10">
        <f t="shared" si="11"/>
        <v>152.62735554966889</v>
      </c>
      <c r="S41" s="1">
        <v>3</v>
      </c>
      <c r="U41" s="8">
        <f>Sheet3!A40</f>
        <v>103416</v>
      </c>
      <c r="V41" s="8">
        <v>207</v>
      </c>
      <c r="W41" s="8"/>
    </row>
    <row r="42" spans="1:23" x14ac:dyDescent="0.3">
      <c r="A42" s="2">
        <v>41</v>
      </c>
      <c r="B42" s="1">
        <v>12</v>
      </c>
      <c r="C42" s="8">
        <f t="shared" si="7"/>
        <v>41</v>
      </c>
      <c r="D42" s="8">
        <v>4</v>
      </c>
      <c r="E42" s="1">
        <v>16</v>
      </c>
      <c r="F42" s="8">
        <f t="shared" si="8"/>
        <v>73</v>
      </c>
      <c r="G42" s="8">
        <f t="shared" si="12"/>
        <v>1.88</v>
      </c>
      <c r="H42" s="8">
        <f t="shared" si="13"/>
        <v>5.9390000000000001</v>
      </c>
      <c r="I42" s="30">
        <f t="shared" si="14"/>
        <v>955.53358000000003</v>
      </c>
      <c r="J42" s="32">
        <f t="shared" si="15"/>
        <v>2.52</v>
      </c>
      <c r="K42" s="30">
        <f t="shared" si="9"/>
        <v>3554.5849176000002</v>
      </c>
      <c r="L42" s="9">
        <f t="shared" si="16"/>
        <v>71091.698352000007</v>
      </c>
      <c r="M42" s="9">
        <f t="shared" si="17"/>
        <v>853100.38022400008</v>
      </c>
      <c r="N42" s="9">
        <v>926533</v>
      </c>
      <c r="O42" s="10">
        <f t="shared" si="10"/>
        <v>1.028225352428781</v>
      </c>
      <c r="P42" s="10">
        <f t="shared" si="11"/>
        <v>156.93531645033113</v>
      </c>
      <c r="S42" s="1">
        <v>3</v>
      </c>
      <c r="U42" s="8">
        <f>Sheet3!A41</f>
        <v>104868</v>
      </c>
      <c r="V42" s="8">
        <v>210</v>
      </c>
      <c r="W42" s="8"/>
    </row>
    <row r="43" spans="1:23" x14ac:dyDescent="0.3">
      <c r="A43" s="2">
        <v>42</v>
      </c>
      <c r="B43" s="1">
        <v>13</v>
      </c>
      <c r="C43" s="8">
        <f t="shared" si="7"/>
        <v>42</v>
      </c>
      <c r="D43" s="8">
        <v>4</v>
      </c>
      <c r="E43" s="1">
        <v>16</v>
      </c>
      <c r="F43" s="8">
        <f t="shared" si="8"/>
        <v>75</v>
      </c>
      <c r="G43" s="8">
        <f t="shared" si="12"/>
        <v>1.88</v>
      </c>
      <c r="H43" s="8">
        <f t="shared" si="13"/>
        <v>6.0380000000000003</v>
      </c>
      <c r="I43" s="30">
        <f t="shared" si="14"/>
        <v>972.6823599999999</v>
      </c>
      <c r="J43" s="32">
        <f t="shared" si="15"/>
        <v>2.556</v>
      </c>
      <c r="K43" s="30">
        <f t="shared" si="9"/>
        <v>3653.3949441599998</v>
      </c>
      <c r="L43" s="9">
        <f t="shared" si="16"/>
        <v>73067.898883199989</v>
      </c>
      <c r="M43" s="9">
        <f t="shared" si="17"/>
        <v>949882.68548159988</v>
      </c>
      <c r="N43" s="9">
        <v>1030863</v>
      </c>
      <c r="O43" s="10">
        <f t="shared" si="10"/>
        <v>1.1134477342891203</v>
      </c>
      <c r="P43" s="10">
        <f t="shared" si="11"/>
        <v>174.73927253156731</v>
      </c>
      <c r="S43" s="1">
        <v>3</v>
      </c>
      <c r="U43" s="8">
        <f>Sheet3!A42</f>
        <v>115180</v>
      </c>
      <c r="V43" s="8">
        <v>213</v>
      </c>
      <c r="W43" s="8"/>
    </row>
    <row r="44" spans="1:23" x14ac:dyDescent="0.3">
      <c r="A44" s="2">
        <v>43</v>
      </c>
      <c r="B44" s="1">
        <v>13</v>
      </c>
      <c r="C44" s="8">
        <f t="shared" si="7"/>
        <v>43</v>
      </c>
      <c r="D44" s="8">
        <v>4</v>
      </c>
      <c r="E44" s="1">
        <v>16</v>
      </c>
      <c r="F44" s="8">
        <f t="shared" si="8"/>
        <v>76</v>
      </c>
      <c r="G44" s="8">
        <f t="shared" si="12"/>
        <v>1.88</v>
      </c>
      <c r="H44" s="8">
        <f t="shared" si="13"/>
        <v>6.1370000000000005</v>
      </c>
      <c r="I44" s="30">
        <f t="shared" si="14"/>
        <v>989.83114000000012</v>
      </c>
      <c r="J44" s="32">
        <f t="shared" si="15"/>
        <v>2.5920000000000001</v>
      </c>
      <c r="K44" s="30">
        <f t="shared" si="9"/>
        <v>3753.4396828800009</v>
      </c>
      <c r="L44" s="9">
        <f t="shared" si="16"/>
        <v>75068.793657600021</v>
      </c>
      <c r="M44" s="9">
        <f t="shared" si="17"/>
        <v>975894.31754880026</v>
      </c>
      <c r="N44" s="9">
        <v>1058303</v>
      </c>
      <c r="O44" s="10">
        <f t="shared" si="10"/>
        <v>1.0273840469615596</v>
      </c>
      <c r="P44" s="10">
        <f t="shared" si="11"/>
        <v>179.52434097660048</v>
      </c>
      <c r="S44" s="1">
        <v>3</v>
      </c>
      <c r="U44" s="8">
        <f>Sheet3!A43</f>
        <v>123240</v>
      </c>
      <c r="V44" s="8">
        <v>216</v>
      </c>
      <c r="W44" s="8"/>
    </row>
    <row r="45" spans="1:23" x14ac:dyDescent="0.3">
      <c r="A45" s="2">
        <v>44</v>
      </c>
      <c r="B45" s="1">
        <v>13</v>
      </c>
      <c r="C45" s="8">
        <f t="shared" si="7"/>
        <v>44</v>
      </c>
      <c r="D45" s="8">
        <v>4</v>
      </c>
      <c r="E45" s="1">
        <v>16</v>
      </c>
      <c r="F45" s="8">
        <f t="shared" si="8"/>
        <v>77</v>
      </c>
      <c r="G45" s="8">
        <f t="shared" si="12"/>
        <v>1.88</v>
      </c>
      <c r="H45" s="8">
        <f t="shared" si="13"/>
        <v>6.2359999999999998</v>
      </c>
      <c r="I45" s="30">
        <f t="shared" si="14"/>
        <v>1006.9799199999999</v>
      </c>
      <c r="J45" s="32">
        <f t="shared" si="15"/>
        <v>2.6160000000000001</v>
      </c>
      <c r="K45" s="30">
        <f t="shared" si="9"/>
        <v>3842.6353747199996</v>
      </c>
      <c r="L45" s="9">
        <f t="shared" si="16"/>
        <v>76852.707494399991</v>
      </c>
      <c r="M45" s="9">
        <f t="shared" si="17"/>
        <v>999085.19742719992</v>
      </c>
      <c r="N45" s="9">
        <v>1082922</v>
      </c>
      <c r="O45" s="10">
        <f t="shared" si="10"/>
        <v>1.0237637205805741</v>
      </c>
      <c r="P45" s="10">
        <f t="shared" si="11"/>
        <v>183.79050725298012</v>
      </c>
      <c r="S45" s="1">
        <v>3</v>
      </c>
      <c r="U45" s="8">
        <f>Sheet3!A44</f>
        <v>124891</v>
      </c>
      <c r="V45" s="1">
        <v>218</v>
      </c>
    </row>
    <row r="46" spans="1:23" x14ac:dyDescent="0.3">
      <c r="A46" s="2">
        <v>45</v>
      </c>
      <c r="B46" s="1">
        <v>13</v>
      </c>
      <c r="C46" s="8">
        <f t="shared" si="7"/>
        <v>45</v>
      </c>
      <c r="D46" s="8">
        <v>4</v>
      </c>
      <c r="E46" s="1">
        <v>16</v>
      </c>
      <c r="F46" s="8">
        <f t="shared" si="8"/>
        <v>78</v>
      </c>
      <c r="G46" s="8">
        <f t="shared" si="12"/>
        <v>1.88</v>
      </c>
      <c r="H46" s="8">
        <f t="shared" si="13"/>
        <v>6.335</v>
      </c>
      <c r="I46" s="30">
        <f t="shared" si="14"/>
        <v>1024.1287</v>
      </c>
      <c r="J46" s="32">
        <f t="shared" si="15"/>
        <v>2.64</v>
      </c>
      <c r="K46" s="30">
        <f t="shared" si="9"/>
        <v>3932.6542080000004</v>
      </c>
      <c r="L46" s="9">
        <f t="shared" si="16"/>
        <v>78653.084160000013</v>
      </c>
      <c r="M46" s="9">
        <f t="shared" si="17"/>
        <v>1022490.0940800002</v>
      </c>
      <c r="N46" s="9">
        <v>1118406</v>
      </c>
      <c r="O46" s="10">
        <f t="shared" si="10"/>
        <v>1.0234263271171182</v>
      </c>
      <c r="P46" s="10">
        <f t="shared" si="11"/>
        <v>188.09604379690953</v>
      </c>
      <c r="S46" s="1">
        <v>3</v>
      </c>
      <c r="U46" s="8">
        <f>Sheet3!A45</f>
        <v>126555</v>
      </c>
      <c r="V46" s="1">
        <v>220</v>
      </c>
    </row>
    <row r="47" spans="1:23" x14ac:dyDescent="0.3">
      <c r="A47" s="2">
        <v>46</v>
      </c>
      <c r="B47" s="1">
        <v>14</v>
      </c>
      <c r="C47" s="8">
        <f t="shared" si="7"/>
        <v>46</v>
      </c>
      <c r="D47" s="8">
        <v>4</v>
      </c>
      <c r="E47" s="1">
        <v>16</v>
      </c>
      <c r="F47" s="8">
        <f t="shared" si="8"/>
        <v>80</v>
      </c>
      <c r="G47" s="8">
        <f t="shared" si="12"/>
        <v>1.88</v>
      </c>
      <c r="H47" s="8">
        <f t="shared" si="13"/>
        <v>6.4340000000000002</v>
      </c>
      <c r="I47" s="30">
        <f t="shared" si="14"/>
        <v>1041.27748</v>
      </c>
      <c r="J47" s="32">
        <f t="shared" si="15"/>
        <v>2.6640000000000001</v>
      </c>
      <c r="K47" s="30">
        <f t="shared" si="9"/>
        <v>4023.4961827200004</v>
      </c>
      <c r="L47" s="9">
        <f t="shared" si="16"/>
        <v>80469.923654400016</v>
      </c>
      <c r="M47" s="9">
        <f t="shared" si="17"/>
        <v>1126578.9311616002</v>
      </c>
      <c r="N47" s="9">
        <v>1231604</v>
      </c>
      <c r="O47" s="10">
        <f t="shared" si="10"/>
        <v>1.1017993599001616</v>
      </c>
      <c r="P47" s="10">
        <f t="shared" si="11"/>
        <v>207.24410065518768</v>
      </c>
      <c r="S47" s="1">
        <v>3</v>
      </c>
      <c r="U47" s="8">
        <f>Sheet3!A46</f>
        <v>145348</v>
      </c>
      <c r="V47" s="1">
        <v>222</v>
      </c>
    </row>
    <row r="48" spans="1:23" x14ac:dyDescent="0.3">
      <c r="A48" s="2">
        <v>47</v>
      </c>
      <c r="B48" s="1">
        <v>14</v>
      </c>
      <c r="C48" s="8">
        <f t="shared" si="7"/>
        <v>47</v>
      </c>
      <c r="D48" s="8">
        <v>4</v>
      </c>
      <c r="E48" s="1">
        <v>16</v>
      </c>
      <c r="F48" s="8">
        <f t="shared" si="8"/>
        <v>81</v>
      </c>
      <c r="G48" s="8">
        <f t="shared" si="12"/>
        <v>1.88</v>
      </c>
      <c r="H48" s="8">
        <f t="shared" si="13"/>
        <v>6.5330000000000004</v>
      </c>
      <c r="I48" s="30">
        <f t="shared" si="14"/>
        <v>1058.42626</v>
      </c>
      <c r="J48" s="32">
        <f t="shared" si="15"/>
        <v>2.6760000000000002</v>
      </c>
      <c r="K48" s="30">
        <f t="shared" si="9"/>
        <v>4102.4601837600003</v>
      </c>
      <c r="L48" s="9">
        <f t="shared" si="16"/>
        <v>82049.203675199999</v>
      </c>
      <c r="M48" s="9">
        <f t="shared" si="17"/>
        <v>1148688.8514528</v>
      </c>
      <c r="N48" s="9">
        <v>1255443</v>
      </c>
      <c r="O48" s="10">
        <f t="shared" si="10"/>
        <v>1.0196257178965726</v>
      </c>
      <c r="P48" s="10">
        <f t="shared" si="11"/>
        <v>211.31141491037528</v>
      </c>
      <c r="S48" s="1">
        <v>3</v>
      </c>
      <c r="U48" s="8">
        <f>Sheet3!A47</f>
        <v>147224</v>
      </c>
      <c r="V48" s="1">
        <v>223</v>
      </c>
    </row>
    <row r="49" spans="1:22" x14ac:dyDescent="0.3">
      <c r="A49" s="2">
        <v>48</v>
      </c>
      <c r="B49" s="1">
        <v>14</v>
      </c>
      <c r="C49" s="8">
        <f t="shared" si="7"/>
        <v>48</v>
      </c>
      <c r="D49" s="8">
        <v>4</v>
      </c>
      <c r="E49" s="1">
        <v>16</v>
      </c>
      <c r="F49" s="8">
        <f t="shared" si="8"/>
        <v>82</v>
      </c>
      <c r="G49" s="8">
        <f t="shared" si="12"/>
        <v>1.88</v>
      </c>
      <c r="H49" s="8">
        <f t="shared" si="13"/>
        <v>6.6320000000000006</v>
      </c>
      <c r="I49" s="30">
        <f t="shared" si="14"/>
        <v>1075.5750399999999</v>
      </c>
      <c r="J49" s="32">
        <f t="shared" si="15"/>
        <v>2.6880000000000002</v>
      </c>
      <c r="K49" s="30">
        <f t="shared" si="9"/>
        <v>4181.83575552</v>
      </c>
      <c r="L49" s="9">
        <f t="shared" si="16"/>
        <v>83636.715110399993</v>
      </c>
      <c r="M49" s="9">
        <f t="shared" si="17"/>
        <v>1170914.0115455999</v>
      </c>
      <c r="N49" s="9">
        <v>1279399</v>
      </c>
      <c r="O49" s="10">
        <f t="shared" si="10"/>
        <v>1.019348285712611</v>
      </c>
      <c r="P49" s="10">
        <f t="shared" si="11"/>
        <v>215.39992854039733</v>
      </c>
      <c r="S49" s="1">
        <v>3</v>
      </c>
      <c r="U49" s="8">
        <f>Sheet3!A48</f>
        <v>149114</v>
      </c>
      <c r="V49" s="1">
        <v>224</v>
      </c>
    </row>
    <row r="50" spans="1:22" x14ac:dyDescent="0.3">
      <c r="A50" s="2">
        <v>49</v>
      </c>
      <c r="B50" s="1">
        <v>14</v>
      </c>
      <c r="C50" s="8">
        <f t="shared" si="7"/>
        <v>49</v>
      </c>
      <c r="D50" s="8">
        <v>4</v>
      </c>
      <c r="E50" s="1">
        <v>16</v>
      </c>
      <c r="F50" s="8">
        <f t="shared" si="8"/>
        <v>83</v>
      </c>
      <c r="G50" s="8">
        <f t="shared" si="12"/>
        <v>1.88</v>
      </c>
      <c r="H50" s="8">
        <f t="shared" si="13"/>
        <v>6.7309999999999999</v>
      </c>
      <c r="I50" s="30">
        <f t="shared" si="14"/>
        <v>1092.7238199999999</v>
      </c>
      <c r="J50" s="32">
        <f t="shared" si="15"/>
        <v>2.7</v>
      </c>
      <c r="K50" s="30">
        <f t="shared" si="9"/>
        <v>4261.6228980000005</v>
      </c>
      <c r="L50" s="9">
        <f t="shared" si="16"/>
        <v>85232.457960000014</v>
      </c>
      <c r="M50" s="9">
        <f t="shared" si="17"/>
        <v>1193254.4114400002</v>
      </c>
      <c r="N50" s="9">
        <v>1303469</v>
      </c>
      <c r="O50" s="10">
        <f t="shared" si="10"/>
        <v>1.0190794538916748</v>
      </c>
      <c r="P50" s="10">
        <f t="shared" si="11"/>
        <v>219.50964154525388</v>
      </c>
      <c r="S50" s="1">
        <v>3</v>
      </c>
      <c r="U50" s="8">
        <f>Sheet3!A49</f>
        <v>150990</v>
      </c>
      <c r="V50" s="1">
        <v>225</v>
      </c>
    </row>
    <row r="51" spans="1:22" x14ac:dyDescent="0.3">
      <c r="A51" s="2">
        <v>50</v>
      </c>
      <c r="B51" s="1">
        <v>15</v>
      </c>
      <c r="C51" s="8">
        <f t="shared" si="7"/>
        <v>50</v>
      </c>
      <c r="D51" s="8">
        <v>4</v>
      </c>
      <c r="E51" s="1">
        <v>16</v>
      </c>
      <c r="F51" s="8">
        <f t="shared" si="8"/>
        <v>85</v>
      </c>
      <c r="G51" s="8">
        <f t="shared" si="12"/>
        <v>1.88</v>
      </c>
      <c r="H51" s="8">
        <f t="shared" si="13"/>
        <v>6.83</v>
      </c>
      <c r="I51" s="30">
        <f t="shared" si="14"/>
        <v>1109.8725999999999</v>
      </c>
      <c r="J51" s="32">
        <f t="shared" si="15"/>
        <v>2.7</v>
      </c>
      <c r="K51" s="30">
        <f t="shared" si="9"/>
        <v>4328.5031399999998</v>
      </c>
      <c r="L51" s="9">
        <f t="shared" si="16"/>
        <v>86570.0628</v>
      </c>
      <c r="M51" s="9">
        <f t="shared" si="17"/>
        <v>1298550.942</v>
      </c>
      <c r="N51" s="9">
        <v>1431811</v>
      </c>
      <c r="O51" s="10">
        <f t="shared" si="10"/>
        <v>1.0882431521312623</v>
      </c>
      <c r="P51" s="10">
        <f t="shared" si="11"/>
        <v>238.87986423841059</v>
      </c>
      <c r="S51" s="1">
        <v>3</v>
      </c>
      <c r="U51" s="8">
        <f>Sheet3!A50</f>
        <v>163800</v>
      </c>
      <c r="V51" s="1">
        <v>225</v>
      </c>
    </row>
    <row r="52" spans="1:22" x14ac:dyDescent="0.3">
      <c r="A52" s="2"/>
      <c r="S52" s="1">
        <v>3</v>
      </c>
    </row>
    <row r="53" spans="1:22" x14ac:dyDescent="0.3">
      <c r="A53" s="2"/>
      <c r="S53" s="1">
        <v>3</v>
      </c>
    </row>
    <row r="54" spans="1:22" x14ac:dyDescent="0.3">
      <c r="A54" s="2"/>
      <c r="S54" s="1">
        <v>3</v>
      </c>
    </row>
    <row r="55" spans="1:22" x14ac:dyDescent="0.3">
      <c r="A55" s="2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Sheet1</vt:lpstr>
      <vt:lpstr>Sheet2</vt:lpstr>
      <vt:lpstr>npc군단전투력</vt:lpstr>
      <vt:lpstr>Sheet6</vt:lpstr>
      <vt:lpstr>Sheet3</vt:lpstr>
      <vt:lpstr>레벨별 최대전투력</vt:lpstr>
      <vt:lpstr>mulByItem</vt:lpstr>
      <vt:lpstr>x_baseAbil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성정우</dc:creator>
  <cp:lastModifiedBy>성정우</cp:lastModifiedBy>
  <dcterms:created xsi:type="dcterms:W3CDTF">2015-08-05T05:35:27Z</dcterms:created>
  <dcterms:modified xsi:type="dcterms:W3CDTF">2015-12-23T11:50:06Z</dcterms:modified>
</cp:coreProperties>
</file>