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7215" windowWidth="28830" windowHeight="7275"/>
  </bookViews>
  <sheets>
    <sheet name="영웅 스텟" sheetId="6" r:id="rId1"/>
    <sheet name="영웅 스텟 조정" sheetId="2" r:id="rId2"/>
    <sheet name="유닛 베이스" sheetId="3" r:id="rId3"/>
    <sheet name="전투 시뮬" sheetId="5" r:id="rId4"/>
    <sheet name="영웅이름 갱신" sheetId="7" r:id="rId5"/>
  </sheets>
  <definedNames>
    <definedName name="영웅스펙">'영웅 스텟'!$B$2:$S$63</definedName>
    <definedName name="유닛">'유닛 베이스'!$A$2:$G$12</definedName>
  </definedNames>
  <calcPr calcId="145621"/>
</workbook>
</file>

<file path=xl/calcChain.xml><?xml version="1.0" encoding="utf-8"?>
<calcChain xmlns="http://schemas.openxmlformats.org/spreadsheetml/2006/main">
  <c r="B7" i="5" l="1"/>
  <c r="I14" i="5"/>
  <c r="I13" i="5"/>
  <c r="I12" i="5"/>
  <c r="I11" i="5"/>
  <c r="I10" i="5"/>
  <c r="I9" i="5"/>
  <c r="E10" i="5"/>
  <c r="E9" i="5"/>
  <c r="B10" i="5"/>
  <c r="B9" i="5"/>
  <c r="E7" i="5" l="1"/>
  <c r="J2" i="5"/>
  <c r="K2" i="5"/>
  <c r="H2" i="5"/>
  <c r="M3" i="5" l="1"/>
  <c r="L3" i="5"/>
  <c r="K3" i="5"/>
  <c r="J3" i="5"/>
  <c r="I3" i="5"/>
  <c r="H3" i="5"/>
  <c r="G3" i="5"/>
  <c r="F3" i="5"/>
  <c r="E3" i="5"/>
  <c r="D3" i="5"/>
  <c r="C3" i="5"/>
  <c r="B3" i="5"/>
  <c r="M2" i="5"/>
  <c r="L2" i="5"/>
  <c r="I2" i="5"/>
  <c r="G2" i="5"/>
  <c r="F2" i="5"/>
  <c r="E2" i="5"/>
  <c r="D2" i="5"/>
  <c r="C2" i="5"/>
  <c r="B2" i="5"/>
  <c r="B15" i="5" l="1"/>
  <c r="B16" i="5"/>
  <c r="E12" i="5"/>
  <c r="B11" i="5"/>
  <c r="E15" i="5"/>
  <c r="E11" i="5"/>
  <c r="B12" i="5"/>
  <c r="E16" i="5"/>
  <c r="B13" i="5"/>
  <c r="B14" i="5"/>
  <c r="E13" i="5"/>
  <c r="E14" i="5"/>
  <c r="K3" i="2"/>
  <c r="X3" i="2" s="1"/>
  <c r="K4" i="2"/>
  <c r="X4" i="2" s="1"/>
  <c r="K5" i="2"/>
  <c r="X5" i="2" s="1"/>
  <c r="K6" i="2"/>
  <c r="X6" i="2" s="1"/>
  <c r="K7" i="2"/>
  <c r="X7" i="2" s="1"/>
  <c r="K8" i="2"/>
  <c r="X8" i="2" s="1"/>
  <c r="K9" i="2"/>
  <c r="X9" i="2" s="1"/>
  <c r="K10" i="2"/>
  <c r="X10" i="2" s="1"/>
  <c r="K11" i="2"/>
  <c r="X11" i="2" s="1"/>
  <c r="K12" i="2"/>
  <c r="X12" i="2" s="1"/>
  <c r="K13" i="2"/>
  <c r="X13" i="2" s="1"/>
  <c r="K14" i="2"/>
  <c r="X14" i="2" s="1"/>
  <c r="K15" i="2"/>
  <c r="X15" i="2" s="1"/>
  <c r="K16" i="2"/>
  <c r="X16" i="2" s="1"/>
  <c r="K17" i="2"/>
  <c r="X17" i="2" s="1"/>
  <c r="K18" i="2"/>
  <c r="X18" i="2" s="1"/>
  <c r="K19" i="2"/>
  <c r="X19" i="2" s="1"/>
  <c r="K20" i="2"/>
  <c r="X20" i="2" s="1"/>
  <c r="K21" i="2"/>
  <c r="X21" i="2" s="1"/>
  <c r="K22" i="2"/>
  <c r="X22" i="2" s="1"/>
  <c r="K23" i="2"/>
  <c r="X23" i="2" s="1"/>
  <c r="K24" i="2"/>
  <c r="X24" i="2" s="1"/>
  <c r="K25" i="2"/>
  <c r="X25" i="2" s="1"/>
  <c r="K26" i="2"/>
  <c r="X26" i="2" s="1"/>
  <c r="K27" i="2"/>
  <c r="X27" i="2" s="1"/>
  <c r="K28" i="2"/>
  <c r="X28" i="2" s="1"/>
  <c r="K29" i="2"/>
  <c r="X29" i="2" s="1"/>
  <c r="K30" i="2"/>
  <c r="X30" i="2" s="1"/>
  <c r="K31" i="2"/>
  <c r="X31" i="2" s="1"/>
  <c r="K32" i="2"/>
  <c r="X32" i="2" s="1"/>
  <c r="K33" i="2"/>
  <c r="X33" i="2" s="1"/>
  <c r="K34" i="2"/>
  <c r="X34" i="2" s="1"/>
  <c r="K35" i="2"/>
  <c r="X35" i="2" s="1"/>
  <c r="K36" i="2"/>
  <c r="X36" i="2" s="1"/>
  <c r="K37" i="2"/>
  <c r="X37" i="2" s="1"/>
  <c r="K38" i="2"/>
  <c r="X38" i="2" s="1"/>
  <c r="K39" i="2"/>
  <c r="X39" i="2" s="1"/>
  <c r="K40" i="2"/>
  <c r="X40" i="2" s="1"/>
  <c r="K41" i="2"/>
  <c r="X41" i="2" s="1"/>
  <c r="K42" i="2"/>
  <c r="X42" i="2" s="1"/>
  <c r="K43" i="2"/>
  <c r="X43" i="2" s="1"/>
  <c r="K44" i="2"/>
  <c r="X44" i="2" s="1"/>
  <c r="K45" i="2"/>
  <c r="X45" i="2" s="1"/>
  <c r="K46" i="2"/>
  <c r="X46" i="2" s="1"/>
  <c r="K47" i="2"/>
  <c r="X47" i="2" s="1"/>
  <c r="K48" i="2"/>
  <c r="X48" i="2" s="1"/>
  <c r="K49" i="2"/>
  <c r="X49" i="2" s="1"/>
  <c r="K50" i="2"/>
  <c r="X50" i="2" s="1"/>
  <c r="K51" i="2"/>
  <c r="X51" i="2" s="1"/>
  <c r="K52" i="2"/>
  <c r="X52" i="2" s="1"/>
  <c r="K53" i="2"/>
  <c r="X53" i="2" s="1"/>
  <c r="K54" i="2"/>
  <c r="X54" i="2" s="1"/>
  <c r="K55" i="2"/>
  <c r="X55" i="2" s="1"/>
  <c r="K56" i="2"/>
  <c r="X56" i="2" s="1"/>
  <c r="K57" i="2"/>
  <c r="X57" i="2" s="1"/>
  <c r="K58" i="2"/>
  <c r="X58" i="2" s="1"/>
  <c r="K59" i="2"/>
  <c r="X59" i="2" s="1"/>
  <c r="K60" i="2"/>
  <c r="X60" i="2" s="1"/>
  <c r="K61" i="2"/>
  <c r="X61" i="2" s="1"/>
  <c r="K62" i="2"/>
  <c r="X62" i="2" s="1"/>
  <c r="K63" i="2"/>
  <c r="X63" i="2" s="1"/>
  <c r="J3" i="2"/>
  <c r="W3" i="2" s="1"/>
  <c r="J4" i="2"/>
  <c r="W4" i="2" s="1"/>
  <c r="J5" i="2"/>
  <c r="W5" i="2" s="1"/>
  <c r="J6" i="2"/>
  <c r="W6" i="2" s="1"/>
  <c r="J7" i="2"/>
  <c r="W7" i="2" s="1"/>
  <c r="J8" i="2"/>
  <c r="W8" i="2" s="1"/>
  <c r="J9" i="2"/>
  <c r="W9" i="2" s="1"/>
  <c r="J10" i="2"/>
  <c r="W10" i="2" s="1"/>
  <c r="J11" i="2"/>
  <c r="W11" i="2" s="1"/>
  <c r="J12" i="2"/>
  <c r="W12" i="2" s="1"/>
  <c r="J13" i="2"/>
  <c r="W13" i="2" s="1"/>
  <c r="J14" i="2"/>
  <c r="W14" i="2" s="1"/>
  <c r="J15" i="2"/>
  <c r="W15" i="2" s="1"/>
  <c r="J16" i="2"/>
  <c r="W16" i="2" s="1"/>
  <c r="J17" i="2"/>
  <c r="W17" i="2" s="1"/>
  <c r="J18" i="2"/>
  <c r="W18" i="2" s="1"/>
  <c r="J19" i="2"/>
  <c r="W19" i="2" s="1"/>
  <c r="J20" i="2"/>
  <c r="W20" i="2" s="1"/>
  <c r="J21" i="2"/>
  <c r="W21" i="2" s="1"/>
  <c r="J22" i="2"/>
  <c r="W22" i="2" s="1"/>
  <c r="J23" i="2"/>
  <c r="W23" i="2" s="1"/>
  <c r="J24" i="2"/>
  <c r="W24" i="2" s="1"/>
  <c r="J25" i="2"/>
  <c r="W25" i="2" s="1"/>
  <c r="J26" i="2"/>
  <c r="W26" i="2" s="1"/>
  <c r="J27" i="2"/>
  <c r="W27" i="2" s="1"/>
  <c r="J28" i="2"/>
  <c r="W28" i="2" s="1"/>
  <c r="J29" i="2"/>
  <c r="W29" i="2" s="1"/>
  <c r="J30" i="2"/>
  <c r="W30" i="2" s="1"/>
  <c r="J31" i="2"/>
  <c r="W31" i="2" s="1"/>
  <c r="J32" i="2"/>
  <c r="W32" i="2" s="1"/>
  <c r="J33" i="2"/>
  <c r="W33" i="2" s="1"/>
  <c r="J34" i="2"/>
  <c r="W34" i="2" s="1"/>
  <c r="J35" i="2"/>
  <c r="W35" i="2" s="1"/>
  <c r="J36" i="2"/>
  <c r="W36" i="2" s="1"/>
  <c r="J37" i="2"/>
  <c r="W37" i="2" s="1"/>
  <c r="J38" i="2"/>
  <c r="W38" i="2" s="1"/>
  <c r="J39" i="2"/>
  <c r="W39" i="2" s="1"/>
  <c r="J40" i="2"/>
  <c r="W40" i="2" s="1"/>
  <c r="J41" i="2"/>
  <c r="W41" i="2" s="1"/>
  <c r="J42" i="2"/>
  <c r="W42" i="2" s="1"/>
  <c r="J43" i="2"/>
  <c r="W43" i="2" s="1"/>
  <c r="J44" i="2"/>
  <c r="W44" i="2" s="1"/>
  <c r="J45" i="2"/>
  <c r="W45" i="2" s="1"/>
  <c r="J46" i="2"/>
  <c r="W46" i="2" s="1"/>
  <c r="J47" i="2"/>
  <c r="W47" i="2" s="1"/>
  <c r="J48" i="2"/>
  <c r="W48" i="2" s="1"/>
  <c r="J49" i="2"/>
  <c r="W49" i="2" s="1"/>
  <c r="J50" i="2"/>
  <c r="W50" i="2" s="1"/>
  <c r="J51" i="2"/>
  <c r="W51" i="2" s="1"/>
  <c r="J52" i="2"/>
  <c r="W52" i="2" s="1"/>
  <c r="J53" i="2"/>
  <c r="W53" i="2" s="1"/>
  <c r="J54" i="2"/>
  <c r="W54" i="2" s="1"/>
  <c r="J55" i="2"/>
  <c r="W55" i="2" s="1"/>
  <c r="J56" i="2"/>
  <c r="W56" i="2" s="1"/>
  <c r="J57" i="2"/>
  <c r="W57" i="2" s="1"/>
  <c r="J58" i="2"/>
  <c r="W58" i="2" s="1"/>
  <c r="J59" i="2"/>
  <c r="W59" i="2" s="1"/>
  <c r="J60" i="2"/>
  <c r="W60" i="2" s="1"/>
  <c r="J61" i="2"/>
  <c r="W61" i="2" s="1"/>
  <c r="J62" i="2"/>
  <c r="W62" i="2" s="1"/>
  <c r="J63" i="2"/>
  <c r="W63" i="2" s="1"/>
  <c r="I3" i="2"/>
  <c r="V3" i="2" s="1"/>
  <c r="I4" i="2"/>
  <c r="V4" i="2" s="1"/>
  <c r="I5" i="2"/>
  <c r="V5" i="2" s="1"/>
  <c r="I6" i="2"/>
  <c r="V6" i="2" s="1"/>
  <c r="I7" i="2"/>
  <c r="V7" i="2" s="1"/>
  <c r="I8" i="2"/>
  <c r="V8" i="2" s="1"/>
  <c r="I9" i="2"/>
  <c r="V9" i="2" s="1"/>
  <c r="I10" i="2"/>
  <c r="V10" i="2" s="1"/>
  <c r="I11" i="2"/>
  <c r="V11" i="2" s="1"/>
  <c r="I12" i="2"/>
  <c r="V12" i="2" s="1"/>
  <c r="I13" i="2"/>
  <c r="V13" i="2" s="1"/>
  <c r="I14" i="2"/>
  <c r="V14" i="2" s="1"/>
  <c r="I15" i="2"/>
  <c r="V15" i="2" s="1"/>
  <c r="I16" i="2"/>
  <c r="V16" i="2" s="1"/>
  <c r="I17" i="2"/>
  <c r="V17" i="2" s="1"/>
  <c r="I18" i="2"/>
  <c r="V18" i="2" s="1"/>
  <c r="I19" i="2"/>
  <c r="V19" i="2" s="1"/>
  <c r="I20" i="2"/>
  <c r="V20" i="2" s="1"/>
  <c r="I21" i="2"/>
  <c r="V21" i="2" s="1"/>
  <c r="I22" i="2"/>
  <c r="V22" i="2" s="1"/>
  <c r="I23" i="2"/>
  <c r="V23" i="2" s="1"/>
  <c r="I24" i="2"/>
  <c r="V24" i="2" s="1"/>
  <c r="I25" i="2"/>
  <c r="V25" i="2" s="1"/>
  <c r="I26" i="2"/>
  <c r="V26" i="2" s="1"/>
  <c r="I27" i="2"/>
  <c r="V27" i="2" s="1"/>
  <c r="I28" i="2"/>
  <c r="V28" i="2" s="1"/>
  <c r="I29" i="2"/>
  <c r="V29" i="2" s="1"/>
  <c r="I30" i="2"/>
  <c r="V30" i="2" s="1"/>
  <c r="I31" i="2"/>
  <c r="V31" i="2" s="1"/>
  <c r="I32" i="2"/>
  <c r="V32" i="2" s="1"/>
  <c r="I33" i="2"/>
  <c r="V33" i="2" s="1"/>
  <c r="I34" i="2"/>
  <c r="V34" i="2" s="1"/>
  <c r="I35" i="2"/>
  <c r="V35" i="2" s="1"/>
  <c r="I36" i="2"/>
  <c r="V36" i="2" s="1"/>
  <c r="I37" i="2"/>
  <c r="V37" i="2" s="1"/>
  <c r="I38" i="2"/>
  <c r="V38" i="2" s="1"/>
  <c r="I39" i="2"/>
  <c r="V39" i="2" s="1"/>
  <c r="I40" i="2"/>
  <c r="V40" i="2" s="1"/>
  <c r="I41" i="2"/>
  <c r="V41" i="2" s="1"/>
  <c r="I42" i="2"/>
  <c r="V42" i="2" s="1"/>
  <c r="I43" i="2"/>
  <c r="V43" i="2" s="1"/>
  <c r="I44" i="2"/>
  <c r="V44" i="2" s="1"/>
  <c r="I45" i="2"/>
  <c r="V45" i="2" s="1"/>
  <c r="I46" i="2"/>
  <c r="V46" i="2" s="1"/>
  <c r="I47" i="2"/>
  <c r="V47" i="2" s="1"/>
  <c r="I48" i="2"/>
  <c r="V48" i="2" s="1"/>
  <c r="I49" i="2"/>
  <c r="V49" i="2" s="1"/>
  <c r="I50" i="2"/>
  <c r="V50" i="2" s="1"/>
  <c r="I51" i="2"/>
  <c r="V51" i="2" s="1"/>
  <c r="I52" i="2"/>
  <c r="V52" i="2" s="1"/>
  <c r="I53" i="2"/>
  <c r="V53" i="2" s="1"/>
  <c r="I54" i="2"/>
  <c r="V54" i="2" s="1"/>
  <c r="I55" i="2"/>
  <c r="V55" i="2" s="1"/>
  <c r="I56" i="2"/>
  <c r="V56" i="2" s="1"/>
  <c r="I57" i="2"/>
  <c r="V57" i="2" s="1"/>
  <c r="I58" i="2"/>
  <c r="V58" i="2" s="1"/>
  <c r="I59" i="2"/>
  <c r="V59" i="2" s="1"/>
  <c r="I60" i="2"/>
  <c r="V60" i="2" s="1"/>
  <c r="I61" i="2"/>
  <c r="V61" i="2" s="1"/>
  <c r="I62" i="2"/>
  <c r="V62" i="2" s="1"/>
  <c r="I63" i="2"/>
  <c r="V63" i="2" s="1"/>
  <c r="H3" i="2"/>
  <c r="U3" i="2" s="1"/>
  <c r="H4" i="2"/>
  <c r="U4" i="2" s="1"/>
  <c r="H5" i="2"/>
  <c r="U5" i="2" s="1"/>
  <c r="H6" i="2"/>
  <c r="U6" i="2" s="1"/>
  <c r="H7" i="2"/>
  <c r="U7" i="2" s="1"/>
  <c r="H8" i="2"/>
  <c r="U8" i="2" s="1"/>
  <c r="H9" i="2"/>
  <c r="U9" i="2" s="1"/>
  <c r="H10" i="2"/>
  <c r="U10" i="2" s="1"/>
  <c r="H11" i="2"/>
  <c r="U11" i="2" s="1"/>
  <c r="H12" i="2"/>
  <c r="U12" i="2" s="1"/>
  <c r="H13" i="2"/>
  <c r="U13" i="2" s="1"/>
  <c r="H14" i="2"/>
  <c r="U14" i="2" s="1"/>
  <c r="H15" i="2"/>
  <c r="U15" i="2" s="1"/>
  <c r="H16" i="2"/>
  <c r="U16" i="2" s="1"/>
  <c r="H17" i="2"/>
  <c r="U17" i="2" s="1"/>
  <c r="H18" i="2"/>
  <c r="U18" i="2" s="1"/>
  <c r="H19" i="2"/>
  <c r="U19" i="2" s="1"/>
  <c r="H20" i="2"/>
  <c r="U20" i="2" s="1"/>
  <c r="H21" i="2"/>
  <c r="U21" i="2" s="1"/>
  <c r="H22" i="2"/>
  <c r="U22" i="2" s="1"/>
  <c r="H23" i="2"/>
  <c r="U23" i="2" s="1"/>
  <c r="H24" i="2"/>
  <c r="U24" i="2" s="1"/>
  <c r="H25" i="2"/>
  <c r="U25" i="2" s="1"/>
  <c r="H26" i="2"/>
  <c r="U26" i="2" s="1"/>
  <c r="H27" i="2"/>
  <c r="U27" i="2" s="1"/>
  <c r="H28" i="2"/>
  <c r="U28" i="2" s="1"/>
  <c r="H29" i="2"/>
  <c r="U29" i="2" s="1"/>
  <c r="H30" i="2"/>
  <c r="U30" i="2" s="1"/>
  <c r="H31" i="2"/>
  <c r="U31" i="2" s="1"/>
  <c r="H32" i="2"/>
  <c r="U32" i="2" s="1"/>
  <c r="H33" i="2"/>
  <c r="U33" i="2" s="1"/>
  <c r="H34" i="2"/>
  <c r="U34" i="2" s="1"/>
  <c r="H35" i="2"/>
  <c r="U35" i="2" s="1"/>
  <c r="H36" i="2"/>
  <c r="U36" i="2" s="1"/>
  <c r="H37" i="2"/>
  <c r="U37" i="2" s="1"/>
  <c r="H38" i="2"/>
  <c r="U38" i="2" s="1"/>
  <c r="H39" i="2"/>
  <c r="U39" i="2" s="1"/>
  <c r="H40" i="2"/>
  <c r="U40" i="2" s="1"/>
  <c r="H41" i="2"/>
  <c r="U41" i="2" s="1"/>
  <c r="H42" i="2"/>
  <c r="U42" i="2" s="1"/>
  <c r="H43" i="2"/>
  <c r="U43" i="2" s="1"/>
  <c r="H44" i="2"/>
  <c r="U44" i="2" s="1"/>
  <c r="H45" i="2"/>
  <c r="U45" i="2" s="1"/>
  <c r="H46" i="2"/>
  <c r="U46" i="2" s="1"/>
  <c r="H47" i="2"/>
  <c r="U47" i="2" s="1"/>
  <c r="H48" i="2"/>
  <c r="U48" i="2" s="1"/>
  <c r="H49" i="2"/>
  <c r="U49" i="2" s="1"/>
  <c r="H50" i="2"/>
  <c r="U50" i="2" s="1"/>
  <c r="H51" i="2"/>
  <c r="U51" i="2" s="1"/>
  <c r="H52" i="2"/>
  <c r="U52" i="2" s="1"/>
  <c r="H53" i="2"/>
  <c r="U53" i="2" s="1"/>
  <c r="H54" i="2"/>
  <c r="U54" i="2" s="1"/>
  <c r="H55" i="2"/>
  <c r="U55" i="2" s="1"/>
  <c r="H56" i="2"/>
  <c r="U56" i="2" s="1"/>
  <c r="H57" i="2"/>
  <c r="U57" i="2" s="1"/>
  <c r="H58" i="2"/>
  <c r="U58" i="2" s="1"/>
  <c r="H59" i="2"/>
  <c r="U59" i="2" s="1"/>
  <c r="H60" i="2"/>
  <c r="U60" i="2" s="1"/>
  <c r="H61" i="2"/>
  <c r="U61" i="2" s="1"/>
  <c r="H62" i="2"/>
  <c r="U62" i="2" s="1"/>
  <c r="H63" i="2"/>
  <c r="U63" i="2" s="1"/>
  <c r="G3" i="2"/>
  <c r="T3" i="2" s="1"/>
  <c r="G4" i="2"/>
  <c r="T4" i="2" s="1"/>
  <c r="G5" i="2"/>
  <c r="T5" i="2" s="1"/>
  <c r="G6" i="2"/>
  <c r="T6" i="2" s="1"/>
  <c r="G7" i="2"/>
  <c r="T7" i="2" s="1"/>
  <c r="G8" i="2"/>
  <c r="T8" i="2" s="1"/>
  <c r="G9" i="2"/>
  <c r="T9" i="2" s="1"/>
  <c r="G10" i="2"/>
  <c r="T10" i="2" s="1"/>
  <c r="G11" i="2"/>
  <c r="T11" i="2" s="1"/>
  <c r="G12" i="2"/>
  <c r="T12" i="2" s="1"/>
  <c r="G13" i="2"/>
  <c r="T13" i="2" s="1"/>
  <c r="G14" i="2"/>
  <c r="T14" i="2" s="1"/>
  <c r="G15" i="2"/>
  <c r="T15" i="2" s="1"/>
  <c r="G16" i="2"/>
  <c r="T16" i="2" s="1"/>
  <c r="G17" i="2"/>
  <c r="T17" i="2" s="1"/>
  <c r="G18" i="2"/>
  <c r="T18" i="2" s="1"/>
  <c r="G19" i="2"/>
  <c r="T19" i="2" s="1"/>
  <c r="G20" i="2"/>
  <c r="T20" i="2" s="1"/>
  <c r="G21" i="2"/>
  <c r="T21" i="2" s="1"/>
  <c r="G22" i="2"/>
  <c r="T22" i="2" s="1"/>
  <c r="G23" i="2"/>
  <c r="T23" i="2" s="1"/>
  <c r="G24" i="2"/>
  <c r="T24" i="2" s="1"/>
  <c r="G25" i="2"/>
  <c r="T25" i="2" s="1"/>
  <c r="G26" i="2"/>
  <c r="T26" i="2" s="1"/>
  <c r="G27" i="2"/>
  <c r="T27" i="2" s="1"/>
  <c r="G28" i="2"/>
  <c r="T28" i="2" s="1"/>
  <c r="G29" i="2"/>
  <c r="T29" i="2" s="1"/>
  <c r="G30" i="2"/>
  <c r="T30" i="2" s="1"/>
  <c r="G31" i="2"/>
  <c r="T31" i="2" s="1"/>
  <c r="G32" i="2"/>
  <c r="T32" i="2" s="1"/>
  <c r="G33" i="2"/>
  <c r="T33" i="2" s="1"/>
  <c r="G34" i="2"/>
  <c r="T34" i="2" s="1"/>
  <c r="G35" i="2"/>
  <c r="T35" i="2" s="1"/>
  <c r="G36" i="2"/>
  <c r="T36" i="2" s="1"/>
  <c r="G37" i="2"/>
  <c r="T37" i="2" s="1"/>
  <c r="G38" i="2"/>
  <c r="T38" i="2" s="1"/>
  <c r="G39" i="2"/>
  <c r="T39" i="2" s="1"/>
  <c r="G40" i="2"/>
  <c r="T40" i="2" s="1"/>
  <c r="G41" i="2"/>
  <c r="T41" i="2" s="1"/>
  <c r="G42" i="2"/>
  <c r="T42" i="2" s="1"/>
  <c r="G43" i="2"/>
  <c r="T43" i="2" s="1"/>
  <c r="G44" i="2"/>
  <c r="T44" i="2" s="1"/>
  <c r="G45" i="2"/>
  <c r="T45" i="2" s="1"/>
  <c r="G46" i="2"/>
  <c r="T46" i="2" s="1"/>
  <c r="G47" i="2"/>
  <c r="T47" i="2" s="1"/>
  <c r="G48" i="2"/>
  <c r="T48" i="2" s="1"/>
  <c r="G49" i="2"/>
  <c r="T49" i="2" s="1"/>
  <c r="G50" i="2"/>
  <c r="T50" i="2" s="1"/>
  <c r="G51" i="2"/>
  <c r="T51" i="2" s="1"/>
  <c r="G52" i="2"/>
  <c r="T52" i="2" s="1"/>
  <c r="G53" i="2"/>
  <c r="T53" i="2" s="1"/>
  <c r="G54" i="2"/>
  <c r="T54" i="2" s="1"/>
  <c r="G55" i="2"/>
  <c r="T55" i="2" s="1"/>
  <c r="G56" i="2"/>
  <c r="T56" i="2" s="1"/>
  <c r="G57" i="2"/>
  <c r="T57" i="2" s="1"/>
  <c r="G58" i="2"/>
  <c r="T58" i="2" s="1"/>
  <c r="G59" i="2"/>
  <c r="T59" i="2" s="1"/>
  <c r="G60" i="2"/>
  <c r="T60" i="2" s="1"/>
  <c r="G61" i="2"/>
  <c r="T61" i="2" s="1"/>
  <c r="G62" i="2"/>
  <c r="T62" i="2" s="1"/>
  <c r="G63" i="2"/>
  <c r="T63" i="2" s="1"/>
  <c r="F4" i="2"/>
  <c r="S4" i="2" s="1"/>
  <c r="F5" i="2"/>
  <c r="S5" i="2" s="1"/>
  <c r="F6" i="2"/>
  <c r="S6" i="2" s="1"/>
  <c r="F7" i="2"/>
  <c r="S7" i="2" s="1"/>
  <c r="F8" i="2"/>
  <c r="S8" i="2" s="1"/>
  <c r="F9" i="2"/>
  <c r="S9" i="2" s="1"/>
  <c r="F10" i="2"/>
  <c r="S10" i="2" s="1"/>
  <c r="F11" i="2"/>
  <c r="S11" i="2" s="1"/>
  <c r="F12" i="2"/>
  <c r="S12" i="2" s="1"/>
  <c r="F13" i="2"/>
  <c r="S13" i="2" s="1"/>
  <c r="F14" i="2"/>
  <c r="S14" i="2" s="1"/>
  <c r="F15" i="2"/>
  <c r="S15" i="2" s="1"/>
  <c r="F16" i="2"/>
  <c r="S16" i="2" s="1"/>
  <c r="F17" i="2"/>
  <c r="S17" i="2" s="1"/>
  <c r="F18" i="2"/>
  <c r="S18" i="2" s="1"/>
  <c r="F19" i="2"/>
  <c r="S19" i="2" s="1"/>
  <c r="F20" i="2"/>
  <c r="S20" i="2" s="1"/>
  <c r="F21" i="2"/>
  <c r="S21" i="2" s="1"/>
  <c r="F22" i="2"/>
  <c r="S22" i="2" s="1"/>
  <c r="F23" i="2"/>
  <c r="S23" i="2" s="1"/>
  <c r="F24" i="2"/>
  <c r="S24" i="2" s="1"/>
  <c r="F25" i="2"/>
  <c r="S25" i="2" s="1"/>
  <c r="F26" i="2"/>
  <c r="S26" i="2" s="1"/>
  <c r="F27" i="2"/>
  <c r="S27" i="2" s="1"/>
  <c r="F28" i="2"/>
  <c r="S28" i="2" s="1"/>
  <c r="F29" i="2"/>
  <c r="S29" i="2" s="1"/>
  <c r="F30" i="2"/>
  <c r="S30" i="2" s="1"/>
  <c r="F31" i="2"/>
  <c r="S31" i="2" s="1"/>
  <c r="F32" i="2"/>
  <c r="S32" i="2" s="1"/>
  <c r="F33" i="2"/>
  <c r="S33" i="2" s="1"/>
  <c r="F34" i="2"/>
  <c r="S34" i="2" s="1"/>
  <c r="F35" i="2"/>
  <c r="S35" i="2" s="1"/>
  <c r="F36" i="2"/>
  <c r="S36" i="2" s="1"/>
  <c r="F37" i="2"/>
  <c r="S37" i="2" s="1"/>
  <c r="F38" i="2"/>
  <c r="S38" i="2" s="1"/>
  <c r="F39" i="2"/>
  <c r="S39" i="2" s="1"/>
  <c r="F40" i="2"/>
  <c r="S40" i="2" s="1"/>
  <c r="F41" i="2"/>
  <c r="S41" i="2" s="1"/>
  <c r="F42" i="2"/>
  <c r="S42" i="2" s="1"/>
  <c r="F43" i="2"/>
  <c r="S43" i="2" s="1"/>
  <c r="F44" i="2"/>
  <c r="S44" i="2" s="1"/>
  <c r="F45" i="2"/>
  <c r="S45" i="2" s="1"/>
  <c r="F46" i="2"/>
  <c r="S46" i="2" s="1"/>
  <c r="F47" i="2"/>
  <c r="S47" i="2" s="1"/>
  <c r="F48" i="2"/>
  <c r="S48" i="2" s="1"/>
  <c r="F49" i="2"/>
  <c r="S49" i="2" s="1"/>
  <c r="F50" i="2"/>
  <c r="S50" i="2" s="1"/>
  <c r="F51" i="2"/>
  <c r="S51" i="2" s="1"/>
  <c r="F52" i="2"/>
  <c r="S52" i="2" s="1"/>
  <c r="F53" i="2"/>
  <c r="S53" i="2" s="1"/>
  <c r="F54" i="2"/>
  <c r="S54" i="2" s="1"/>
  <c r="F55" i="2"/>
  <c r="S55" i="2" s="1"/>
  <c r="F56" i="2"/>
  <c r="S56" i="2" s="1"/>
  <c r="F57" i="2"/>
  <c r="S57" i="2" s="1"/>
  <c r="F58" i="2"/>
  <c r="S58" i="2" s="1"/>
  <c r="F59" i="2"/>
  <c r="S59" i="2" s="1"/>
  <c r="F60" i="2"/>
  <c r="S60" i="2" s="1"/>
  <c r="F61" i="2"/>
  <c r="S61" i="2" s="1"/>
  <c r="F62" i="2"/>
  <c r="S62" i="2" s="1"/>
  <c r="F63" i="2"/>
  <c r="S63" i="2" s="1"/>
  <c r="F3" i="2"/>
  <c r="S3" i="2" s="1"/>
  <c r="K2" i="2"/>
  <c r="X2" i="2" s="1"/>
  <c r="J2" i="2"/>
  <c r="W2" i="2" s="1"/>
  <c r="I2" i="2"/>
  <c r="V2" i="2" s="1"/>
  <c r="H2" i="2"/>
  <c r="U2" i="2" s="1"/>
  <c r="F2" i="2"/>
  <c r="S2" i="2" s="1"/>
  <c r="G2" i="2"/>
  <c r="T2" i="2" s="1"/>
</calcChain>
</file>

<file path=xl/sharedStrings.xml><?xml version="1.0" encoding="utf-8"?>
<sst xmlns="http://schemas.openxmlformats.org/spreadsheetml/2006/main" count="883" uniqueCount="286">
  <si>
    <t>등급</t>
    <phoneticPr fontId="1" type="noConversion"/>
  </si>
  <si>
    <t>지휘타입</t>
    <phoneticPr fontId="1" type="noConversion"/>
  </si>
  <si>
    <t>이름</t>
    <phoneticPr fontId="1" type="noConversion"/>
  </si>
  <si>
    <t>아라모드</t>
  </si>
  <si>
    <t>펠</t>
  </si>
  <si>
    <t>틴</t>
  </si>
  <si>
    <t>톤</t>
  </si>
  <si>
    <t>카시</t>
  </si>
  <si>
    <t>아도르</t>
  </si>
  <si>
    <t>멜틴</t>
  </si>
  <si>
    <t>이반</t>
  </si>
  <si>
    <t>칼</t>
  </si>
  <si>
    <t>라울</t>
  </si>
  <si>
    <t>론</t>
  </si>
  <si>
    <t>오그마</t>
  </si>
  <si>
    <t>크리스</t>
  </si>
  <si>
    <t>달리</t>
  </si>
  <si>
    <t>쥴라</t>
  </si>
  <si>
    <t>리키</t>
  </si>
  <si>
    <t>라이</t>
  </si>
  <si>
    <t>로이</t>
  </si>
  <si>
    <t>루이</t>
  </si>
  <si>
    <t>레이</t>
  </si>
  <si>
    <t>모로이</t>
  </si>
  <si>
    <t>말빈</t>
  </si>
  <si>
    <t>메이슨</t>
  </si>
  <si>
    <t>마이크</t>
  </si>
  <si>
    <t>브랜</t>
  </si>
  <si>
    <t>바톤</t>
  </si>
  <si>
    <t>밥</t>
  </si>
  <si>
    <t>베이커</t>
  </si>
  <si>
    <t>브란스</t>
  </si>
  <si>
    <t>브롬스</t>
  </si>
  <si>
    <t>베키</t>
  </si>
  <si>
    <t>롬</t>
  </si>
  <si>
    <t>루디</t>
  </si>
  <si>
    <t>롤</t>
  </si>
  <si>
    <t>랄</t>
  </si>
  <si>
    <t>제임스</t>
  </si>
  <si>
    <t>제이슨</t>
  </si>
  <si>
    <t>주드</t>
  </si>
  <si>
    <t>제리</t>
  </si>
  <si>
    <t>제드</t>
  </si>
  <si>
    <t>조이</t>
  </si>
  <si>
    <t>존</t>
  </si>
  <si>
    <t>톰</t>
  </si>
  <si>
    <t>이름(영문)</t>
    <phoneticPr fontId="1" type="noConversion"/>
  </si>
  <si>
    <t>스카</t>
    <phoneticPr fontId="1" type="noConversion"/>
  </si>
  <si>
    <t>skar</t>
    <phoneticPr fontId="1" type="noConversion"/>
  </si>
  <si>
    <t>베스타</t>
    <phoneticPr fontId="1" type="noConversion"/>
  </si>
  <si>
    <t>데모니오</t>
    <phoneticPr fontId="1" type="noConversion"/>
  </si>
  <si>
    <t>프리오</t>
    <phoneticPr fontId="1" type="noConversion"/>
  </si>
  <si>
    <t>나투레자</t>
    <phoneticPr fontId="1" type="noConversion"/>
  </si>
  <si>
    <t>엔로큐</t>
    <phoneticPr fontId="1" type="noConversion"/>
  </si>
  <si>
    <t>브루자</t>
    <phoneticPr fontId="1" type="noConversion"/>
  </si>
  <si>
    <t>진세리다드</t>
    <phoneticPr fontId="1" type="noConversion"/>
  </si>
  <si>
    <t xml:space="preserve">gamelan </t>
  </si>
  <si>
    <t xml:space="preserve">ahramodeu </t>
  </si>
  <si>
    <t xml:space="preserve">pell </t>
  </si>
  <si>
    <t xml:space="preserve">teen </t>
  </si>
  <si>
    <t xml:space="preserve">ton </t>
  </si>
  <si>
    <t xml:space="preserve">kashi </t>
  </si>
  <si>
    <t xml:space="preserve">ador </t>
  </si>
  <si>
    <t xml:space="preserve">meltin </t>
  </si>
  <si>
    <t xml:space="preserve">ivan </t>
  </si>
  <si>
    <t xml:space="preserve">knife </t>
  </si>
  <si>
    <t xml:space="preserve">raul </t>
  </si>
  <si>
    <t xml:space="preserve">ron </t>
  </si>
  <si>
    <t xml:space="preserve">ogma </t>
  </si>
  <si>
    <t xml:space="preserve">chris </t>
  </si>
  <si>
    <t xml:space="preserve">unlike </t>
  </si>
  <si>
    <t xml:space="preserve">jyulra </t>
  </si>
  <si>
    <t xml:space="preserve">ricky </t>
  </si>
  <si>
    <t xml:space="preserve">rai </t>
  </si>
  <si>
    <t xml:space="preserve">roy </t>
  </si>
  <si>
    <t xml:space="preserve">louis </t>
  </si>
  <si>
    <t xml:space="preserve">ray </t>
  </si>
  <si>
    <t xml:space="preserve">molloy </t>
  </si>
  <si>
    <t xml:space="preserve">malvine </t>
  </si>
  <si>
    <t xml:space="preserve">mason </t>
  </si>
  <si>
    <t xml:space="preserve">mike </t>
  </si>
  <si>
    <t xml:space="preserve">brandon </t>
  </si>
  <si>
    <t xml:space="preserve">barton </t>
  </si>
  <si>
    <t xml:space="preserve">rice </t>
  </si>
  <si>
    <t xml:space="preserve">baker </t>
  </si>
  <si>
    <t xml:space="preserve">brans </t>
  </si>
  <si>
    <t xml:space="preserve">becky </t>
  </si>
  <si>
    <t xml:space="preserve">rom </t>
  </si>
  <si>
    <t xml:space="preserve">rudy </t>
  </si>
  <si>
    <t xml:space="preserve">roll </t>
  </si>
  <si>
    <t xml:space="preserve">lal </t>
  </si>
  <si>
    <t xml:space="preserve">james </t>
  </si>
  <si>
    <t xml:space="preserve">jason </t>
  </si>
  <si>
    <t xml:space="preserve">jude </t>
  </si>
  <si>
    <t xml:space="preserve">jerry </t>
  </si>
  <si>
    <t>jed</t>
  </si>
  <si>
    <t xml:space="preserve">joy </t>
  </si>
  <si>
    <t xml:space="preserve">zone </t>
  </si>
  <si>
    <t>tom</t>
  </si>
  <si>
    <t>besta</t>
    <phoneticPr fontId="1" type="noConversion"/>
  </si>
  <si>
    <t>demonio</t>
    <phoneticPr fontId="1" type="noConversion"/>
  </si>
  <si>
    <t>frio</t>
    <phoneticPr fontId="1" type="noConversion"/>
  </si>
  <si>
    <t>natuleza</t>
    <phoneticPr fontId="1" type="noConversion"/>
  </si>
  <si>
    <t>enloque</t>
    <phoneticPr fontId="1" type="noConversion"/>
  </si>
  <si>
    <t>bruxa</t>
    <phoneticPr fontId="1" type="noConversion"/>
  </si>
  <si>
    <t>sinceridade</t>
    <phoneticPr fontId="1" type="noConversion"/>
  </si>
  <si>
    <t>근접</t>
    <phoneticPr fontId="1" type="noConversion"/>
  </si>
  <si>
    <t>원거리</t>
    <phoneticPr fontId="1" type="noConversion"/>
  </si>
  <si>
    <t>스피드</t>
    <phoneticPr fontId="1" type="noConversion"/>
  </si>
  <si>
    <t>마법사</t>
    <phoneticPr fontId="1" type="noConversion"/>
  </si>
  <si>
    <t>힐러</t>
    <phoneticPr fontId="1" type="noConversion"/>
  </si>
  <si>
    <t>톰슨</t>
  </si>
  <si>
    <t>알</t>
  </si>
  <si>
    <t>에드</t>
  </si>
  <si>
    <t>마이클</t>
  </si>
  <si>
    <t>스폰</t>
  </si>
  <si>
    <t>케인</t>
  </si>
  <si>
    <t>피터</t>
  </si>
  <si>
    <t>포터</t>
  </si>
  <si>
    <t>몰리</t>
  </si>
  <si>
    <t>멜란</t>
  </si>
  <si>
    <t>al</t>
    <phoneticPr fontId="1" type="noConversion"/>
  </si>
  <si>
    <t xml:space="preserve">thompson </t>
  </si>
  <si>
    <t xml:space="preserve">michael </t>
  </si>
  <si>
    <t xml:space="preserve">spawn </t>
  </si>
  <si>
    <t xml:space="preserve">kane </t>
  </si>
  <si>
    <t xml:space="preserve">peter </t>
  </si>
  <si>
    <t xml:space="preserve">porter </t>
  </si>
  <si>
    <t>molly</t>
  </si>
  <si>
    <t>ed</t>
    <phoneticPr fontId="1" type="noConversion"/>
  </si>
  <si>
    <t>scar</t>
    <phoneticPr fontId="1" type="noConversion"/>
  </si>
  <si>
    <t>broms</t>
    <phoneticPr fontId="1" type="noConversion"/>
  </si>
  <si>
    <t>베이스</t>
    <phoneticPr fontId="1" type="noConversion"/>
  </si>
  <si>
    <t>근접공격력</t>
  </si>
  <si>
    <t>원거리공격력</t>
  </si>
  <si>
    <t>방어력</t>
  </si>
  <si>
    <t>체력</t>
  </si>
  <si>
    <t>공격속도</t>
  </si>
  <si>
    <t>이동속도</t>
  </si>
  <si>
    <t>창병</t>
  </si>
  <si>
    <t>궁수</t>
  </si>
  <si>
    <t>팔라딘</t>
  </si>
  <si>
    <t>미노타우르스</t>
  </si>
  <si>
    <t>사이클롭스</t>
  </si>
  <si>
    <t>라이칸</t>
  </si>
  <si>
    <t>골렘</t>
  </si>
  <si>
    <t>앤트</t>
  </si>
  <si>
    <t>타천사</t>
  </si>
  <si>
    <t>창병</t>
    <phoneticPr fontId="1" type="noConversion"/>
  </si>
  <si>
    <t>궁수</t>
    <phoneticPr fontId="1" type="noConversion"/>
  </si>
  <si>
    <t>팔라딘</t>
    <phoneticPr fontId="1" type="noConversion"/>
  </si>
  <si>
    <t>마법사</t>
    <phoneticPr fontId="1" type="noConversion"/>
  </si>
  <si>
    <t>힐러</t>
    <phoneticPr fontId="1" type="noConversion"/>
  </si>
  <si>
    <t>방어력(보정)</t>
    <phoneticPr fontId="1" type="noConversion"/>
  </si>
  <si>
    <t>체력(보정)</t>
    <phoneticPr fontId="1" type="noConversion"/>
  </si>
  <si>
    <t>근접(보정)</t>
    <phoneticPr fontId="1" type="noConversion"/>
  </si>
  <si>
    <t>원거리(보정)</t>
    <phoneticPr fontId="1" type="noConversion"/>
  </si>
  <si>
    <t>공속(보정)</t>
    <phoneticPr fontId="1" type="noConversion"/>
  </si>
  <si>
    <t>이속(보정)</t>
    <phoneticPr fontId="1" type="noConversion"/>
  </si>
  <si>
    <t>컨셉</t>
    <phoneticPr fontId="1" type="noConversion"/>
  </si>
  <si>
    <t>체력</t>
    <phoneticPr fontId="1" type="noConversion"/>
  </si>
  <si>
    <t>공격력</t>
    <phoneticPr fontId="1" type="noConversion"/>
  </si>
  <si>
    <t>공속</t>
    <phoneticPr fontId="1" type="noConversion"/>
  </si>
  <si>
    <t>방어력</t>
    <phoneticPr fontId="1" type="noConversion"/>
  </si>
  <si>
    <t>원거리</t>
    <phoneticPr fontId="1" type="noConversion"/>
  </si>
  <si>
    <t>근접</t>
    <phoneticPr fontId="1" type="noConversion"/>
  </si>
  <si>
    <t>이속</t>
    <phoneticPr fontId="1" type="noConversion"/>
  </si>
  <si>
    <t>스칼</t>
    <phoneticPr fontId="1" type="noConversion"/>
  </si>
  <si>
    <t>체.방</t>
    <phoneticPr fontId="1" type="noConversion"/>
  </si>
  <si>
    <t>체.공</t>
    <phoneticPr fontId="1" type="noConversion"/>
  </si>
  <si>
    <t>체.이속</t>
    <phoneticPr fontId="1" type="noConversion"/>
  </si>
  <si>
    <t>원.체</t>
    <phoneticPr fontId="1" type="noConversion"/>
  </si>
  <si>
    <t>이속.공</t>
    <phoneticPr fontId="1" type="noConversion"/>
  </si>
  <si>
    <t>이속.체</t>
    <phoneticPr fontId="1" type="noConversion"/>
  </si>
  <si>
    <t>이속.방</t>
    <phoneticPr fontId="1" type="noConversion"/>
  </si>
  <si>
    <t>근.공속</t>
    <phoneticPr fontId="1" type="noConversion"/>
  </si>
  <si>
    <t>이속.체력</t>
    <phoneticPr fontId="1" type="noConversion"/>
  </si>
  <si>
    <t>이속. 공</t>
    <phoneticPr fontId="1" type="noConversion"/>
  </si>
  <si>
    <t>=</t>
    <phoneticPr fontId="1" type="noConversion"/>
  </si>
  <si>
    <t>체.근</t>
    <phoneticPr fontId="1" type="noConversion"/>
  </si>
  <si>
    <t>적 부대를 지정하면 다른 부대를 무시하고 지정한 부대로 향한다.</t>
  </si>
  <si>
    <t>원.이속</t>
    <phoneticPr fontId="1" type="noConversion"/>
  </si>
  <si>
    <t>근공격력증가치</t>
  </si>
  <si>
    <t>원공격력증가치</t>
  </si>
  <si>
    <t>방어력증가치</t>
  </si>
  <si>
    <t>체력증가치</t>
  </si>
  <si>
    <t>공격속도증가치</t>
  </si>
  <si>
    <t>이동속도증가치</t>
  </si>
  <si>
    <t>지휘력증가치</t>
  </si>
  <si>
    <t>영웅이름</t>
    <phoneticPr fontId="1" type="noConversion"/>
  </si>
  <si>
    <t>=</t>
    <phoneticPr fontId="1" type="noConversion"/>
  </si>
  <si>
    <t>스피드</t>
    <phoneticPr fontId="1" type="noConversion"/>
  </si>
  <si>
    <t>이속</t>
    <phoneticPr fontId="1" type="noConversion"/>
  </si>
  <si>
    <t>체력</t>
    <phoneticPr fontId="1" type="noConversion"/>
  </si>
  <si>
    <t>공격력</t>
    <phoneticPr fontId="1" type="noConversion"/>
  </si>
  <si>
    <t>공속</t>
    <phoneticPr fontId="1" type="noConversion"/>
  </si>
  <si>
    <t>원거리</t>
    <phoneticPr fontId="1" type="noConversion"/>
  </si>
  <si>
    <t>근접</t>
    <phoneticPr fontId="1" type="noConversion"/>
  </si>
  <si>
    <t>broms</t>
    <phoneticPr fontId="1" type="noConversion"/>
  </si>
  <si>
    <t>방어력</t>
    <phoneticPr fontId="1" type="noConversion"/>
  </si>
  <si>
    <t xml:space="preserve">skar </t>
    <phoneticPr fontId="1" type="noConversion"/>
  </si>
  <si>
    <t>스칼</t>
    <phoneticPr fontId="1" type="noConversion"/>
  </si>
  <si>
    <t>이동불가 상태를 해제한다.</t>
    <phoneticPr fontId="1" type="noConversion"/>
  </si>
  <si>
    <t>이속.방</t>
    <phoneticPr fontId="1" type="noConversion"/>
  </si>
  <si>
    <t>부대의 최대체력의 20%를 즉시 회복한다.</t>
    <phoneticPr fontId="1" type="noConversion"/>
  </si>
  <si>
    <t>이속.체</t>
    <phoneticPr fontId="1" type="noConversion"/>
  </si>
  <si>
    <t>이속.공</t>
    <phoneticPr fontId="1" type="noConversion"/>
  </si>
  <si>
    <t>지정한 적부대에게 다량의 화살을 공중에 발사하여 피해를 입힌다.</t>
    <phoneticPr fontId="1" type="noConversion"/>
  </si>
  <si>
    <t>원.공속</t>
    <phoneticPr fontId="1" type="noConversion"/>
  </si>
  <si>
    <t>스킬을 사용하면 일정거리를 순간이동하면서 적에게 사격을 한다.</t>
    <phoneticPr fontId="1" type="noConversion"/>
  </si>
  <si>
    <t>원.체</t>
    <phoneticPr fontId="1" type="noConversion"/>
  </si>
  <si>
    <t>근접한 부대에게 방어력을 무시하는 근거리 사격을 한다.</t>
    <phoneticPr fontId="1" type="noConversion"/>
  </si>
  <si>
    <t>체.근</t>
    <phoneticPr fontId="1" type="noConversion"/>
  </si>
  <si>
    <t>일정시간동안 이동속도가 50%증가한다.</t>
    <phoneticPr fontId="1" type="noConversion"/>
  </si>
  <si>
    <t>체.이속</t>
    <phoneticPr fontId="1" type="noConversion"/>
  </si>
  <si>
    <t>ed</t>
    <phoneticPr fontId="1" type="noConversion"/>
  </si>
  <si>
    <t>지정한 부대에게 투창을 던져 피해를 입힌다.</t>
    <phoneticPr fontId="1" type="noConversion"/>
  </si>
  <si>
    <t>체.공</t>
    <phoneticPr fontId="1" type="noConversion"/>
  </si>
  <si>
    <t>al</t>
    <phoneticPr fontId="1" type="noConversion"/>
  </si>
  <si>
    <t>지정한 원거리 부대의 타겟팅을 자신으로 돌린다.</t>
    <phoneticPr fontId="1" type="noConversion"/>
  </si>
  <si>
    <t>체.방</t>
    <phoneticPr fontId="1" type="noConversion"/>
  </si>
  <si>
    <t>힐링의 효율이 증가</t>
    <phoneticPr fontId="1" type="noConversion"/>
  </si>
  <si>
    <t>아군 전체에게 힐링</t>
    <phoneticPr fontId="1" type="noConversion"/>
  </si>
  <si>
    <t>힐러</t>
    <phoneticPr fontId="1" type="noConversion"/>
  </si>
  <si>
    <t>sinceridade</t>
    <phoneticPr fontId="1" type="noConversion"/>
  </si>
  <si>
    <t>진세리다드</t>
    <phoneticPr fontId="1" type="noConversion"/>
  </si>
  <si>
    <t>타천사의 변화 특성 성공률 증가</t>
    <phoneticPr fontId="1" type="noConversion"/>
  </si>
  <si>
    <t>지정한 부대를 일정시간동안 다른 동물로 변화시킨다.</t>
    <phoneticPr fontId="1" type="noConversion"/>
  </si>
  <si>
    <t>마법사</t>
    <phoneticPr fontId="1" type="noConversion"/>
  </si>
  <si>
    <t>bruxa</t>
    <phoneticPr fontId="1" type="noConversion"/>
  </si>
  <si>
    <t>브루자</t>
    <phoneticPr fontId="1" type="noConversion"/>
  </si>
  <si>
    <t>기마병들의 공격력 증가</t>
    <phoneticPr fontId="1" type="noConversion"/>
  </si>
  <si>
    <t>자신의 주변에 가스를 살포하여 적들에게 초당 데미지를 준다</t>
    <phoneticPr fontId="1" type="noConversion"/>
  </si>
  <si>
    <t>이속. 공</t>
    <phoneticPr fontId="1" type="noConversion"/>
  </si>
  <si>
    <t>enloque</t>
    <phoneticPr fontId="1" type="noConversion"/>
  </si>
  <si>
    <t>엔로큐</t>
    <phoneticPr fontId="1" type="noConversion"/>
  </si>
  <si>
    <t>밤이 될 경우 모든 아군의 공격력 상승</t>
    <phoneticPr fontId="1" type="noConversion"/>
  </si>
  <si>
    <t>지정한 부대의 땅 밑에서 창들이 솟아나와 공격한다</t>
    <phoneticPr fontId="1" type="noConversion"/>
  </si>
  <si>
    <t>이속.체력</t>
    <phoneticPr fontId="1" type="noConversion"/>
  </si>
  <si>
    <t>fei</t>
    <phoneticPr fontId="1" type="noConversion"/>
  </si>
  <si>
    <t>페이</t>
    <phoneticPr fontId="1" type="noConversion"/>
  </si>
  <si>
    <t>궁수들의 치명타 확률 증가</t>
    <phoneticPr fontId="1" type="noConversion"/>
  </si>
  <si>
    <t>지정한 부대의 영웅에게 방어력을 무시하는 공격을 시전한다.</t>
    <phoneticPr fontId="1" type="noConversion"/>
  </si>
  <si>
    <t>근.공속</t>
    <phoneticPr fontId="1" type="noConversion"/>
  </si>
  <si>
    <t>frio</t>
    <phoneticPr fontId="1" type="noConversion"/>
  </si>
  <si>
    <t>프리오</t>
    <phoneticPr fontId="1" type="noConversion"/>
  </si>
  <si>
    <t>타천사에게 입히는 대미지가 증가</t>
    <phoneticPr fontId="1" type="noConversion"/>
  </si>
  <si>
    <t>거대한 화살을 지정한 곳에 쏘아 적 부대를 공격한다.</t>
    <phoneticPr fontId="1" type="noConversion"/>
  </si>
  <si>
    <t>unluny</t>
    <phoneticPr fontId="1" type="noConversion"/>
  </si>
  <si>
    <t>언루니</t>
    <phoneticPr fontId="1" type="noConversion"/>
  </si>
  <si>
    <t>라이칸 슬로프들의 공격력 증가</t>
    <phoneticPr fontId="1" type="noConversion"/>
  </si>
  <si>
    <t>라이칸 슬로프의 공격목표를 지정한다. 공격목표는 도중에 바뀌지 않는다</t>
    <phoneticPr fontId="1" type="noConversion"/>
  </si>
  <si>
    <t>zanta</t>
    <phoneticPr fontId="1" type="noConversion"/>
  </si>
  <si>
    <t>잔타</t>
    <phoneticPr fontId="1" type="noConversion"/>
  </si>
  <si>
    <t>창병들의 방어력이 증가</t>
    <phoneticPr fontId="1" type="noConversion"/>
  </si>
  <si>
    <t>방패를 이용하여 소속된 부대를 원거리 공격으로부터 방어한다</t>
    <phoneticPr fontId="1" type="noConversion"/>
  </si>
  <si>
    <t xml:space="preserve">scar </t>
    <phoneticPr fontId="1" type="noConversion"/>
  </si>
  <si>
    <t>스카</t>
    <phoneticPr fontId="1" type="noConversion"/>
  </si>
  <si>
    <t>spr파일명</t>
    <phoneticPr fontId="1" type="noConversion"/>
  </si>
  <si>
    <t>초상화 파일 이름</t>
    <phoneticPr fontId="1" type="noConversion"/>
  </si>
  <si>
    <t>패시브 스킬</t>
    <phoneticPr fontId="1" type="noConversion"/>
  </si>
  <si>
    <t>액티브스킬</t>
    <phoneticPr fontId="1" type="noConversion"/>
  </si>
  <si>
    <t>컨셉</t>
    <phoneticPr fontId="1" type="noConversion"/>
  </si>
  <si>
    <t>지휘타입</t>
    <phoneticPr fontId="1" type="noConversion"/>
  </si>
  <si>
    <t>등급</t>
    <phoneticPr fontId="1" type="noConversion"/>
  </si>
  <si>
    <t>식별자</t>
    <phoneticPr fontId="1" type="noConversion"/>
  </si>
  <si>
    <t>이름(Text ID)</t>
    <phoneticPr fontId="1" type="noConversion"/>
  </si>
  <si>
    <t>이름(영문)</t>
    <phoneticPr fontId="1" type="noConversion"/>
  </si>
  <si>
    <t>이름</t>
    <phoneticPr fontId="1" type="noConversion"/>
  </si>
  <si>
    <t>Kal</t>
    <phoneticPr fontId="1" type="noConversion"/>
  </si>
  <si>
    <t>유닛명</t>
    <phoneticPr fontId="1" type="noConversion"/>
  </si>
  <si>
    <t>유닛수</t>
    <phoneticPr fontId="1" type="noConversion"/>
  </si>
  <si>
    <t>스카</t>
    <phoneticPr fontId="1" type="noConversion"/>
  </si>
  <si>
    <t>달리</t>
    <phoneticPr fontId="1" type="noConversion"/>
  </si>
  <si>
    <t>골렘</t>
    <phoneticPr fontId="1" type="noConversion"/>
  </si>
  <si>
    <t>영웅1</t>
    <phoneticPr fontId="1" type="noConversion"/>
  </si>
  <si>
    <t>레벨</t>
    <phoneticPr fontId="1" type="noConversion"/>
  </si>
  <si>
    <t>등급</t>
    <phoneticPr fontId="1" type="noConversion"/>
  </si>
  <si>
    <t>지휘타입</t>
    <phoneticPr fontId="1" type="noConversion"/>
  </si>
  <si>
    <t>4등급</t>
    <phoneticPr fontId="1" type="noConversion"/>
  </si>
  <si>
    <t>3등급</t>
    <phoneticPr fontId="1" type="noConversion"/>
  </si>
  <si>
    <t>2등급</t>
    <phoneticPr fontId="1" type="noConversion"/>
  </si>
  <si>
    <t>1등급</t>
    <phoneticPr fontId="1" type="noConversion"/>
  </si>
  <si>
    <t>영웅2</t>
    <phoneticPr fontId="1" type="noConversion"/>
  </si>
  <si>
    <t>등급</t>
    <phoneticPr fontId="1" type="noConversion"/>
  </si>
  <si>
    <t>지휘타입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</si>
</sst>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0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tabSelected="1" workbookViewId="0">
      <pane ySplit="1" topLeftCell="A2" activePane="bottomLeft" state="frozen"/>
      <selection pane="bottomLeft" activeCell="A23" sqref="A23"/>
    </sheetView>
  </sheetViews>
  <sheetFormatPr defaultRowHeight="16.5" x14ac:dyDescent="0.3"/>
  <cols>
    <col min="1" max="1" width="9" style="21"/>
    <col min="2" max="2" width="11.5" style="21" customWidth="1"/>
    <col min="3" max="3" width="11" style="21" customWidth="1"/>
    <col min="4" max="4" width="12.75" style="21" bestFit="1" customWidth="1"/>
    <col min="5" max="5" width="7.125" style="21" bestFit="1" customWidth="1"/>
    <col min="6" max="6" width="5.25" style="21" bestFit="1" customWidth="1"/>
    <col min="7" max="7" width="9" style="21" customWidth="1"/>
    <col min="8" max="8" width="11.25" style="21" bestFit="1" customWidth="1"/>
    <col min="9" max="9" width="13.25" style="21" bestFit="1" customWidth="1"/>
    <col min="10" max="10" width="7.375" style="21" bestFit="1" customWidth="1"/>
    <col min="11" max="11" width="5.5" style="21" bestFit="1" customWidth="1"/>
    <col min="12" max="13" width="9.25" style="21" bestFit="1" customWidth="1"/>
    <col min="14" max="15" width="15.125" style="21" bestFit="1" customWidth="1"/>
    <col min="16" max="16" width="13" style="21" bestFit="1" customWidth="1"/>
    <col min="17" max="17" width="11" style="21" bestFit="1" customWidth="1"/>
    <col min="18" max="18" width="16" style="21" bestFit="1" customWidth="1"/>
    <col min="19" max="19" width="15.375" style="21" bestFit="1" customWidth="1"/>
    <col min="20" max="20" width="14.25" style="21" bestFit="1" customWidth="1"/>
    <col min="21" max="21" width="9.25" style="1" customWidth="1"/>
    <col min="22" max="22" width="62.375" style="21" customWidth="1"/>
    <col min="23" max="23" width="33.625" style="21" customWidth="1"/>
    <col min="24" max="24" width="16.5" style="21" bestFit="1" customWidth="1"/>
    <col min="25" max="25" width="9.75" style="21" bestFit="1" customWidth="1"/>
    <col min="26" max="16384" width="9" style="21"/>
  </cols>
  <sheetData>
    <row r="1" spans="1:25" x14ac:dyDescent="0.3">
      <c r="B1" s="21" t="s">
        <v>268</v>
      </c>
      <c r="C1" s="21" t="s">
        <v>267</v>
      </c>
      <c r="D1" s="21" t="s">
        <v>266</v>
      </c>
      <c r="E1" s="21" t="s">
        <v>265</v>
      </c>
      <c r="F1" s="21" t="s">
        <v>264</v>
      </c>
      <c r="G1" s="21" t="s">
        <v>263</v>
      </c>
      <c r="H1" s="21" t="s">
        <v>133</v>
      </c>
      <c r="I1" s="21" t="s">
        <v>134</v>
      </c>
      <c r="J1" s="21" t="s">
        <v>135</v>
      </c>
      <c r="K1" s="21" t="s">
        <v>136</v>
      </c>
      <c r="L1" s="21" t="s">
        <v>137</v>
      </c>
      <c r="M1" s="21" t="s">
        <v>138</v>
      </c>
      <c r="N1" s="21" t="s">
        <v>182</v>
      </c>
      <c r="O1" s="21" t="s">
        <v>183</v>
      </c>
      <c r="P1" s="21" t="s">
        <v>184</v>
      </c>
      <c r="Q1" s="21" t="s">
        <v>185</v>
      </c>
      <c r="R1" s="21" t="s">
        <v>186</v>
      </c>
      <c r="S1" s="21" t="s">
        <v>187</v>
      </c>
      <c r="T1" s="21" t="s">
        <v>188</v>
      </c>
      <c r="U1" s="14" t="s">
        <v>262</v>
      </c>
      <c r="V1" s="21" t="s">
        <v>261</v>
      </c>
      <c r="W1" s="21" t="s">
        <v>260</v>
      </c>
      <c r="X1" s="21" t="s">
        <v>259</v>
      </c>
      <c r="Y1" s="21" t="s">
        <v>258</v>
      </c>
    </row>
    <row r="2" spans="1:25" x14ac:dyDescent="0.3">
      <c r="A2" s="21">
        <v>1</v>
      </c>
      <c r="B2" s="2" t="s">
        <v>257</v>
      </c>
      <c r="C2" s="2" t="s">
        <v>256</v>
      </c>
      <c r="D2" s="21">
        <v>10000</v>
      </c>
      <c r="F2" s="21">
        <v>4</v>
      </c>
      <c r="G2" s="21" t="s">
        <v>197</v>
      </c>
      <c r="H2" s="21">
        <v>42</v>
      </c>
      <c r="I2" s="21">
        <v>0</v>
      </c>
      <c r="J2" s="21">
        <v>7</v>
      </c>
      <c r="K2" s="21">
        <v>420</v>
      </c>
      <c r="L2" s="21">
        <v>1.0499999999999998</v>
      </c>
      <c r="M2" s="21">
        <v>0.75</v>
      </c>
      <c r="N2" s="21">
        <v>4</v>
      </c>
      <c r="O2" s="21">
        <v>0</v>
      </c>
      <c r="P2" s="21">
        <v>5</v>
      </c>
      <c r="Q2" s="21">
        <v>5</v>
      </c>
      <c r="R2" s="21">
        <v>0</v>
      </c>
      <c r="S2" s="21">
        <v>0</v>
      </c>
      <c r="U2" s="7" t="s">
        <v>220</v>
      </c>
      <c r="V2" s="21" t="s">
        <v>255</v>
      </c>
      <c r="W2" s="21" t="s">
        <v>254</v>
      </c>
    </row>
    <row r="3" spans="1:25" x14ac:dyDescent="0.3">
      <c r="A3" s="21">
        <v>2</v>
      </c>
      <c r="B3" s="2" t="s">
        <v>253</v>
      </c>
      <c r="C3" s="2" t="s">
        <v>252</v>
      </c>
      <c r="D3" s="21">
        <v>10001</v>
      </c>
      <c r="F3" s="21">
        <v>4</v>
      </c>
      <c r="G3" s="21" t="s">
        <v>197</v>
      </c>
      <c r="H3" s="21">
        <v>49</v>
      </c>
      <c r="I3" s="21">
        <v>0</v>
      </c>
      <c r="J3" s="21">
        <v>6</v>
      </c>
      <c r="K3" s="21">
        <v>420</v>
      </c>
      <c r="L3" s="21">
        <v>1.0499999999999998</v>
      </c>
      <c r="M3" s="21">
        <v>0.9</v>
      </c>
      <c r="N3" s="21">
        <v>5</v>
      </c>
      <c r="O3" s="21">
        <v>0</v>
      </c>
      <c r="P3" s="21">
        <v>4</v>
      </c>
      <c r="Q3" s="21">
        <v>5</v>
      </c>
      <c r="R3" s="21">
        <v>0</v>
      </c>
      <c r="S3" s="21">
        <v>0</v>
      </c>
      <c r="U3" s="7" t="s">
        <v>217</v>
      </c>
      <c r="V3" s="21" t="s">
        <v>251</v>
      </c>
      <c r="W3" s="21" t="s">
        <v>250</v>
      </c>
    </row>
    <row r="4" spans="1:25" x14ac:dyDescent="0.3">
      <c r="A4" s="21">
        <v>3</v>
      </c>
      <c r="B4" s="2" t="s">
        <v>249</v>
      </c>
      <c r="C4" s="2" t="s">
        <v>248</v>
      </c>
      <c r="D4" s="21">
        <v>10002</v>
      </c>
      <c r="F4" s="21">
        <v>4</v>
      </c>
      <c r="G4" s="21" t="s">
        <v>196</v>
      </c>
      <c r="H4" s="21">
        <v>12</v>
      </c>
      <c r="I4" s="21">
        <v>77</v>
      </c>
      <c r="J4" s="21">
        <v>0</v>
      </c>
      <c r="K4" s="21">
        <v>210</v>
      </c>
      <c r="L4" s="21">
        <v>1.7999999999999998</v>
      </c>
      <c r="M4" s="21">
        <v>0.44999999999999996</v>
      </c>
      <c r="N4" s="21">
        <v>2</v>
      </c>
      <c r="O4" s="21">
        <v>5</v>
      </c>
      <c r="P4" s="21">
        <v>4</v>
      </c>
      <c r="Q4" s="21">
        <v>5</v>
      </c>
      <c r="R4" s="21">
        <v>0</v>
      </c>
      <c r="S4" s="21">
        <v>0</v>
      </c>
      <c r="U4" s="7" t="s">
        <v>210</v>
      </c>
      <c r="V4" s="21" t="s">
        <v>247</v>
      </c>
      <c r="W4" s="21" t="s">
        <v>246</v>
      </c>
    </row>
    <row r="5" spans="1:25" x14ac:dyDescent="0.3">
      <c r="A5" s="21">
        <v>4</v>
      </c>
      <c r="B5" s="2" t="s">
        <v>245</v>
      </c>
      <c r="C5" s="2" t="s">
        <v>244</v>
      </c>
      <c r="D5" s="21">
        <v>10003</v>
      </c>
      <c r="F5" s="21">
        <v>4</v>
      </c>
      <c r="G5" s="21" t="s">
        <v>196</v>
      </c>
      <c r="H5" s="21">
        <v>42</v>
      </c>
      <c r="I5" s="21">
        <v>66</v>
      </c>
      <c r="J5" s="21">
        <v>0</v>
      </c>
      <c r="K5" s="21">
        <v>180</v>
      </c>
      <c r="L5" s="21">
        <v>2.4</v>
      </c>
      <c r="M5" s="21">
        <v>0.44999999999999996</v>
      </c>
      <c r="N5" s="21">
        <v>5</v>
      </c>
      <c r="O5" s="21">
        <v>4</v>
      </c>
      <c r="P5" s="21">
        <v>4</v>
      </c>
      <c r="Q5" s="21">
        <v>4</v>
      </c>
      <c r="R5" s="21">
        <v>0.02</v>
      </c>
      <c r="S5" s="21">
        <v>0</v>
      </c>
      <c r="U5" s="7" t="s">
        <v>243</v>
      </c>
      <c r="V5" s="21" t="s">
        <v>242</v>
      </c>
      <c r="W5" s="21" t="s">
        <v>241</v>
      </c>
    </row>
    <row r="6" spans="1:25" x14ac:dyDescent="0.3">
      <c r="A6" s="21">
        <v>5</v>
      </c>
      <c r="B6" s="2" t="s">
        <v>240</v>
      </c>
      <c r="C6" s="2" t="s">
        <v>239</v>
      </c>
      <c r="D6" s="21">
        <v>10004</v>
      </c>
      <c r="F6" s="21">
        <v>4</v>
      </c>
      <c r="G6" s="21" t="s">
        <v>191</v>
      </c>
      <c r="H6" s="21">
        <v>90</v>
      </c>
      <c r="I6" s="21">
        <v>0</v>
      </c>
      <c r="J6" s="21">
        <v>6</v>
      </c>
      <c r="K6" s="21">
        <v>350</v>
      </c>
      <c r="L6" s="21">
        <v>2.25</v>
      </c>
      <c r="M6" s="21">
        <v>2</v>
      </c>
      <c r="N6" s="21">
        <v>4</v>
      </c>
      <c r="O6" s="21">
        <v>0</v>
      </c>
      <c r="P6" s="21">
        <v>4</v>
      </c>
      <c r="Q6" s="21">
        <v>5</v>
      </c>
      <c r="R6" s="21">
        <v>0</v>
      </c>
      <c r="S6" s="21">
        <v>0.02</v>
      </c>
      <c r="U6" s="7" t="s">
        <v>238</v>
      </c>
      <c r="V6" s="21" t="s">
        <v>237</v>
      </c>
      <c r="W6" s="21" t="s">
        <v>236</v>
      </c>
    </row>
    <row r="7" spans="1:25" x14ac:dyDescent="0.3">
      <c r="A7" s="21">
        <v>6</v>
      </c>
      <c r="B7" s="2" t="s">
        <v>235</v>
      </c>
      <c r="C7" s="2" t="s">
        <v>234</v>
      </c>
      <c r="D7" s="21">
        <v>10005</v>
      </c>
      <c r="F7" s="21">
        <v>4</v>
      </c>
      <c r="G7" s="21" t="s">
        <v>191</v>
      </c>
      <c r="H7" s="21">
        <v>105</v>
      </c>
      <c r="I7" s="21">
        <v>0</v>
      </c>
      <c r="J7" s="21">
        <v>6</v>
      </c>
      <c r="K7" s="21">
        <v>300</v>
      </c>
      <c r="L7" s="21">
        <v>2.25</v>
      </c>
      <c r="M7" s="21">
        <v>2</v>
      </c>
      <c r="N7" s="21">
        <v>5</v>
      </c>
      <c r="O7" s="21">
        <v>0</v>
      </c>
      <c r="P7" s="21">
        <v>4</v>
      </c>
      <c r="Q7" s="21">
        <v>4</v>
      </c>
      <c r="R7" s="21">
        <v>0</v>
      </c>
      <c r="S7" s="21">
        <v>0.01</v>
      </c>
      <c r="U7" s="7" t="s">
        <v>233</v>
      </c>
      <c r="V7" s="21" t="s">
        <v>232</v>
      </c>
      <c r="W7" s="21" t="s">
        <v>231</v>
      </c>
    </row>
    <row r="8" spans="1:25" x14ac:dyDescent="0.3">
      <c r="A8" s="21">
        <v>7</v>
      </c>
      <c r="B8" s="2" t="s">
        <v>230</v>
      </c>
      <c r="C8" s="2" t="s">
        <v>229</v>
      </c>
      <c r="D8" s="21">
        <v>10006</v>
      </c>
      <c r="F8" s="21">
        <v>4</v>
      </c>
      <c r="G8" s="21" t="s">
        <v>228</v>
      </c>
      <c r="H8" s="21">
        <v>12</v>
      </c>
      <c r="I8" s="21">
        <v>360</v>
      </c>
      <c r="J8" s="21">
        <v>12</v>
      </c>
      <c r="K8" s="21">
        <v>300</v>
      </c>
      <c r="L8" s="21">
        <v>2.25</v>
      </c>
      <c r="M8" s="21">
        <v>0.44999999999999996</v>
      </c>
      <c r="N8" s="21">
        <v>0</v>
      </c>
      <c r="O8" s="21">
        <v>5</v>
      </c>
      <c r="P8" s="21">
        <v>3</v>
      </c>
      <c r="Q8" s="21">
        <v>3</v>
      </c>
      <c r="R8" s="21">
        <v>0</v>
      </c>
      <c r="S8" s="21">
        <v>0</v>
      </c>
      <c r="U8" s="7" t="s">
        <v>190</v>
      </c>
      <c r="V8" s="21" t="s">
        <v>227</v>
      </c>
      <c r="W8" s="21" t="s">
        <v>226</v>
      </c>
    </row>
    <row r="9" spans="1:25" x14ac:dyDescent="0.3">
      <c r="A9" s="21">
        <v>8</v>
      </c>
      <c r="B9" s="2" t="s">
        <v>225</v>
      </c>
      <c r="C9" s="2" t="s">
        <v>224</v>
      </c>
      <c r="D9" s="21">
        <v>10007</v>
      </c>
      <c r="F9" s="21">
        <v>4</v>
      </c>
      <c r="G9" s="21" t="s">
        <v>223</v>
      </c>
      <c r="H9" s="21">
        <v>12</v>
      </c>
      <c r="I9" s="21">
        <v>180</v>
      </c>
      <c r="J9" s="21">
        <v>18</v>
      </c>
      <c r="K9" s="21">
        <v>240</v>
      </c>
      <c r="L9" s="21">
        <v>2.25</v>
      </c>
      <c r="M9" s="21">
        <v>0.44999999999999996</v>
      </c>
      <c r="N9" s="21">
        <v>0</v>
      </c>
      <c r="O9" s="21">
        <v>5</v>
      </c>
      <c r="P9" s="21">
        <v>3</v>
      </c>
      <c r="Q9" s="21">
        <v>3</v>
      </c>
      <c r="R9" s="21">
        <v>0</v>
      </c>
      <c r="S9" s="21">
        <v>0</v>
      </c>
      <c r="U9" s="7" t="s">
        <v>190</v>
      </c>
      <c r="V9" s="21" t="s">
        <v>222</v>
      </c>
      <c r="W9" s="21" t="s">
        <v>221</v>
      </c>
    </row>
    <row r="10" spans="1:25" x14ac:dyDescent="0.3">
      <c r="A10" s="21">
        <v>9</v>
      </c>
      <c r="B10" s="3" t="s">
        <v>111</v>
      </c>
      <c r="C10" s="3" t="s">
        <v>122</v>
      </c>
      <c r="D10" s="21">
        <v>10008</v>
      </c>
      <c r="F10" s="21">
        <v>3</v>
      </c>
      <c r="G10" s="21" t="s">
        <v>197</v>
      </c>
      <c r="H10" s="21">
        <v>35</v>
      </c>
      <c r="I10" s="21">
        <v>0</v>
      </c>
      <c r="J10" s="21">
        <v>6</v>
      </c>
      <c r="K10" s="21">
        <v>330</v>
      </c>
      <c r="L10" s="21">
        <v>0.97999999999999987</v>
      </c>
      <c r="M10" s="21">
        <v>0.7</v>
      </c>
      <c r="N10" s="21">
        <v>3</v>
      </c>
      <c r="O10" s="21">
        <v>0</v>
      </c>
      <c r="P10" s="21">
        <v>4</v>
      </c>
      <c r="Q10" s="21">
        <v>4</v>
      </c>
      <c r="R10" s="21">
        <v>0</v>
      </c>
      <c r="S10" s="21">
        <v>0</v>
      </c>
      <c r="U10" s="15" t="s">
        <v>220</v>
      </c>
      <c r="V10" s="4" t="s">
        <v>219</v>
      </c>
      <c r="W10" s="21" t="s">
        <v>190</v>
      </c>
    </row>
    <row r="11" spans="1:25" x14ac:dyDescent="0.3">
      <c r="A11" s="21">
        <v>10</v>
      </c>
      <c r="B11" s="3" t="s">
        <v>112</v>
      </c>
      <c r="C11" s="3" t="s">
        <v>218</v>
      </c>
      <c r="D11" s="21">
        <v>10009</v>
      </c>
      <c r="F11" s="21">
        <v>3</v>
      </c>
      <c r="G11" s="21" t="s">
        <v>197</v>
      </c>
      <c r="H11" s="21">
        <v>39</v>
      </c>
      <c r="I11" s="21">
        <v>0</v>
      </c>
      <c r="J11" s="21">
        <v>5</v>
      </c>
      <c r="K11" s="21">
        <v>330</v>
      </c>
      <c r="L11" s="21">
        <v>0.97999999999999987</v>
      </c>
      <c r="M11" s="21">
        <v>0.7</v>
      </c>
      <c r="N11" s="21">
        <v>4</v>
      </c>
      <c r="O11" s="21">
        <v>0</v>
      </c>
      <c r="P11" s="21">
        <v>3</v>
      </c>
      <c r="Q11" s="21">
        <v>4</v>
      </c>
      <c r="R11" s="21">
        <v>0</v>
      </c>
      <c r="S11" s="21">
        <v>0</v>
      </c>
      <c r="U11" s="15" t="s">
        <v>217</v>
      </c>
      <c r="V11" s="4" t="s">
        <v>216</v>
      </c>
      <c r="W11" s="21" t="s">
        <v>190</v>
      </c>
    </row>
    <row r="12" spans="1:25" x14ac:dyDescent="0.3">
      <c r="A12" s="21">
        <v>11</v>
      </c>
      <c r="B12" s="3" t="s">
        <v>113</v>
      </c>
      <c r="C12" s="3" t="s">
        <v>215</v>
      </c>
      <c r="D12" s="21">
        <v>10010</v>
      </c>
      <c r="F12" s="21">
        <v>3</v>
      </c>
      <c r="G12" s="21" t="s">
        <v>197</v>
      </c>
      <c r="H12" s="21">
        <v>35</v>
      </c>
      <c r="I12" s="21">
        <v>0</v>
      </c>
      <c r="J12" s="21">
        <v>5</v>
      </c>
      <c r="K12" s="21">
        <v>330</v>
      </c>
      <c r="L12" s="21">
        <v>0.97999999999999987</v>
      </c>
      <c r="M12" s="21">
        <v>0.95</v>
      </c>
      <c r="N12" s="21">
        <v>3</v>
      </c>
      <c r="O12" s="21">
        <v>0</v>
      </c>
      <c r="P12" s="21">
        <v>3</v>
      </c>
      <c r="Q12" s="21">
        <v>4</v>
      </c>
      <c r="R12" s="21">
        <v>0</v>
      </c>
      <c r="S12" s="21">
        <v>0.01</v>
      </c>
      <c r="U12" s="15" t="s">
        <v>214</v>
      </c>
      <c r="V12" s="4" t="s">
        <v>213</v>
      </c>
      <c r="W12" s="21" t="s">
        <v>190</v>
      </c>
    </row>
    <row r="13" spans="1:25" x14ac:dyDescent="0.3">
      <c r="A13" s="21">
        <v>12</v>
      </c>
      <c r="B13" s="3" t="s">
        <v>114</v>
      </c>
      <c r="C13" s="3" t="s">
        <v>123</v>
      </c>
      <c r="D13" s="21">
        <v>10011</v>
      </c>
      <c r="F13" s="21">
        <v>3</v>
      </c>
      <c r="G13" s="21" t="s">
        <v>196</v>
      </c>
      <c r="H13" s="21">
        <v>32</v>
      </c>
      <c r="I13" s="21">
        <v>44</v>
      </c>
      <c r="J13" s="21">
        <v>0</v>
      </c>
      <c r="K13" s="21">
        <v>210</v>
      </c>
      <c r="L13" s="21">
        <v>1.68</v>
      </c>
      <c r="M13" s="21">
        <v>0.42</v>
      </c>
      <c r="N13" s="21">
        <v>4</v>
      </c>
      <c r="O13" s="21">
        <v>3</v>
      </c>
      <c r="P13" s="21">
        <v>3</v>
      </c>
      <c r="Q13" s="21">
        <v>4</v>
      </c>
      <c r="R13" s="21">
        <v>0</v>
      </c>
      <c r="S13" s="21">
        <v>0</v>
      </c>
      <c r="U13" s="15" t="s">
        <v>212</v>
      </c>
      <c r="V13" s="4" t="s">
        <v>211</v>
      </c>
      <c r="W13" s="21" t="s">
        <v>190</v>
      </c>
    </row>
    <row r="14" spans="1:25" x14ac:dyDescent="0.3">
      <c r="A14" s="21">
        <v>13</v>
      </c>
      <c r="B14" s="3" t="s">
        <v>115</v>
      </c>
      <c r="C14" s="3" t="s">
        <v>124</v>
      </c>
      <c r="D14" s="21">
        <v>10012</v>
      </c>
      <c r="F14" s="21">
        <v>3</v>
      </c>
      <c r="G14" s="21" t="s">
        <v>196</v>
      </c>
      <c r="H14" s="21">
        <v>10</v>
      </c>
      <c r="I14" s="21">
        <v>61</v>
      </c>
      <c r="J14" s="21">
        <v>0</v>
      </c>
      <c r="K14" s="21">
        <v>165</v>
      </c>
      <c r="L14" s="21">
        <v>1.68</v>
      </c>
      <c r="M14" s="21">
        <v>0.42</v>
      </c>
      <c r="N14" s="21">
        <v>3</v>
      </c>
      <c r="O14" s="21">
        <v>4</v>
      </c>
      <c r="P14" s="21">
        <v>3</v>
      </c>
      <c r="Q14" s="21">
        <v>4</v>
      </c>
      <c r="R14" s="21">
        <v>0</v>
      </c>
      <c r="S14" s="21">
        <v>0</v>
      </c>
      <c r="U14" s="15" t="s">
        <v>210</v>
      </c>
      <c r="V14" s="4" t="s">
        <v>209</v>
      </c>
      <c r="W14" s="21" t="s">
        <v>190</v>
      </c>
    </row>
    <row r="15" spans="1:25" x14ac:dyDescent="0.3">
      <c r="A15" s="21">
        <v>14</v>
      </c>
      <c r="B15" s="3" t="s">
        <v>116</v>
      </c>
      <c r="C15" s="3" t="s">
        <v>125</v>
      </c>
      <c r="D15" s="21">
        <v>10013</v>
      </c>
      <c r="F15" s="21">
        <v>3</v>
      </c>
      <c r="G15" s="21" t="s">
        <v>196</v>
      </c>
      <c r="H15" s="21">
        <v>10</v>
      </c>
      <c r="I15" s="21">
        <v>61</v>
      </c>
      <c r="J15" s="21">
        <v>0</v>
      </c>
      <c r="K15" s="21">
        <v>150</v>
      </c>
      <c r="L15" s="21">
        <v>1.68</v>
      </c>
      <c r="M15" s="21">
        <v>0.56999999999999995</v>
      </c>
      <c r="N15" s="21">
        <v>3</v>
      </c>
      <c r="O15" s="21">
        <v>4</v>
      </c>
      <c r="P15" s="21">
        <v>3</v>
      </c>
      <c r="Q15" s="21">
        <v>3</v>
      </c>
      <c r="R15" s="21">
        <v>0.01</v>
      </c>
      <c r="S15" s="21">
        <v>0</v>
      </c>
      <c r="U15" s="15" t="s">
        <v>208</v>
      </c>
      <c r="V15" s="4" t="s">
        <v>207</v>
      </c>
      <c r="W15" s="21" t="s">
        <v>190</v>
      </c>
    </row>
    <row r="16" spans="1:25" x14ac:dyDescent="0.3">
      <c r="A16" s="21">
        <v>15</v>
      </c>
      <c r="B16" s="3" t="s">
        <v>117</v>
      </c>
      <c r="C16" s="3" t="s">
        <v>126</v>
      </c>
      <c r="D16" s="21">
        <v>10014</v>
      </c>
      <c r="F16" s="21">
        <v>3</v>
      </c>
      <c r="G16" s="21" t="s">
        <v>191</v>
      </c>
      <c r="H16" s="21">
        <v>83</v>
      </c>
      <c r="I16" s="21">
        <v>0</v>
      </c>
      <c r="J16" s="21">
        <v>5</v>
      </c>
      <c r="K16" s="21">
        <v>250</v>
      </c>
      <c r="L16" s="21">
        <v>2.0999999999999996</v>
      </c>
      <c r="M16" s="21">
        <v>1.9</v>
      </c>
      <c r="N16" s="21">
        <v>4</v>
      </c>
      <c r="O16" s="21">
        <v>0</v>
      </c>
      <c r="P16" s="21">
        <v>3</v>
      </c>
      <c r="Q16" s="21">
        <v>3</v>
      </c>
      <c r="R16" s="21">
        <v>0</v>
      </c>
      <c r="S16" s="21">
        <v>0.01</v>
      </c>
      <c r="U16" s="15" t="s">
        <v>206</v>
      </c>
      <c r="V16" s="4" t="s">
        <v>180</v>
      </c>
      <c r="W16" s="21" t="s">
        <v>190</v>
      </c>
    </row>
    <row r="17" spans="1:23" x14ac:dyDescent="0.3">
      <c r="A17" s="21">
        <v>16</v>
      </c>
      <c r="B17" s="3" t="s">
        <v>118</v>
      </c>
      <c r="C17" s="3" t="s">
        <v>127</v>
      </c>
      <c r="D17" s="21">
        <v>10015</v>
      </c>
      <c r="F17" s="21">
        <v>3</v>
      </c>
      <c r="G17" s="21" t="s">
        <v>191</v>
      </c>
      <c r="H17" s="21">
        <v>75</v>
      </c>
      <c r="I17" s="21">
        <v>0</v>
      </c>
      <c r="J17" s="21">
        <v>5</v>
      </c>
      <c r="K17" s="21">
        <v>275</v>
      </c>
      <c r="L17" s="21">
        <v>2.0999999999999996</v>
      </c>
      <c r="M17" s="21">
        <v>1.9</v>
      </c>
      <c r="N17" s="21">
        <v>3</v>
      </c>
      <c r="O17" s="21">
        <v>0</v>
      </c>
      <c r="P17" s="21">
        <v>3</v>
      </c>
      <c r="Q17" s="21">
        <v>4</v>
      </c>
      <c r="R17" s="21">
        <v>0</v>
      </c>
      <c r="S17" s="21">
        <v>0.01</v>
      </c>
      <c r="U17" s="15" t="s">
        <v>205</v>
      </c>
      <c r="V17" s="4" t="s">
        <v>204</v>
      </c>
      <c r="W17" s="21" t="s">
        <v>190</v>
      </c>
    </row>
    <row r="18" spans="1:23" x14ac:dyDescent="0.3">
      <c r="A18" s="21">
        <v>17</v>
      </c>
      <c r="B18" s="3" t="s">
        <v>119</v>
      </c>
      <c r="C18" s="3" t="s">
        <v>128</v>
      </c>
      <c r="D18" s="21">
        <v>10016</v>
      </c>
      <c r="F18" s="21">
        <v>3</v>
      </c>
      <c r="G18" s="21" t="s">
        <v>191</v>
      </c>
      <c r="H18" s="21">
        <v>75</v>
      </c>
      <c r="I18" s="21">
        <v>0</v>
      </c>
      <c r="J18" s="21">
        <v>6</v>
      </c>
      <c r="K18" s="21">
        <v>250</v>
      </c>
      <c r="L18" s="21">
        <v>2.0999999999999996</v>
      </c>
      <c r="M18" s="21">
        <v>1.9</v>
      </c>
      <c r="N18" s="21">
        <v>3</v>
      </c>
      <c r="O18" s="21">
        <v>0</v>
      </c>
      <c r="P18" s="21">
        <v>4</v>
      </c>
      <c r="Q18" s="21">
        <v>3</v>
      </c>
      <c r="R18" s="21">
        <v>0</v>
      </c>
      <c r="S18" s="21">
        <v>0.01</v>
      </c>
      <c r="U18" s="15" t="s">
        <v>203</v>
      </c>
      <c r="V18" s="4" t="s">
        <v>202</v>
      </c>
      <c r="W18" s="21" t="s">
        <v>190</v>
      </c>
    </row>
    <row r="19" spans="1:23" x14ac:dyDescent="0.3">
      <c r="A19" s="21">
        <v>18</v>
      </c>
      <c r="B19" s="21" t="s">
        <v>120</v>
      </c>
      <c r="C19" s="21" t="s">
        <v>56</v>
      </c>
      <c r="D19" s="21">
        <v>10017</v>
      </c>
      <c r="F19" s="21">
        <v>2</v>
      </c>
      <c r="G19" s="21" t="s">
        <v>197</v>
      </c>
      <c r="H19" s="21">
        <v>28</v>
      </c>
      <c r="I19" s="21">
        <v>0</v>
      </c>
      <c r="J19" s="21">
        <v>4</v>
      </c>
      <c r="K19" s="21">
        <v>240</v>
      </c>
      <c r="L19" s="21">
        <v>1.19</v>
      </c>
      <c r="M19" s="21">
        <v>0.6</v>
      </c>
      <c r="N19" s="21">
        <v>2</v>
      </c>
      <c r="O19" s="21">
        <v>0</v>
      </c>
      <c r="P19" s="21">
        <v>2</v>
      </c>
      <c r="Q19" s="21">
        <v>2</v>
      </c>
      <c r="R19" s="21">
        <v>5.0000000000000001E-3</v>
      </c>
      <c r="S19" s="21">
        <v>0</v>
      </c>
      <c r="U19" s="12" t="s">
        <v>195</v>
      </c>
      <c r="V19" s="21" t="s">
        <v>190</v>
      </c>
      <c r="W19" s="21" t="s">
        <v>190</v>
      </c>
    </row>
    <row r="20" spans="1:23" s="20" customFormat="1" x14ac:dyDescent="0.3">
      <c r="A20" s="20">
        <v>19</v>
      </c>
      <c r="B20" s="20" t="s">
        <v>3</v>
      </c>
      <c r="C20" s="20" t="s">
        <v>57</v>
      </c>
      <c r="D20" s="20">
        <v>10018</v>
      </c>
      <c r="F20" s="20">
        <v>2</v>
      </c>
      <c r="G20" s="20" t="s">
        <v>197</v>
      </c>
      <c r="H20" s="20">
        <v>28</v>
      </c>
      <c r="I20" s="20">
        <v>0</v>
      </c>
      <c r="J20" s="20">
        <v>4</v>
      </c>
      <c r="K20" s="20">
        <v>270</v>
      </c>
      <c r="L20" s="20">
        <v>0.84</v>
      </c>
      <c r="M20" s="20">
        <v>0.6</v>
      </c>
      <c r="N20" s="20">
        <v>2</v>
      </c>
      <c r="O20" s="20">
        <v>0</v>
      </c>
      <c r="P20" s="20">
        <v>2</v>
      </c>
      <c r="Q20" s="20">
        <v>3</v>
      </c>
      <c r="R20" s="21">
        <v>0</v>
      </c>
      <c r="S20" s="21">
        <v>0</v>
      </c>
      <c r="U20" s="12" t="s">
        <v>193</v>
      </c>
      <c r="V20" s="21" t="s">
        <v>190</v>
      </c>
      <c r="W20" s="21" t="s">
        <v>190</v>
      </c>
    </row>
    <row r="21" spans="1:23" x14ac:dyDescent="0.3">
      <c r="A21" s="21">
        <v>20</v>
      </c>
      <c r="B21" s="21" t="s">
        <v>4</v>
      </c>
      <c r="C21" s="21" t="s">
        <v>58</v>
      </c>
      <c r="D21" s="21">
        <v>10019</v>
      </c>
      <c r="F21" s="21">
        <v>2</v>
      </c>
      <c r="G21" s="20" t="s">
        <v>197</v>
      </c>
      <c r="H21" s="21">
        <v>28</v>
      </c>
      <c r="I21" s="21">
        <v>0</v>
      </c>
      <c r="J21" s="21">
        <v>4</v>
      </c>
      <c r="K21" s="21">
        <v>240</v>
      </c>
      <c r="L21" s="21">
        <v>0.84</v>
      </c>
      <c r="M21" s="21">
        <v>0.85</v>
      </c>
      <c r="N21" s="21">
        <v>2</v>
      </c>
      <c r="O21" s="21">
        <v>0</v>
      </c>
      <c r="P21" s="21">
        <v>2</v>
      </c>
      <c r="Q21" s="21">
        <v>2</v>
      </c>
      <c r="R21" s="21">
        <v>0</v>
      </c>
      <c r="S21" s="21">
        <v>0.01</v>
      </c>
      <c r="U21" s="12" t="s">
        <v>192</v>
      </c>
      <c r="V21" s="21" t="s">
        <v>190</v>
      </c>
      <c r="W21" s="21" t="s">
        <v>190</v>
      </c>
    </row>
    <row r="22" spans="1:23" x14ac:dyDescent="0.3">
      <c r="A22" s="21">
        <v>21</v>
      </c>
      <c r="B22" s="21" t="s">
        <v>5</v>
      </c>
      <c r="C22" s="21" t="s">
        <v>59</v>
      </c>
      <c r="D22" s="21">
        <v>10020</v>
      </c>
      <c r="F22" s="21">
        <v>2</v>
      </c>
      <c r="G22" s="20" t="s">
        <v>197</v>
      </c>
      <c r="H22" s="21">
        <v>32</v>
      </c>
      <c r="I22" s="21">
        <v>0</v>
      </c>
      <c r="J22" s="21">
        <v>4</v>
      </c>
      <c r="K22" s="21">
        <v>240</v>
      </c>
      <c r="L22" s="21">
        <v>0.84</v>
      </c>
      <c r="M22" s="21">
        <v>0.6</v>
      </c>
      <c r="N22" s="21">
        <v>3</v>
      </c>
      <c r="O22" s="21">
        <v>0</v>
      </c>
      <c r="P22" s="21">
        <v>2</v>
      </c>
      <c r="Q22" s="21">
        <v>2</v>
      </c>
      <c r="R22" s="21">
        <v>0</v>
      </c>
      <c r="S22" s="21">
        <v>0</v>
      </c>
      <c r="U22" s="12" t="s">
        <v>194</v>
      </c>
      <c r="V22" s="21" t="s">
        <v>190</v>
      </c>
      <c r="W22" s="21" t="s">
        <v>190</v>
      </c>
    </row>
    <row r="23" spans="1:23" x14ac:dyDescent="0.3">
      <c r="A23" s="21">
        <v>22</v>
      </c>
      <c r="B23" s="21" t="s">
        <v>6</v>
      </c>
      <c r="C23" s="21" t="s">
        <v>60</v>
      </c>
      <c r="D23" s="21">
        <v>10021</v>
      </c>
      <c r="F23" s="21">
        <v>2</v>
      </c>
      <c r="G23" s="20" t="s">
        <v>197</v>
      </c>
      <c r="H23" s="21">
        <v>28</v>
      </c>
      <c r="I23" s="21">
        <v>0</v>
      </c>
      <c r="J23" s="21">
        <v>5</v>
      </c>
      <c r="K23" s="21">
        <v>240</v>
      </c>
      <c r="L23" s="21">
        <v>0.84</v>
      </c>
      <c r="M23" s="21">
        <v>0.6</v>
      </c>
      <c r="N23" s="21">
        <v>2</v>
      </c>
      <c r="O23" s="21">
        <v>0</v>
      </c>
      <c r="P23" s="21">
        <v>2</v>
      </c>
      <c r="Q23" s="21">
        <v>3</v>
      </c>
      <c r="R23" s="21">
        <v>0</v>
      </c>
      <c r="S23" s="21">
        <v>0</v>
      </c>
      <c r="U23" s="12" t="s">
        <v>199</v>
      </c>
      <c r="V23" s="21" t="s">
        <v>190</v>
      </c>
      <c r="W23" s="21" t="s">
        <v>190</v>
      </c>
    </row>
    <row r="24" spans="1:23" x14ac:dyDescent="0.3">
      <c r="A24" s="21">
        <v>23</v>
      </c>
      <c r="B24" s="21" t="s">
        <v>7</v>
      </c>
      <c r="C24" s="21" t="s">
        <v>61</v>
      </c>
      <c r="D24" s="21">
        <v>10022</v>
      </c>
      <c r="F24" s="21">
        <v>2</v>
      </c>
      <c r="G24" s="20" t="s">
        <v>196</v>
      </c>
      <c r="H24" s="21">
        <v>8</v>
      </c>
      <c r="I24" s="21">
        <v>44</v>
      </c>
      <c r="J24" s="21">
        <v>0</v>
      </c>
      <c r="K24" s="21">
        <v>120</v>
      </c>
      <c r="L24" s="21">
        <v>2.04</v>
      </c>
      <c r="M24" s="21">
        <v>0.36</v>
      </c>
      <c r="N24" s="21">
        <v>2</v>
      </c>
      <c r="O24" s="21">
        <v>2</v>
      </c>
      <c r="P24" s="21">
        <v>2</v>
      </c>
      <c r="Q24" s="21">
        <v>2</v>
      </c>
      <c r="R24" s="21">
        <v>5.0000000000000001E-3</v>
      </c>
      <c r="S24" s="21">
        <v>0</v>
      </c>
      <c r="U24" s="12" t="s">
        <v>195</v>
      </c>
      <c r="V24" s="21" t="s">
        <v>190</v>
      </c>
      <c r="W24" s="21" t="s">
        <v>190</v>
      </c>
    </row>
    <row r="25" spans="1:23" x14ac:dyDescent="0.3">
      <c r="A25" s="21">
        <v>24</v>
      </c>
      <c r="B25" s="21" t="s">
        <v>201</v>
      </c>
      <c r="C25" s="21" t="s">
        <v>200</v>
      </c>
      <c r="D25" s="21">
        <v>10023</v>
      </c>
      <c r="F25" s="21">
        <v>2</v>
      </c>
      <c r="G25" s="20" t="s">
        <v>196</v>
      </c>
      <c r="H25" s="21">
        <v>8</v>
      </c>
      <c r="I25" s="21">
        <v>44</v>
      </c>
      <c r="J25" s="21">
        <v>0</v>
      </c>
      <c r="K25" s="21">
        <v>120</v>
      </c>
      <c r="L25" s="21">
        <v>1.44</v>
      </c>
      <c r="M25" s="21">
        <v>0.36</v>
      </c>
      <c r="N25" s="21">
        <v>2</v>
      </c>
      <c r="O25" s="21">
        <v>2</v>
      </c>
      <c r="P25" s="21">
        <v>2</v>
      </c>
      <c r="Q25" s="21">
        <v>3</v>
      </c>
      <c r="R25" s="21">
        <v>0</v>
      </c>
      <c r="S25" s="21">
        <v>0</v>
      </c>
      <c r="U25" s="12" t="s">
        <v>199</v>
      </c>
      <c r="V25" s="21" t="s">
        <v>190</v>
      </c>
      <c r="W25" s="21" t="s">
        <v>190</v>
      </c>
    </row>
    <row r="26" spans="1:23" x14ac:dyDescent="0.3">
      <c r="A26" s="21">
        <v>25</v>
      </c>
      <c r="B26" s="21" t="s">
        <v>8</v>
      </c>
      <c r="C26" s="21" t="s">
        <v>62</v>
      </c>
      <c r="D26" s="21">
        <v>10024</v>
      </c>
      <c r="F26" s="21">
        <v>2</v>
      </c>
      <c r="G26" s="20" t="s">
        <v>196</v>
      </c>
      <c r="H26" s="21">
        <v>8</v>
      </c>
      <c r="I26" s="21">
        <v>44</v>
      </c>
      <c r="J26" s="21">
        <v>0</v>
      </c>
      <c r="K26" s="21">
        <v>135</v>
      </c>
      <c r="L26" s="21">
        <v>1.44</v>
      </c>
      <c r="M26" s="21">
        <v>0.36</v>
      </c>
      <c r="N26" s="21">
        <v>1</v>
      </c>
      <c r="O26" s="21">
        <v>2</v>
      </c>
      <c r="P26" s="21">
        <v>2</v>
      </c>
      <c r="Q26" s="21">
        <v>3</v>
      </c>
      <c r="R26" s="21">
        <v>0</v>
      </c>
      <c r="S26" s="21">
        <v>0</v>
      </c>
      <c r="U26" s="12" t="s">
        <v>193</v>
      </c>
      <c r="V26" s="21" t="s">
        <v>190</v>
      </c>
      <c r="W26" s="21" t="s">
        <v>190</v>
      </c>
    </row>
    <row r="27" spans="1:23" x14ac:dyDescent="0.3">
      <c r="A27" s="21">
        <v>26</v>
      </c>
      <c r="B27" s="21" t="s">
        <v>9</v>
      </c>
      <c r="C27" s="21" t="s">
        <v>63</v>
      </c>
      <c r="D27" s="21">
        <v>10025</v>
      </c>
      <c r="F27" s="21">
        <v>2</v>
      </c>
      <c r="G27" s="20" t="s">
        <v>196</v>
      </c>
      <c r="H27" s="21">
        <v>8</v>
      </c>
      <c r="I27" s="21">
        <v>50</v>
      </c>
      <c r="J27" s="21">
        <v>0</v>
      </c>
      <c r="K27" s="21">
        <v>120</v>
      </c>
      <c r="L27" s="21">
        <v>1.44</v>
      </c>
      <c r="M27" s="21">
        <v>0.36</v>
      </c>
      <c r="N27" s="21">
        <v>1</v>
      </c>
      <c r="O27" s="21">
        <v>3</v>
      </c>
      <c r="P27" s="21">
        <v>2</v>
      </c>
      <c r="Q27" s="21">
        <v>2</v>
      </c>
      <c r="R27" s="21">
        <v>0</v>
      </c>
      <c r="S27" s="21">
        <v>0</v>
      </c>
      <c r="U27" s="16" t="s">
        <v>196</v>
      </c>
      <c r="V27" s="21" t="s">
        <v>190</v>
      </c>
      <c r="W27" s="21" t="s">
        <v>190</v>
      </c>
    </row>
    <row r="28" spans="1:23" x14ac:dyDescent="0.3">
      <c r="A28" s="21">
        <v>27</v>
      </c>
      <c r="B28" s="21" t="s">
        <v>10</v>
      </c>
      <c r="C28" s="21" t="s">
        <v>64</v>
      </c>
      <c r="D28" s="21">
        <v>10026</v>
      </c>
      <c r="F28" s="21">
        <v>2</v>
      </c>
      <c r="G28" s="20" t="s">
        <v>196</v>
      </c>
      <c r="H28" s="21">
        <v>9</v>
      </c>
      <c r="I28" s="21">
        <v>44</v>
      </c>
      <c r="J28" s="21">
        <v>0</v>
      </c>
      <c r="K28" s="21">
        <v>120</v>
      </c>
      <c r="L28" s="21">
        <v>1.44</v>
      </c>
      <c r="M28" s="21">
        <v>0.36</v>
      </c>
      <c r="N28" s="21">
        <v>3</v>
      </c>
      <c r="O28" s="21">
        <v>2</v>
      </c>
      <c r="P28" s="21">
        <v>2</v>
      </c>
      <c r="Q28" s="21">
        <v>2</v>
      </c>
      <c r="R28" s="21">
        <v>0</v>
      </c>
      <c r="S28" s="21">
        <v>0</v>
      </c>
      <c r="U28" s="12" t="s">
        <v>197</v>
      </c>
      <c r="V28" s="21" t="s">
        <v>190</v>
      </c>
      <c r="W28" s="21" t="s">
        <v>190</v>
      </c>
    </row>
    <row r="29" spans="1:23" x14ac:dyDescent="0.3">
      <c r="A29" s="21">
        <v>28</v>
      </c>
      <c r="B29" s="21" t="s">
        <v>11</v>
      </c>
      <c r="C29" s="21" t="s">
        <v>269</v>
      </c>
      <c r="D29" s="21">
        <v>10027</v>
      </c>
      <c r="F29" s="21">
        <v>2</v>
      </c>
      <c r="G29" s="20" t="s">
        <v>191</v>
      </c>
      <c r="H29" s="21">
        <v>68</v>
      </c>
      <c r="I29" s="21">
        <v>0</v>
      </c>
      <c r="J29" s="21">
        <v>4</v>
      </c>
      <c r="K29" s="21">
        <v>200</v>
      </c>
      <c r="L29" s="21">
        <v>1.7999999999999998</v>
      </c>
      <c r="M29" s="21">
        <v>1.2</v>
      </c>
      <c r="N29" s="21">
        <v>3</v>
      </c>
      <c r="O29" s="21">
        <v>2</v>
      </c>
      <c r="P29" s="21">
        <v>2</v>
      </c>
      <c r="Q29" s="21">
        <v>2</v>
      </c>
      <c r="R29" s="21">
        <v>0</v>
      </c>
      <c r="S29" s="21">
        <v>0</v>
      </c>
      <c r="U29" s="12" t="s">
        <v>194</v>
      </c>
      <c r="V29" s="21" t="s">
        <v>190</v>
      </c>
      <c r="W29" s="21" t="s">
        <v>190</v>
      </c>
    </row>
    <row r="30" spans="1:23" x14ac:dyDescent="0.3">
      <c r="A30" s="21">
        <v>29</v>
      </c>
      <c r="B30" s="21" t="s">
        <v>12</v>
      </c>
      <c r="C30" s="21" t="s">
        <v>66</v>
      </c>
      <c r="D30" s="21">
        <v>10028</v>
      </c>
      <c r="F30" s="21">
        <v>2</v>
      </c>
      <c r="G30" s="20" t="s">
        <v>191</v>
      </c>
      <c r="H30" s="21">
        <v>60</v>
      </c>
      <c r="I30" s="21">
        <v>0</v>
      </c>
      <c r="J30" s="21">
        <v>4</v>
      </c>
      <c r="K30" s="21">
        <v>200</v>
      </c>
      <c r="L30" s="21">
        <v>1.7999999999999998</v>
      </c>
      <c r="M30" s="21">
        <v>1.7</v>
      </c>
      <c r="N30" s="21">
        <v>2</v>
      </c>
      <c r="O30" s="21">
        <v>2</v>
      </c>
      <c r="P30" s="21">
        <v>2</v>
      </c>
      <c r="Q30" s="21">
        <v>2</v>
      </c>
      <c r="R30" s="21">
        <v>0</v>
      </c>
      <c r="S30" s="21">
        <v>0.01</v>
      </c>
      <c r="U30" s="12" t="s">
        <v>192</v>
      </c>
      <c r="V30" s="21" t="s">
        <v>190</v>
      </c>
      <c r="W30" s="21" t="s">
        <v>190</v>
      </c>
    </row>
    <row r="31" spans="1:23" x14ac:dyDescent="0.3">
      <c r="A31" s="21">
        <v>30</v>
      </c>
      <c r="B31" s="21" t="s">
        <v>13</v>
      </c>
      <c r="C31" s="21" t="s">
        <v>67</v>
      </c>
      <c r="D31" s="21">
        <v>10029</v>
      </c>
      <c r="F31" s="21">
        <v>2</v>
      </c>
      <c r="G31" s="20" t="s">
        <v>191</v>
      </c>
      <c r="H31" s="21">
        <v>60</v>
      </c>
      <c r="I31" s="21">
        <v>0</v>
      </c>
      <c r="J31" s="21">
        <v>4</v>
      </c>
      <c r="K31" s="21">
        <v>200</v>
      </c>
      <c r="L31" s="21">
        <v>2.5499999999999998</v>
      </c>
      <c r="M31" s="21">
        <v>1.2</v>
      </c>
      <c r="N31" s="21">
        <v>2</v>
      </c>
      <c r="O31" s="21">
        <v>2</v>
      </c>
      <c r="P31" s="21">
        <v>2</v>
      </c>
      <c r="Q31" s="21">
        <v>2</v>
      </c>
      <c r="R31" s="21">
        <v>5.0000000000000001E-3</v>
      </c>
      <c r="S31" s="21">
        <v>0</v>
      </c>
      <c r="U31" s="12" t="s">
        <v>195</v>
      </c>
      <c r="V31" s="21" t="s">
        <v>190</v>
      </c>
      <c r="W31" s="21" t="s">
        <v>190</v>
      </c>
    </row>
    <row r="32" spans="1:23" x14ac:dyDescent="0.3">
      <c r="A32" s="21">
        <v>31</v>
      </c>
      <c r="B32" s="21" t="s">
        <v>14</v>
      </c>
      <c r="C32" s="21" t="s">
        <v>68</v>
      </c>
      <c r="D32" s="21">
        <v>10030</v>
      </c>
      <c r="F32" s="21">
        <v>2</v>
      </c>
      <c r="G32" s="20" t="s">
        <v>191</v>
      </c>
      <c r="H32" s="21">
        <v>60</v>
      </c>
      <c r="I32" s="21">
        <v>0</v>
      </c>
      <c r="J32" s="21">
        <v>4</v>
      </c>
      <c r="K32" s="21">
        <v>225</v>
      </c>
      <c r="L32" s="21">
        <v>1.7999999999999998</v>
      </c>
      <c r="M32" s="21">
        <v>1.2</v>
      </c>
      <c r="N32" s="21">
        <v>2</v>
      </c>
      <c r="O32" s="21">
        <v>2</v>
      </c>
      <c r="P32" s="21">
        <v>2</v>
      </c>
      <c r="Q32" s="21">
        <v>3</v>
      </c>
      <c r="R32" s="21">
        <v>0</v>
      </c>
      <c r="S32" s="21">
        <v>0</v>
      </c>
      <c r="U32" s="12" t="s">
        <v>193</v>
      </c>
      <c r="V32" s="21" t="s">
        <v>190</v>
      </c>
      <c r="W32" s="21" t="s">
        <v>190</v>
      </c>
    </row>
    <row r="33" spans="1:23" x14ac:dyDescent="0.3">
      <c r="A33" s="21">
        <v>32</v>
      </c>
      <c r="B33" s="21" t="s">
        <v>15</v>
      </c>
      <c r="C33" s="21" t="s">
        <v>69</v>
      </c>
      <c r="D33" s="21">
        <v>10031</v>
      </c>
      <c r="F33" s="21">
        <v>2</v>
      </c>
      <c r="G33" s="20" t="s">
        <v>191</v>
      </c>
      <c r="H33" s="21">
        <v>60</v>
      </c>
      <c r="I33" s="21">
        <v>0</v>
      </c>
      <c r="J33" s="21">
        <v>5</v>
      </c>
      <c r="K33" s="21">
        <v>200</v>
      </c>
      <c r="L33" s="21">
        <v>1.7999999999999998</v>
      </c>
      <c r="M33" s="21">
        <v>1.2</v>
      </c>
      <c r="N33" s="21">
        <v>2</v>
      </c>
      <c r="O33" s="21">
        <v>2</v>
      </c>
      <c r="P33" s="21">
        <v>3</v>
      </c>
      <c r="Q33" s="21">
        <v>2</v>
      </c>
      <c r="R33" s="21">
        <v>0</v>
      </c>
      <c r="S33" s="21">
        <v>0</v>
      </c>
      <c r="U33" s="12" t="s">
        <v>199</v>
      </c>
      <c r="V33" s="21" t="s">
        <v>190</v>
      </c>
      <c r="W33" s="21" t="s">
        <v>190</v>
      </c>
    </row>
    <row r="34" spans="1:23" x14ac:dyDescent="0.3">
      <c r="A34" s="21">
        <v>33</v>
      </c>
      <c r="B34" s="21" t="s">
        <v>16</v>
      </c>
      <c r="C34" s="21" t="s">
        <v>70</v>
      </c>
      <c r="D34" s="21">
        <v>10032</v>
      </c>
      <c r="F34" s="21">
        <v>1</v>
      </c>
      <c r="G34" s="20" t="s">
        <v>197</v>
      </c>
      <c r="H34" s="21">
        <v>21</v>
      </c>
      <c r="I34" s="21">
        <v>0</v>
      </c>
      <c r="J34" s="21">
        <v>3</v>
      </c>
      <c r="K34" s="21">
        <v>180</v>
      </c>
      <c r="L34" s="21">
        <v>1.0499999999999998</v>
      </c>
      <c r="M34" s="21">
        <v>0.5</v>
      </c>
      <c r="N34" s="21">
        <v>1</v>
      </c>
      <c r="O34" s="21">
        <v>1</v>
      </c>
      <c r="P34" s="21">
        <v>1</v>
      </c>
      <c r="Q34" s="21">
        <v>1</v>
      </c>
      <c r="R34" s="21">
        <v>5.0000000000000001E-3</v>
      </c>
      <c r="S34" s="21">
        <v>0</v>
      </c>
      <c r="U34" s="18" t="s">
        <v>195</v>
      </c>
      <c r="V34" s="21" t="s">
        <v>190</v>
      </c>
      <c r="W34" s="21" t="s">
        <v>190</v>
      </c>
    </row>
    <row r="35" spans="1:23" x14ac:dyDescent="0.3">
      <c r="A35" s="21">
        <v>34</v>
      </c>
      <c r="B35" s="21" t="s">
        <v>17</v>
      </c>
      <c r="C35" s="21" t="s">
        <v>71</v>
      </c>
      <c r="D35" s="21">
        <v>10033</v>
      </c>
      <c r="F35" s="21">
        <v>1</v>
      </c>
      <c r="G35" s="20" t="s">
        <v>197</v>
      </c>
      <c r="H35" s="21">
        <v>21</v>
      </c>
      <c r="I35" s="21">
        <v>0</v>
      </c>
      <c r="J35" s="21">
        <v>3</v>
      </c>
      <c r="K35" s="21">
        <v>180</v>
      </c>
      <c r="L35" s="21">
        <v>0.7</v>
      </c>
      <c r="M35" s="21">
        <v>0.75</v>
      </c>
      <c r="N35" s="21">
        <v>1</v>
      </c>
      <c r="O35" s="21">
        <v>1</v>
      </c>
      <c r="P35" s="21">
        <v>1</v>
      </c>
      <c r="Q35" s="21">
        <v>1</v>
      </c>
      <c r="R35" s="21">
        <v>0</v>
      </c>
      <c r="S35" s="21">
        <v>0.01</v>
      </c>
      <c r="U35" s="34" t="s">
        <v>192</v>
      </c>
      <c r="V35" s="21" t="s">
        <v>190</v>
      </c>
      <c r="W35" s="21" t="s">
        <v>190</v>
      </c>
    </row>
    <row r="36" spans="1:23" x14ac:dyDescent="0.3">
      <c r="A36" s="21">
        <v>35</v>
      </c>
      <c r="B36" s="21" t="s">
        <v>18</v>
      </c>
      <c r="C36" s="21" t="s">
        <v>72</v>
      </c>
      <c r="D36" s="21">
        <v>10034</v>
      </c>
      <c r="F36" s="21">
        <v>1</v>
      </c>
      <c r="G36" s="20" t="s">
        <v>197</v>
      </c>
      <c r="H36" s="21">
        <v>21</v>
      </c>
      <c r="I36" s="21">
        <v>0</v>
      </c>
      <c r="J36" s="21">
        <v>3</v>
      </c>
      <c r="K36" s="21">
        <v>180</v>
      </c>
      <c r="L36" s="21">
        <v>0.7</v>
      </c>
      <c r="M36" s="21">
        <v>0.75</v>
      </c>
      <c r="N36" s="21">
        <v>1</v>
      </c>
      <c r="O36" s="21">
        <v>1</v>
      </c>
      <c r="P36" s="21">
        <v>1</v>
      </c>
      <c r="Q36" s="21">
        <v>1</v>
      </c>
      <c r="R36" s="21">
        <v>0</v>
      </c>
      <c r="S36" s="21">
        <v>0.01</v>
      </c>
      <c r="U36" s="35"/>
      <c r="V36" s="21" t="s">
        <v>190</v>
      </c>
      <c r="W36" s="21" t="s">
        <v>190</v>
      </c>
    </row>
    <row r="37" spans="1:23" x14ac:dyDescent="0.3">
      <c r="A37" s="21">
        <v>36</v>
      </c>
      <c r="B37" s="21" t="s">
        <v>19</v>
      </c>
      <c r="C37" s="21" t="s">
        <v>73</v>
      </c>
      <c r="D37" s="21">
        <v>10035</v>
      </c>
      <c r="F37" s="21">
        <v>1</v>
      </c>
      <c r="G37" s="20" t="s">
        <v>197</v>
      </c>
      <c r="H37" s="21">
        <v>21</v>
      </c>
      <c r="I37" s="21">
        <v>0</v>
      </c>
      <c r="J37" s="21">
        <v>3</v>
      </c>
      <c r="K37" s="21">
        <v>180</v>
      </c>
      <c r="L37" s="21">
        <v>0.7</v>
      </c>
      <c r="M37" s="21">
        <v>0.75</v>
      </c>
      <c r="N37" s="21">
        <v>1</v>
      </c>
      <c r="O37" s="21">
        <v>1</v>
      </c>
      <c r="P37" s="21">
        <v>1</v>
      </c>
      <c r="Q37" s="21">
        <v>1</v>
      </c>
      <c r="R37" s="21">
        <v>0</v>
      </c>
      <c r="S37" s="21">
        <v>0.01</v>
      </c>
      <c r="U37" s="36"/>
      <c r="V37" s="21" t="s">
        <v>190</v>
      </c>
      <c r="W37" s="21" t="s">
        <v>190</v>
      </c>
    </row>
    <row r="38" spans="1:23" x14ac:dyDescent="0.3">
      <c r="A38" s="21">
        <v>37</v>
      </c>
      <c r="B38" s="21" t="s">
        <v>20</v>
      </c>
      <c r="C38" s="21" t="s">
        <v>74</v>
      </c>
      <c r="D38" s="21">
        <v>10036</v>
      </c>
      <c r="F38" s="21">
        <v>1</v>
      </c>
      <c r="G38" s="20" t="s">
        <v>197</v>
      </c>
      <c r="H38" s="21">
        <v>21</v>
      </c>
      <c r="I38" s="21">
        <v>0</v>
      </c>
      <c r="J38" s="21">
        <v>3</v>
      </c>
      <c r="K38" s="21">
        <v>210</v>
      </c>
      <c r="L38" s="21">
        <v>0.7</v>
      </c>
      <c r="M38" s="21">
        <v>0.5</v>
      </c>
      <c r="N38" s="21">
        <v>1</v>
      </c>
      <c r="O38" s="21">
        <v>1</v>
      </c>
      <c r="P38" s="21">
        <v>1</v>
      </c>
      <c r="Q38" s="21">
        <v>2</v>
      </c>
      <c r="R38" s="21">
        <v>0</v>
      </c>
      <c r="S38" s="21">
        <v>0</v>
      </c>
      <c r="U38" s="34" t="s">
        <v>193</v>
      </c>
      <c r="V38" s="21" t="s">
        <v>190</v>
      </c>
      <c r="W38" s="21" t="s">
        <v>190</v>
      </c>
    </row>
    <row r="39" spans="1:23" x14ac:dyDescent="0.3">
      <c r="A39" s="21">
        <v>38</v>
      </c>
      <c r="B39" s="21" t="s">
        <v>21</v>
      </c>
      <c r="C39" s="21" t="s">
        <v>75</v>
      </c>
      <c r="D39" s="21">
        <v>10037</v>
      </c>
      <c r="F39" s="21">
        <v>1</v>
      </c>
      <c r="G39" s="20" t="s">
        <v>197</v>
      </c>
      <c r="H39" s="21">
        <v>21</v>
      </c>
      <c r="I39" s="21">
        <v>0</v>
      </c>
      <c r="J39" s="21">
        <v>3</v>
      </c>
      <c r="K39" s="21">
        <v>210</v>
      </c>
      <c r="L39" s="21">
        <v>0.7</v>
      </c>
      <c r="M39" s="21">
        <v>0.5</v>
      </c>
      <c r="N39" s="21">
        <v>1</v>
      </c>
      <c r="O39" s="21">
        <v>1</v>
      </c>
      <c r="P39" s="21">
        <v>1</v>
      </c>
      <c r="Q39" s="21">
        <v>2</v>
      </c>
      <c r="R39" s="21">
        <v>0</v>
      </c>
      <c r="S39" s="21">
        <v>0</v>
      </c>
      <c r="U39" s="35"/>
      <c r="V39" s="21" t="s">
        <v>190</v>
      </c>
      <c r="W39" s="21" t="s">
        <v>190</v>
      </c>
    </row>
    <row r="40" spans="1:23" x14ac:dyDescent="0.3">
      <c r="A40" s="21">
        <v>39</v>
      </c>
      <c r="B40" s="21" t="s">
        <v>22</v>
      </c>
      <c r="C40" s="21" t="s">
        <v>76</v>
      </c>
      <c r="D40" s="21">
        <v>10038</v>
      </c>
      <c r="F40" s="21">
        <v>1</v>
      </c>
      <c r="G40" s="20" t="s">
        <v>197</v>
      </c>
      <c r="H40" s="21">
        <v>21</v>
      </c>
      <c r="I40" s="21">
        <v>0</v>
      </c>
      <c r="J40" s="21">
        <v>3</v>
      </c>
      <c r="K40" s="21">
        <v>210</v>
      </c>
      <c r="L40" s="21">
        <v>0.7</v>
      </c>
      <c r="M40" s="21">
        <v>0.5</v>
      </c>
      <c r="N40" s="21">
        <v>1</v>
      </c>
      <c r="O40" s="21">
        <v>1</v>
      </c>
      <c r="P40" s="21">
        <v>1</v>
      </c>
      <c r="Q40" s="21">
        <v>2</v>
      </c>
      <c r="R40" s="21">
        <v>0</v>
      </c>
      <c r="S40" s="21">
        <v>0</v>
      </c>
      <c r="U40" s="36"/>
      <c r="V40" s="21" t="s">
        <v>190</v>
      </c>
      <c r="W40" s="21" t="s">
        <v>190</v>
      </c>
    </row>
    <row r="41" spans="1:23" x14ac:dyDescent="0.3">
      <c r="A41" s="21">
        <v>40</v>
      </c>
      <c r="B41" s="21" t="s">
        <v>23</v>
      </c>
      <c r="C41" s="21" t="s">
        <v>77</v>
      </c>
      <c r="D41" s="21">
        <v>10039</v>
      </c>
      <c r="F41" s="21">
        <v>1</v>
      </c>
      <c r="G41" s="20" t="s">
        <v>197</v>
      </c>
      <c r="H41" s="21">
        <v>21</v>
      </c>
      <c r="I41" s="21">
        <v>0</v>
      </c>
      <c r="J41" s="21">
        <v>4</v>
      </c>
      <c r="K41" s="21">
        <v>180</v>
      </c>
      <c r="L41" s="21">
        <v>0.7</v>
      </c>
      <c r="M41" s="21">
        <v>0.5</v>
      </c>
      <c r="N41" s="21">
        <v>1</v>
      </c>
      <c r="O41" s="21">
        <v>1</v>
      </c>
      <c r="P41" s="21">
        <v>2</v>
      </c>
      <c r="Q41" s="21">
        <v>1</v>
      </c>
      <c r="R41" s="21">
        <v>0</v>
      </c>
      <c r="S41" s="21">
        <v>0</v>
      </c>
      <c r="U41" s="34" t="s">
        <v>199</v>
      </c>
      <c r="V41" s="21" t="s">
        <v>190</v>
      </c>
      <c r="W41" s="21" t="s">
        <v>190</v>
      </c>
    </row>
    <row r="42" spans="1:23" x14ac:dyDescent="0.3">
      <c r="A42" s="21">
        <v>41</v>
      </c>
      <c r="B42" s="21" t="s">
        <v>24</v>
      </c>
      <c r="C42" s="21" t="s">
        <v>78</v>
      </c>
      <c r="D42" s="21">
        <v>10040</v>
      </c>
      <c r="F42" s="21">
        <v>1</v>
      </c>
      <c r="G42" s="20" t="s">
        <v>197</v>
      </c>
      <c r="H42" s="21">
        <v>21</v>
      </c>
      <c r="I42" s="21">
        <v>0</v>
      </c>
      <c r="J42" s="21">
        <v>4</v>
      </c>
      <c r="K42" s="21">
        <v>180</v>
      </c>
      <c r="L42" s="21">
        <v>0.7</v>
      </c>
      <c r="M42" s="21">
        <v>0.5</v>
      </c>
      <c r="N42" s="21">
        <v>1</v>
      </c>
      <c r="O42" s="21">
        <v>1</v>
      </c>
      <c r="P42" s="21">
        <v>2</v>
      </c>
      <c r="Q42" s="21">
        <v>1</v>
      </c>
      <c r="R42" s="21">
        <v>0</v>
      </c>
      <c r="S42" s="21">
        <v>0</v>
      </c>
      <c r="U42" s="35"/>
      <c r="V42" s="21" t="s">
        <v>190</v>
      </c>
      <c r="W42" s="21" t="s">
        <v>190</v>
      </c>
    </row>
    <row r="43" spans="1:23" x14ac:dyDescent="0.3">
      <c r="A43" s="21">
        <v>42</v>
      </c>
      <c r="B43" s="21" t="s">
        <v>25</v>
      </c>
      <c r="C43" s="21" t="s">
        <v>79</v>
      </c>
      <c r="D43" s="21">
        <v>10041</v>
      </c>
      <c r="F43" s="21">
        <v>1</v>
      </c>
      <c r="G43" s="20" t="s">
        <v>197</v>
      </c>
      <c r="H43" s="21">
        <v>21</v>
      </c>
      <c r="I43" s="21">
        <v>0</v>
      </c>
      <c r="J43" s="21">
        <v>4</v>
      </c>
      <c r="K43" s="21">
        <v>180</v>
      </c>
      <c r="L43" s="21">
        <v>0.7</v>
      </c>
      <c r="M43" s="21">
        <v>0.5</v>
      </c>
      <c r="N43" s="21">
        <v>1</v>
      </c>
      <c r="O43" s="21">
        <v>1</v>
      </c>
      <c r="P43" s="21">
        <v>2</v>
      </c>
      <c r="Q43" s="21">
        <v>1</v>
      </c>
      <c r="R43" s="21">
        <v>0</v>
      </c>
      <c r="S43" s="21">
        <v>0</v>
      </c>
      <c r="U43" s="36"/>
      <c r="V43" s="21" t="s">
        <v>190</v>
      </c>
      <c r="W43" s="21" t="s">
        <v>190</v>
      </c>
    </row>
    <row r="44" spans="1:23" x14ac:dyDescent="0.3">
      <c r="A44" s="21">
        <v>43</v>
      </c>
      <c r="B44" s="21" t="s">
        <v>26</v>
      </c>
      <c r="C44" s="21" t="s">
        <v>80</v>
      </c>
      <c r="D44" s="21">
        <v>10042</v>
      </c>
      <c r="F44" s="21">
        <v>1</v>
      </c>
      <c r="G44" s="20" t="s">
        <v>196</v>
      </c>
      <c r="H44" s="21">
        <v>6</v>
      </c>
      <c r="I44" s="21">
        <v>33</v>
      </c>
      <c r="J44" s="21">
        <v>0</v>
      </c>
      <c r="K44" s="21">
        <v>90</v>
      </c>
      <c r="L44" s="21">
        <v>1.7999999999999998</v>
      </c>
      <c r="M44" s="21">
        <v>0.3</v>
      </c>
      <c r="N44" s="21">
        <v>1</v>
      </c>
      <c r="O44" s="21">
        <v>1</v>
      </c>
      <c r="P44" s="21">
        <v>1</v>
      </c>
      <c r="Q44" s="21">
        <v>1</v>
      </c>
      <c r="R44" s="21">
        <v>5.0000000000000001E-3</v>
      </c>
      <c r="S44" s="21">
        <v>0</v>
      </c>
      <c r="U44" s="18" t="s">
        <v>195</v>
      </c>
      <c r="V44" s="21" t="s">
        <v>190</v>
      </c>
      <c r="W44" s="21" t="s">
        <v>190</v>
      </c>
    </row>
    <row r="45" spans="1:23" x14ac:dyDescent="0.3">
      <c r="A45" s="21">
        <v>44</v>
      </c>
      <c r="B45" s="21" t="s">
        <v>27</v>
      </c>
      <c r="C45" s="21" t="s">
        <v>81</v>
      </c>
      <c r="D45" s="21">
        <v>10043</v>
      </c>
      <c r="F45" s="21">
        <v>1</v>
      </c>
      <c r="G45" s="20" t="s">
        <v>196</v>
      </c>
      <c r="H45" s="21">
        <v>6</v>
      </c>
      <c r="I45" s="21">
        <v>33</v>
      </c>
      <c r="J45" s="21">
        <v>0</v>
      </c>
      <c r="K45" s="21">
        <v>105</v>
      </c>
      <c r="L45" s="21">
        <v>1.2</v>
      </c>
      <c r="M45" s="21">
        <v>0.3</v>
      </c>
      <c r="N45" s="21">
        <v>1</v>
      </c>
      <c r="O45" s="21">
        <v>1</v>
      </c>
      <c r="P45" s="21">
        <v>1</v>
      </c>
      <c r="Q45" s="21">
        <v>2</v>
      </c>
      <c r="R45" s="21">
        <v>0</v>
      </c>
      <c r="S45" s="21">
        <v>0</v>
      </c>
      <c r="U45" s="34" t="s">
        <v>193</v>
      </c>
      <c r="V45" s="21" t="s">
        <v>190</v>
      </c>
      <c r="W45" s="21" t="s">
        <v>190</v>
      </c>
    </row>
    <row r="46" spans="1:23" x14ac:dyDescent="0.3">
      <c r="A46" s="21">
        <v>45</v>
      </c>
      <c r="B46" s="21" t="s">
        <v>28</v>
      </c>
      <c r="C46" s="21" t="s">
        <v>82</v>
      </c>
      <c r="D46" s="21">
        <v>10044</v>
      </c>
      <c r="F46" s="21">
        <v>1</v>
      </c>
      <c r="G46" s="20" t="s">
        <v>196</v>
      </c>
      <c r="H46" s="21">
        <v>6</v>
      </c>
      <c r="I46" s="21">
        <v>33</v>
      </c>
      <c r="J46" s="21">
        <v>0</v>
      </c>
      <c r="K46" s="21">
        <v>105</v>
      </c>
      <c r="L46" s="21">
        <v>1.2</v>
      </c>
      <c r="M46" s="21">
        <v>0.3</v>
      </c>
      <c r="N46" s="21">
        <v>1</v>
      </c>
      <c r="O46" s="21">
        <v>1</v>
      </c>
      <c r="P46" s="21">
        <v>1</v>
      </c>
      <c r="Q46" s="21">
        <v>2</v>
      </c>
      <c r="R46" s="21">
        <v>0</v>
      </c>
      <c r="S46" s="21">
        <v>0</v>
      </c>
      <c r="U46" s="35"/>
      <c r="V46" s="21" t="s">
        <v>190</v>
      </c>
      <c r="W46" s="21" t="s">
        <v>190</v>
      </c>
    </row>
    <row r="47" spans="1:23" x14ac:dyDescent="0.3">
      <c r="A47" s="21">
        <v>46</v>
      </c>
      <c r="B47" s="21" t="s">
        <v>29</v>
      </c>
      <c r="C47" s="21" t="s">
        <v>83</v>
      </c>
      <c r="D47" s="21">
        <v>10045</v>
      </c>
      <c r="F47" s="21">
        <v>1</v>
      </c>
      <c r="G47" s="20" t="s">
        <v>196</v>
      </c>
      <c r="H47" s="21">
        <v>6</v>
      </c>
      <c r="I47" s="21">
        <v>33</v>
      </c>
      <c r="J47" s="21">
        <v>0</v>
      </c>
      <c r="K47" s="21">
        <v>105</v>
      </c>
      <c r="L47" s="21">
        <v>1.2</v>
      </c>
      <c r="M47" s="21">
        <v>0.3</v>
      </c>
      <c r="N47" s="21">
        <v>1</v>
      </c>
      <c r="O47" s="21">
        <v>1</v>
      </c>
      <c r="P47" s="21">
        <v>1</v>
      </c>
      <c r="Q47" s="21">
        <v>2</v>
      </c>
      <c r="R47" s="21">
        <v>0</v>
      </c>
      <c r="S47" s="21">
        <v>0</v>
      </c>
      <c r="U47" s="36"/>
      <c r="V47" s="21" t="s">
        <v>190</v>
      </c>
      <c r="W47" s="21" t="s">
        <v>190</v>
      </c>
    </row>
    <row r="48" spans="1:23" x14ac:dyDescent="0.3">
      <c r="A48" s="21">
        <v>47</v>
      </c>
      <c r="B48" s="21" t="s">
        <v>30</v>
      </c>
      <c r="C48" s="21" t="s">
        <v>84</v>
      </c>
      <c r="D48" s="21">
        <v>10046</v>
      </c>
      <c r="F48" s="21">
        <v>1</v>
      </c>
      <c r="G48" s="20" t="s">
        <v>196</v>
      </c>
      <c r="H48" s="21">
        <v>6</v>
      </c>
      <c r="I48" s="21">
        <v>39</v>
      </c>
      <c r="J48" s="21">
        <v>0</v>
      </c>
      <c r="K48" s="21">
        <v>90</v>
      </c>
      <c r="L48" s="21">
        <v>1.2</v>
      </c>
      <c r="M48" s="21">
        <v>0.3</v>
      </c>
      <c r="N48" s="21">
        <v>1</v>
      </c>
      <c r="O48" s="21">
        <v>2</v>
      </c>
      <c r="P48" s="21">
        <v>1</v>
      </c>
      <c r="Q48" s="21">
        <v>1</v>
      </c>
      <c r="R48" s="21">
        <v>0</v>
      </c>
      <c r="S48" s="21">
        <v>0</v>
      </c>
      <c r="U48" s="37" t="s">
        <v>196</v>
      </c>
      <c r="V48" s="21" t="s">
        <v>190</v>
      </c>
      <c r="W48" s="21" t="s">
        <v>190</v>
      </c>
    </row>
    <row r="49" spans="1:23" x14ac:dyDescent="0.3">
      <c r="A49" s="21">
        <v>48</v>
      </c>
      <c r="B49" s="21" t="s">
        <v>31</v>
      </c>
      <c r="C49" s="21" t="s">
        <v>85</v>
      </c>
      <c r="D49" s="21">
        <v>10047</v>
      </c>
      <c r="F49" s="21">
        <v>1</v>
      </c>
      <c r="G49" s="20" t="s">
        <v>196</v>
      </c>
      <c r="H49" s="21">
        <v>6</v>
      </c>
      <c r="I49" s="21">
        <v>39</v>
      </c>
      <c r="J49" s="21">
        <v>0</v>
      </c>
      <c r="K49" s="21">
        <v>90</v>
      </c>
      <c r="L49" s="21">
        <v>1.2</v>
      </c>
      <c r="M49" s="21">
        <v>0.3</v>
      </c>
      <c r="N49" s="21">
        <v>1</v>
      </c>
      <c r="O49" s="21">
        <v>2</v>
      </c>
      <c r="P49" s="21">
        <v>1</v>
      </c>
      <c r="Q49" s="21">
        <v>1</v>
      </c>
      <c r="R49" s="21">
        <v>0</v>
      </c>
      <c r="S49" s="21">
        <v>0</v>
      </c>
      <c r="U49" s="35"/>
      <c r="V49" s="21" t="s">
        <v>190</v>
      </c>
      <c r="W49" s="21" t="s">
        <v>190</v>
      </c>
    </row>
    <row r="50" spans="1:23" x14ac:dyDescent="0.3">
      <c r="A50" s="21">
        <v>49</v>
      </c>
      <c r="B50" s="21" t="s">
        <v>32</v>
      </c>
      <c r="C50" s="21" t="s">
        <v>198</v>
      </c>
      <c r="D50" s="21">
        <v>10048</v>
      </c>
      <c r="F50" s="21">
        <v>1</v>
      </c>
      <c r="G50" s="20" t="s">
        <v>196</v>
      </c>
      <c r="H50" s="21">
        <v>6</v>
      </c>
      <c r="I50" s="21">
        <v>39</v>
      </c>
      <c r="J50" s="21">
        <v>0</v>
      </c>
      <c r="K50" s="21">
        <v>90</v>
      </c>
      <c r="L50" s="21">
        <v>1.2</v>
      </c>
      <c r="M50" s="21">
        <v>0.3</v>
      </c>
      <c r="N50" s="21">
        <v>1</v>
      </c>
      <c r="O50" s="21">
        <v>2</v>
      </c>
      <c r="P50" s="21">
        <v>1</v>
      </c>
      <c r="Q50" s="21">
        <v>1</v>
      </c>
      <c r="R50" s="21">
        <v>0</v>
      </c>
      <c r="S50" s="21">
        <v>0</v>
      </c>
      <c r="U50" s="36"/>
      <c r="V50" s="21" t="s">
        <v>190</v>
      </c>
      <c r="W50" s="21" t="s">
        <v>190</v>
      </c>
    </row>
    <row r="51" spans="1:23" x14ac:dyDescent="0.3">
      <c r="A51" s="21">
        <v>50</v>
      </c>
      <c r="B51" s="21" t="s">
        <v>33</v>
      </c>
      <c r="C51" s="21" t="s">
        <v>86</v>
      </c>
      <c r="D51" s="21">
        <v>10049</v>
      </c>
      <c r="F51" s="21">
        <v>1</v>
      </c>
      <c r="G51" s="20" t="s">
        <v>196</v>
      </c>
      <c r="H51" s="21">
        <v>7</v>
      </c>
      <c r="I51" s="21">
        <v>33</v>
      </c>
      <c r="J51" s="21">
        <v>0</v>
      </c>
      <c r="K51" s="21">
        <v>90</v>
      </c>
      <c r="L51" s="21">
        <v>1.2</v>
      </c>
      <c r="M51" s="21">
        <v>0.3</v>
      </c>
      <c r="N51" s="21">
        <v>2</v>
      </c>
      <c r="O51" s="21">
        <v>1</v>
      </c>
      <c r="P51" s="21">
        <v>1</v>
      </c>
      <c r="Q51" s="21">
        <v>1</v>
      </c>
      <c r="R51" s="21">
        <v>0</v>
      </c>
      <c r="S51" s="21">
        <v>0</v>
      </c>
      <c r="U51" s="34" t="s">
        <v>197</v>
      </c>
      <c r="V51" s="21" t="s">
        <v>190</v>
      </c>
      <c r="W51" s="21" t="s">
        <v>190</v>
      </c>
    </row>
    <row r="52" spans="1:23" x14ac:dyDescent="0.3">
      <c r="A52" s="21">
        <v>51</v>
      </c>
      <c r="B52" s="21" t="s">
        <v>34</v>
      </c>
      <c r="C52" s="21" t="s">
        <v>87</v>
      </c>
      <c r="D52" s="21">
        <v>10050</v>
      </c>
      <c r="F52" s="21">
        <v>1</v>
      </c>
      <c r="G52" s="20" t="s">
        <v>196</v>
      </c>
      <c r="H52" s="21">
        <v>7</v>
      </c>
      <c r="I52" s="21">
        <v>33</v>
      </c>
      <c r="J52" s="21">
        <v>0</v>
      </c>
      <c r="K52" s="21">
        <v>90</v>
      </c>
      <c r="L52" s="21">
        <v>1.2</v>
      </c>
      <c r="M52" s="21">
        <v>0.3</v>
      </c>
      <c r="N52" s="21">
        <v>2</v>
      </c>
      <c r="O52" s="21">
        <v>1</v>
      </c>
      <c r="P52" s="21">
        <v>1</v>
      </c>
      <c r="Q52" s="21">
        <v>1</v>
      </c>
      <c r="R52" s="21">
        <v>0</v>
      </c>
      <c r="S52" s="21">
        <v>0</v>
      </c>
      <c r="U52" s="35"/>
      <c r="V52" s="21" t="s">
        <v>190</v>
      </c>
      <c r="W52" s="21" t="s">
        <v>190</v>
      </c>
    </row>
    <row r="53" spans="1:23" x14ac:dyDescent="0.3">
      <c r="A53" s="21">
        <v>52</v>
      </c>
      <c r="B53" s="21" t="s">
        <v>35</v>
      </c>
      <c r="C53" s="21" t="s">
        <v>88</v>
      </c>
      <c r="D53" s="21">
        <v>10051</v>
      </c>
      <c r="F53" s="21">
        <v>1</v>
      </c>
      <c r="G53" s="20" t="s">
        <v>196</v>
      </c>
      <c r="H53" s="21">
        <v>7</v>
      </c>
      <c r="I53" s="21">
        <v>33</v>
      </c>
      <c r="J53" s="21">
        <v>0</v>
      </c>
      <c r="K53" s="21">
        <v>90</v>
      </c>
      <c r="L53" s="21">
        <v>1.2</v>
      </c>
      <c r="M53" s="21">
        <v>0.3</v>
      </c>
      <c r="N53" s="21">
        <v>2</v>
      </c>
      <c r="O53" s="21">
        <v>1</v>
      </c>
      <c r="P53" s="21">
        <v>1</v>
      </c>
      <c r="Q53" s="21">
        <v>1</v>
      </c>
      <c r="R53" s="21">
        <v>0</v>
      </c>
      <c r="S53" s="21">
        <v>0</v>
      </c>
      <c r="U53" s="36"/>
      <c r="V53" s="21" t="s">
        <v>190</v>
      </c>
      <c r="W53" s="21" t="s">
        <v>190</v>
      </c>
    </row>
    <row r="54" spans="1:23" x14ac:dyDescent="0.3">
      <c r="A54" s="21">
        <v>53</v>
      </c>
      <c r="B54" s="21" t="s">
        <v>36</v>
      </c>
      <c r="C54" s="21" t="s">
        <v>89</v>
      </c>
      <c r="D54" s="21">
        <v>10052</v>
      </c>
      <c r="F54" s="21">
        <v>1</v>
      </c>
      <c r="G54" s="20" t="s">
        <v>191</v>
      </c>
      <c r="H54" s="21">
        <v>45</v>
      </c>
      <c r="I54" s="21">
        <v>0</v>
      </c>
      <c r="J54" s="21">
        <v>3</v>
      </c>
      <c r="K54" s="21">
        <v>150</v>
      </c>
      <c r="L54" s="21">
        <v>2.25</v>
      </c>
      <c r="M54" s="21">
        <v>1</v>
      </c>
      <c r="N54" s="21">
        <v>1</v>
      </c>
      <c r="O54" s="21">
        <v>1</v>
      </c>
      <c r="P54" s="21">
        <v>1</v>
      </c>
      <c r="Q54" s="21">
        <v>1</v>
      </c>
      <c r="R54" s="21">
        <v>5.0000000000000001E-3</v>
      </c>
      <c r="S54" s="21">
        <v>0</v>
      </c>
      <c r="U54" s="18" t="s">
        <v>195</v>
      </c>
      <c r="V54" s="21" t="s">
        <v>190</v>
      </c>
      <c r="W54" s="21" t="s">
        <v>190</v>
      </c>
    </row>
    <row r="55" spans="1:23" x14ac:dyDescent="0.3">
      <c r="A55" s="21">
        <v>54</v>
      </c>
      <c r="B55" s="21" t="s">
        <v>37</v>
      </c>
      <c r="C55" s="21" t="s">
        <v>90</v>
      </c>
      <c r="D55" s="21">
        <v>10053</v>
      </c>
      <c r="F55" s="21">
        <v>1</v>
      </c>
      <c r="G55" s="20" t="s">
        <v>191</v>
      </c>
      <c r="H55" s="21">
        <v>53</v>
      </c>
      <c r="I55" s="21">
        <v>0</v>
      </c>
      <c r="J55" s="21">
        <v>3</v>
      </c>
      <c r="K55" s="21">
        <v>150</v>
      </c>
      <c r="L55" s="21">
        <v>1.5</v>
      </c>
      <c r="M55" s="21">
        <v>1</v>
      </c>
      <c r="N55" s="21">
        <v>2</v>
      </c>
      <c r="O55" s="21">
        <v>1</v>
      </c>
      <c r="P55" s="21">
        <v>1</v>
      </c>
      <c r="Q55" s="21">
        <v>1</v>
      </c>
      <c r="R55" s="21">
        <v>0</v>
      </c>
      <c r="S55" s="21">
        <v>0</v>
      </c>
      <c r="U55" s="33" t="s">
        <v>194</v>
      </c>
      <c r="V55" s="21" t="s">
        <v>190</v>
      </c>
      <c r="W55" s="21" t="s">
        <v>190</v>
      </c>
    </row>
    <row r="56" spans="1:23" x14ac:dyDescent="0.3">
      <c r="A56" s="21">
        <v>55</v>
      </c>
      <c r="B56" s="21" t="s">
        <v>38</v>
      </c>
      <c r="C56" s="21" t="s">
        <v>91</v>
      </c>
      <c r="D56" s="21">
        <v>10054</v>
      </c>
      <c r="F56" s="21">
        <v>1</v>
      </c>
      <c r="G56" s="20" t="s">
        <v>191</v>
      </c>
      <c r="H56" s="21">
        <v>53</v>
      </c>
      <c r="I56" s="21">
        <v>0</v>
      </c>
      <c r="J56" s="21">
        <v>3</v>
      </c>
      <c r="K56" s="21">
        <v>150</v>
      </c>
      <c r="L56" s="21">
        <v>1.5</v>
      </c>
      <c r="M56" s="21">
        <v>1</v>
      </c>
      <c r="N56" s="21">
        <v>2</v>
      </c>
      <c r="O56" s="21">
        <v>1</v>
      </c>
      <c r="P56" s="21">
        <v>1</v>
      </c>
      <c r="Q56" s="21">
        <v>1</v>
      </c>
      <c r="R56" s="21">
        <v>0</v>
      </c>
      <c r="S56" s="21">
        <v>0</v>
      </c>
      <c r="U56" s="33"/>
      <c r="V56" s="21" t="s">
        <v>190</v>
      </c>
      <c r="W56" s="21" t="s">
        <v>190</v>
      </c>
    </row>
    <row r="57" spans="1:23" x14ac:dyDescent="0.3">
      <c r="A57" s="21">
        <v>56</v>
      </c>
      <c r="B57" s="21" t="s">
        <v>39</v>
      </c>
      <c r="C57" s="21" t="s">
        <v>92</v>
      </c>
      <c r="D57" s="21">
        <v>10055</v>
      </c>
      <c r="F57" s="21">
        <v>1</v>
      </c>
      <c r="G57" s="20" t="s">
        <v>191</v>
      </c>
      <c r="H57" s="21">
        <v>53</v>
      </c>
      <c r="I57" s="21">
        <v>0</v>
      </c>
      <c r="J57" s="21">
        <v>3</v>
      </c>
      <c r="K57" s="21">
        <v>150</v>
      </c>
      <c r="L57" s="21">
        <v>1.5</v>
      </c>
      <c r="M57" s="21">
        <v>1</v>
      </c>
      <c r="N57" s="21">
        <v>2</v>
      </c>
      <c r="O57" s="21">
        <v>1</v>
      </c>
      <c r="P57" s="21">
        <v>1</v>
      </c>
      <c r="Q57" s="21">
        <v>1</v>
      </c>
      <c r="R57" s="21">
        <v>0</v>
      </c>
      <c r="S57" s="21">
        <v>0</v>
      </c>
      <c r="U57" s="33"/>
      <c r="V57" s="21" t="s">
        <v>190</v>
      </c>
      <c r="W57" s="21" t="s">
        <v>190</v>
      </c>
    </row>
    <row r="58" spans="1:23" x14ac:dyDescent="0.3">
      <c r="A58" s="21">
        <v>57</v>
      </c>
      <c r="B58" s="21" t="s">
        <v>40</v>
      </c>
      <c r="C58" s="21" t="s">
        <v>93</v>
      </c>
      <c r="D58" s="21">
        <v>10056</v>
      </c>
      <c r="F58" s="21">
        <v>1</v>
      </c>
      <c r="G58" s="20" t="s">
        <v>191</v>
      </c>
      <c r="H58" s="21">
        <v>45</v>
      </c>
      <c r="I58" s="21">
        <v>0</v>
      </c>
      <c r="J58" s="21">
        <v>3</v>
      </c>
      <c r="K58" s="21">
        <v>175</v>
      </c>
      <c r="L58" s="21">
        <v>1.5</v>
      </c>
      <c r="M58" s="21">
        <v>1</v>
      </c>
      <c r="N58" s="21">
        <v>1</v>
      </c>
      <c r="O58" s="21">
        <v>1</v>
      </c>
      <c r="P58" s="21">
        <v>1</v>
      </c>
      <c r="Q58" s="21">
        <v>2</v>
      </c>
      <c r="R58" s="21">
        <v>0</v>
      </c>
      <c r="S58" s="21">
        <v>0</v>
      </c>
      <c r="U58" s="34" t="s">
        <v>193</v>
      </c>
      <c r="V58" s="21" t="s">
        <v>190</v>
      </c>
      <c r="W58" s="21" t="s">
        <v>190</v>
      </c>
    </row>
    <row r="59" spans="1:23" x14ac:dyDescent="0.3">
      <c r="A59" s="21">
        <v>58</v>
      </c>
      <c r="B59" s="21" t="s">
        <v>41</v>
      </c>
      <c r="C59" s="21" t="s">
        <v>94</v>
      </c>
      <c r="D59" s="21">
        <v>10057</v>
      </c>
      <c r="F59" s="21">
        <v>1</v>
      </c>
      <c r="G59" s="20" t="s">
        <v>191</v>
      </c>
      <c r="H59" s="21">
        <v>45</v>
      </c>
      <c r="I59" s="21">
        <v>0</v>
      </c>
      <c r="J59" s="21">
        <v>3</v>
      </c>
      <c r="K59" s="21">
        <v>175</v>
      </c>
      <c r="L59" s="21">
        <v>1.5</v>
      </c>
      <c r="M59" s="21">
        <v>1</v>
      </c>
      <c r="N59" s="21">
        <v>1</v>
      </c>
      <c r="O59" s="21">
        <v>1</v>
      </c>
      <c r="P59" s="21">
        <v>1</v>
      </c>
      <c r="Q59" s="21">
        <v>2</v>
      </c>
      <c r="R59" s="21">
        <v>0</v>
      </c>
      <c r="S59" s="21">
        <v>0</v>
      </c>
      <c r="U59" s="35"/>
      <c r="V59" s="21" t="s">
        <v>190</v>
      </c>
      <c r="W59" s="21" t="s">
        <v>190</v>
      </c>
    </row>
    <row r="60" spans="1:23" x14ac:dyDescent="0.3">
      <c r="A60" s="21">
        <v>59</v>
      </c>
      <c r="B60" s="21" t="s">
        <v>42</v>
      </c>
      <c r="C60" s="21" t="s">
        <v>95</v>
      </c>
      <c r="D60" s="21">
        <v>10058</v>
      </c>
      <c r="F60" s="21">
        <v>1</v>
      </c>
      <c r="G60" s="20" t="s">
        <v>191</v>
      </c>
      <c r="H60" s="21">
        <v>45</v>
      </c>
      <c r="I60" s="21">
        <v>0</v>
      </c>
      <c r="J60" s="21">
        <v>3</v>
      </c>
      <c r="K60" s="21">
        <v>175</v>
      </c>
      <c r="L60" s="21">
        <v>1.5</v>
      </c>
      <c r="M60" s="21">
        <v>1</v>
      </c>
      <c r="N60" s="21">
        <v>1</v>
      </c>
      <c r="O60" s="21">
        <v>1</v>
      </c>
      <c r="P60" s="21">
        <v>1</v>
      </c>
      <c r="Q60" s="21">
        <v>2</v>
      </c>
      <c r="R60" s="21">
        <v>0</v>
      </c>
      <c r="S60" s="21">
        <v>0</v>
      </c>
      <c r="U60" s="36"/>
      <c r="V60" s="21" t="s">
        <v>190</v>
      </c>
      <c r="W60" s="21" t="s">
        <v>190</v>
      </c>
    </row>
    <row r="61" spans="1:23" x14ac:dyDescent="0.3">
      <c r="A61" s="21">
        <v>60</v>
      </c>
      <c r="B61" s="21" t="s">
        <v>43</v>
      </c>
      <c r="C61" s="21" t="s">
        <v>96</v>
      </c>
      <c r="D61" s="21">
        <v>10059</v>
      </c>
      <c r="F61" s="21">
        <v>1</v>
      </c>
      <c r="G61" s="20" t="s">
        <v>191</v>
      </c>
      <c r="H61" s="21">
        <v>45</v>
      </c>
      <c r="I61" s="21">
        <v>0</v>
      </c>
      <c r="J61" s="21">
        <v>3</v>
      </c>
      <c r="K61" s="21">
        <v>150</v>
      </c>
      <c r="L61" s="21">
        <v>1.5</v>
      </c>
      <c r="M61" s="21">
        <v>1.5</v>
      </c>
      <c r="N61" s="21">
        <v>1</v>
      </c>
      <c r="O61" s="21">
        <v>1</v>
      </c>
      <c r="P61" s="21">
        <v>1</v>
      </c>
      <c r="Q61" s="21">
        <v>1</v>
      </c>
      <c r="R61" s="21">
        <v>0</v>
      </c>
      <c r="S61" s="21">
        <v>0.01</v>
      </c>
      <c r="U61" s="34" t="s">
        <v>192</v>
      </c>
      <c r="V61" s="21" t="s">
        <v>190</v>
      </c>
      <c r="W61" s="21" t="s">
        <v>190</v>
      </c>
    </row>
    <row r="62" spans="1:23" x14ac:dyDescent="0.3">
      <c r="A62" s="21">
        <v>61</v>
      </c>
      <c r="B62" s="21" t="s">
        <v>44</v>
      </c>
      <c r="C62" s="21" t="s">
        <v>97</v>
      </c>
      <c r="D62" s="21">
        <v>10060</v>
      </c>
      <c r="F62" s="21">
        <v>1</v>
      </c>
      <c r="G62" s="20" t="s">
        <v>191</v>
      </c>
      <c r="H62" s="21">
        <v>45</v>
      </c>
      <c r="I62" s="21">
        <v>0</v>
      </c>
      <c r="J62" s="21">
        <v>3</v>
      </c>
      <c r="K62" s="21">
        <v>150</v>
      </c>
      <c r="L62" s="21">
        <v>1.5</v>
      </c>
      <c r="M62" s="21">
        <v>1.5</v>
      </c>
      <c r="N62" s="21">
        <v>1</v>
      </c>
      <c r="O62" s="21">
        <v>1</v>
      </c>
      <c r="P62" s="21">
        <v>1</v>
      </c>
      <c r="Q62" s="21">
        <v>1</v>
      </c>
      <c r="R62" s="21">
        <v>0</v>
      </c>
      <c r="S62" s="21">
        <v>0.01</v>
      </c>
      <c r="U62" s="35"/>
      <c r="V62" s="21" t="s">
        <v>190</v>
      </c>
      <c r="W62" s="21" t="s">
        <v>190</v>
      </c>
    </row>
    <row r="63" spans="1:23" x14ac:dyDescent="0.3">
      <c r="A63" s="21">
        <v>62</v>
      </c>
      <c r="B63" s="21" t="s">
        <v>45</v>
      </c>
      <c r="C63" s="21" t="s">
        <v>98</v>
      </c>
      <c r="D63" s="21">
        <v>10061</v>
      </c>
      <c r="F63" s="21">
        <v>1</v>
      </c>
      <c r="G63" s="20" t="s">
        <v>191</v>
      </c>
      <c r="H63" s="21">
        <v>45</v>
      </c>
      <c r="I63" s="21">
        <v>0</v>
      </c>
      <c r="J63" s="21">
        <v>3</v>
      </c>
      <c r="K63" s="21">
        <v>150</v>
      </c>
      <c r="L63" s="21">
        <v>1.5</v>
      </c>
      <c r="M63" s="21">
        <v>1.5</v>
      </c>
      <c r="N63" s="21">
        <v>1</v>
      </c>
      <c r="O63" s="21">
        <v>1</v>
      </c>
      <c r="P63" s="21">
        <v>1</v>
      </c>
      <c r="Q63" s="21">
        <v>1</v>
      </c>
      <c r="R63" s="21">
        <v>0</v>
      </c>
      <c r="S63" s="21">
        <v>0.01</v>
      </c>
      <c r="U63" s="36"/>
      <c r="V63" s="21" t="s">
        <v>190</v>
      </c>
      <c r="W63" s="21" t="s">
        <v>190</v>
      </c>
    </row>
  </sheetData>
  <mergeCells count="9">
    <mergeCell ref="U55:U57"/>
    <mergeCell ref="U58:U60"/>
    <mergeCell ref="U61:U63"/>
    <mergeCell ref="U35:U37"/>
    <mergeCell ref="U38:U40"/>
    <mergeCell ref="U41:U43"/>
    <mergeCell ref="U45:U47"/>
    <mergeCell ref="U48:U50"/>
    <mergeCell ref="U51:U5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opLeftCell="D1" zoomScaleNormal="100" workbookViewId="0">
      <pane ySplit="1" topLeftCell="A24" activePane="bottomLeft" state="frozen"/>
      <selection activeCell="D1" sqref="D1"/>
      <selection pane="bottomLeft" activeCell="S2" sqref="S2:X63"/>
    </sheetView>
  </sheetViews>
  <sheetFormatPr defaultRowHeight="16.5" x14ac:dyDescent="0.3"/>
  <cols>
    <col min="1" max="1" width="11" style="1" bestFit="1" customWidth="1"/>
    <col min="2" max="2" width="12.125" style="1" bestFit="1" customWidth="1"/>
    <col min="3" max="3" width="5.5" style="1" bestFit="1" customWidth="1"/>
    <col min="4" max="4" width="9.25" style="1" bestFit="1" customWidth="1"/>
    <col min="5" max="5" width="7.375" style="1" bestFit="1" customWidth="1"/>
    <col min="6" max="6" width="11.25" style="1" bestFit="1" customWidth="1"/>
    <col min="7" max="7" width="13.25" style="1" bestFit="1" customWidth="1"/>
    <col min="8" max="8" width="7.375" style="1" bestFit="1" customWidth="1"/>
    <col min="9" max="9" width="5.5" style="1" bestFit="1" customWidth="1"/>
    <col min="10" max="11" width="9.25" style="1" bestFit="1" customWidth="1"/>
    <col min="12" max="12" width="9.25" style="1" customWidth="1"/>
    <col min="13" max="13" width="10.5" style="1" bestFit="1" customWidth="1"/>
    <col min="14" max="15" width="12.625" style="1" bestFit="1" customWidth="1"/>
    <col min="16" max="18" width="10.5" style="1" bestFit="1" customWidth="1"/>
    <col min="19" max="19" width="11.25" style="1" bestFit="1" customWidth="1"/>
    <col min="20" max="20" width="13.25" style="1" bestFit="1" customWidth="1"/>
    <col min="21" max="21" width="7.375" style="1" bestFit="1" customWidth="1"/>
    <col min="22" max="22" width="5.5" style="1" bestFit="1" customWidth="1"/>
    <col min="23" max="24" width="9.25" style="1" bestFit="1" customWidth="1"/>
    <col min="25" max="16384" width="9" style="1"/>
  </cols>
  <sheetData>
    <row r="1" spans="1:24" x14ac:dyDescent="0.3">
      <c r="A1" s="5" t="s">
        <v>2</v>
      </c>
      <c r="B1" s="5" t="s">
        <v>46</v>
      </c>
      <c r="C1" s="5" t="s">
        <v>0</v>
      </c>
      <c r="D1" s="5" t="s">
        <v>1</v>
      </c>
      <c r="E1" s="6" t="s">
        <v>132</v>
      </c>
      <c r="F1" s="6" t="s">
        <v>133</v>
      </c>
      <c r="G1" s="6" t="s">
        <v>134</v>
      </c>
      <c r="H1" s="6" t="s">
        <v>135</v>
      </c>
      <c r="I1" s="6" t="s">
        <v>136</v>
      </c>
      <c r="J1" s="6" t="s">
        <v>137</v>
      </c>
      <c r="K1" s="6" t="s">
        <v>138</v>
      </c>
      <c r="L1" s="14" t="s">
        <v>159</v>
      </c>
      <c r="M1" s="6" t="s">
        <v>155</v>
      </c>
      <c r="N1" s="6" t="s">
        <v>156</v>
      </c>
      <c r="O1" s="6" t="s">
        <v>153</v>
      </c>
      <c r="P1" s="6" t="s">
        <v>154</v>
      </c>
      <c r="Q1" s="6" t="s">
        <v>157</v>
      </c>
      <c r="R1" s="6" t="s">
        <v>158</v>
      </c>
      <c r="S1" s="6" t="s">
        <v>133</v>
      </c>
      <c r="T1" s="6" t="s">
        <v>134</v>
      </c>
      <c r="U1" s="6" t="s">
        <v>135</v>
      </c>
      <c r="V1" s="6" t="s">
        <v>136</v>
      </c>
      <c r="W1" s="6" t="s">
        <v>137</v>
      </c>
      <c r="X1" s="6" t="s">
        <v>138</v>
      </c>
    </row>
    <row r="2" spans="1:24" x14ac:dyDescent="0.3">
      <c r="A2" s="7" t="s">
        <v>47</v>
      </c>
      <c r="B2" s="7" t="s">
        <v>48</v>
      </c>
      <c r="C2" s="8">
        <v>4</v>
      </c>
      <c r="D2" s="8" t="s">
        <v>106</v>
      </c>
      <c r="E2" s="9" t="s">
        <v>148</v>
      </c>
      <c r="F2" s="9">
        <f t="shared" ref="F2:F33" si="0">VLOOKUP(E2,유닛,2,FALSE)</f>
        <v>7</v>
      </c>
      <c r="G2" s="9">
        <f t="shared" ref="G2:G33" si="1">VLOOKUP(E2,유닛,3,FALSE)</f>
        <v>0</v>
      </c>
      <c r="H2" s="9">
        <f t="shared" ref="H2:H33" si="2">VLOOKUP(E2,유닛,4,FALSE)</f>
        <v>1</v>
      </c>
      <c r="I2" s="9">
        <f t="shared" ref="I2:I33" si="3">VLOOKUP(E2,유닛,5,FALSE)</f>
        <v>60</v>
      </c>
      <c r="J2" s="9">
        <f t="shared" ref="J2:J33" si="4">VLOOKUP(E2,유닛,6,FALSE)</f>
        <v>0.7</v>
      </c>
      <c r="K2" s="9">
        <f t="shared" ref="K2:K33" si="5">VLOOKUP(E2,유닛,7,FALSE)</f>
        <v>0.5</v>
      </c>
      <c r="L2" s="7" t="s">
        <v>168</v>
      </c>
      <c r="M2" s="1">
        <v>6</v>
      </c>
      <c r="N2" s="1">
        <v>6</v>
      </c>
      <c r="O2" s="1">
        <v>7</v>
      </c>
      <c r="P2" s="1">
        <v>7</v>
      </c>
      <c r="Q2" s="10">
        <v>1.5</v>
      </c>
      <c r="R2" s="10">
        <v>1.5</v>
      </c>
      <c r="S2" s="32">
        <f>ROUNDUP(F2*M2,0)</f>
        <v>42</v>
      </c>
      <c r="T2" s="32">
        <f t="shared" ref="T2:V2" si="6">ROUNDUP(G2*N2,0)</f>
        <v>0</v>
      </c>
      <c r="U2" s="32">
        <f t="shared" si="6"/>
        <v>7</v>
      </c>
      <c r="V2" s="32">
        <f t="shared" si="6"/>
        <v>420</v>
      </c>
      <c r="W2" s="32">
        <f>J2*Q2</f>
        <v>1.0499999999999998</v>
      </c>
      <c r="X2" s="32">
        <f>K2*R2</f>
        <v>0.75</v>
      </c>
    </row>
    <row r="3" spans="1:24" x14ac:dyDescent="0.3">
      <c r="A3" s="7" t="s">
        <v>49</v>
      </c>
      <c r="B3" s="7" t="s">
        <v>99</v>
      </c>
      <c r="C3" s="8">
        <v>4</v>
      </c>
      <c r="D3" s="8" t="s">
        <v>106</v>
      </c>
      <c r="E3" s="9" t="s">
        <v>148</v>
      </c>
      <c r="F3" s="9">
        <f t="shared" si="0"/>
        <v>7</v>
      </c>
      <c r="G3" s="9">
        <f t="shared" si="1"/>
        <v>0</v>
      </c>
      <c r="H3" s="9">
        <f t="shared" si="2"/>
        <v>1</v>
      </c>
      <c r="I3" s="9">
        <f t="shared" si="3"/>
        <v>60</v>
      </c>
      <c r="J3" s="9">
        <f t="shared" si="4"/>
        <v>0.7</v>
      </c>
      <c r="K3" s="9">
        <f t="shared" si="5"/>
        <v>0.5</v>
      </c>
      <c r="L3" s="7" t="s">
        <v>169</v>
      </c>
      <c r="M3" s="1">
        <v>7</v>
      </c>
      <c r="N3" s="1">
        <v>6</v>
      </c>
      <c r="O3" s="1">
        <v>6</v>
      </c>
      <c r="P3" s="1">
        <v>7</v>
      </c>
      <c r="Q3" s="10">
        <v>1.5</v>
      </c>
      <c r="R3" s="10">
        <v>1.8</v>
      </c>
      <c r="S3" s="32">
        <f t="shared" ref="S3:S63" si="7">ROUNDUP(F3*M3,0)</f>
        <v>49</v>
      </c>
      <c r="T3" s="32">
        <f t="shared" ref="T3:T63" si="8">ROUNDUP(G3*N3,0)</f>
        <v>0</v>
      </c>
      <c r="U3" s="32">
        <f t="shared" ref="U3:U63" si="9">ROUNDUP(H3*O3,0)</f>
        <v>6</v>
      </c>
      <c r="V3" s="32">
        <f t="shared" ref="V3:V63" si="10">ROUNDUP(I3*P3,0)</f>
        <v>420</v>
      </c>
      <c r="W3" s="32">
        <f t="shared" ref="W3:W63" si="11">J3*Q3</f>
        <v>1.0499999999999998</v>
      </c>
      <c r="X3" s="32">
        <f t="shared" ref="X3:X63" si="12">K3*R3</f>
        <v>0.9</v>
      </c>
    </row>
    <row r="4" spans="1:24" x14ac:dyDescent="0.3">
      <c r="A4" s="7" t="s">
        <v>50</v>
      </c>
      <c r="B4" s="7" t="s">
        <v>100</v>
      </c>
      <c r="C4" s="8">
        <v>4</v>
      </c>
      <c r="D4" s="8" t="s">
        <v>107</v>
      </c>
      <c r="E4" s="9" t="s">
        <v>149</v>
      </c>
      <c r="F4" s="9">
        <f t="shared" si="0"/>
        <v>2</v>
      </c>
      <c r="G4" s="9">
        <f t="shared" si="1"/>
        <v>11</v>
      </c>
      <c r="H4" s="9">
        <f t="shared" si="2"/>
        <v>0</v>
      </c>
      <c r="I4" s="9">
        <f t="shared" si="3"/>
        <v>30</v>
      </c>
      <c r="J4" s="9">
        <f t="shared" si="4"/>
        <v>1.2</v>
      </c>
      <c r="K4" s="9">
        <f t="shared" si="5"/>
        <v>0.3</v>
      </c>
      <c r="L4" s="7" t="s">
        <v>171</v>
      </c>
      <c r="M4" s="1">
        <v>6</v>
      </c>
      <c r="N4" s="1">
        <v>7</v>
      </c>
      <c r="O4" s="1">
        <v>6</v>
      </c>
      <c r="P4" s="1">
        <v>7</v>
      </c>
      <c r="Q4" s="10">
        <v>1.5</v>
      </c>
      <c r="R4" s="10">
        <v>1.5</v>
      </c>
      <c r="S4" s="32">
        <f t="shared" si="7"/>
        <v>12</v>
      </c>
      <c r="T4" s="32">
        <f t="shared" si="8"/>
        <v>77</v>
      </c>
      <c r="U4" s="32">
        <f t="shared" si="9"/>
        <v>0</v>
      </c>
      <c r="V4" s="32">
        <f t="shared" si="10"/>
        <v>210</v>
      </c>
      <c r="W4" s="32">
        <f t="shared" si="11"/>
        <v>1.7999999999999998</v>
      </c>
      <c r="X4" s="32">
        <f t="shared" si="12"/>
        <v>0.44999999999999996</v>
      </c>
    </row>
    <row r="5" spans="1:24" x14ac:dyDescent="0.3">
      <c r="A5" s="7" t="s">
        <v>51</v>
      </c>
      <c r="B5" s="7" t="s">
        <v>101</v>
      </c>
      <c r="C5" s="8">
        <v>4</v>
      </c>
      <c r="D5" s="8" t="s">
        <v>107</v>
      </c>
      <c r="E5" s="9" t="s">
        <v>149</v>
      </c>
      <c r="F5" s="9">
        <f t="shared" si="0"/>
        <v>2</v>
      </c>
      <c r="G5" s="9">
        <f t="shared" si="1"/>
        <v>11</v>
      </c>
      <c r="H5" s="9">
        <f t="shared" si="2"/>
        <v>0</v>
      </c>
      <c r="I5" s="9">
        <f t="shared" si="3"/>
        <v>30</v>
      </c>
      <c r="J5" s="9">
        <f t="shared" si="4"/>
        <v>1.2</v>
      </c>
      <c r="K5" s="9">
        <f t="shared" si="5"/>
        <v>0.3</v>
      </c>
      <c r="L5" s="7" t="s">
        <v>175</v>
      </c>
      <c r="M5" s="1">
        <v>21</v>
      </c>
      <c r="N5" s="1">
        <v>6</v>
      </c>
      <c r="O5" s="1">
        <v>6</v>
      </c>
      <c r="P5" s="1">
        <v>6</v>
      </c>
      <c r="Q5" s="10">
        <v>2</v>
      </c>
      <c r="R5" s="10">
        <v>1.5</v>
      </c>
      <c r="S5" s="32">
        <f t="shared" si="7"/>
        <v>42</v>
      </c>
      <c r="T5" s="32">
        <f t="shared" si="8"/>
        <v>66</v>
      </c>
      <c r="U5" s="32">
        <f t="shared" si="9"/>
        <v>0</v>
      </c>
      <c r="V5" s="32">
        <f t="shared" si="10"/>
        <v>180</v>
      </c>
      <c r="W5" s="32">
        <f t="shared" si="11"/>
        <v>2.4</v>
      </c>
      <c r="X5" s="32">
        <f t="shared" si="12"/>
        <v>0.44999999999999996</v>
      </c>
    </row>
    <row r="6" spans="1:24" x14ac:dyDescent="0.3">
      <c r="A6" s="7" t="s">
        <v>52</v>
      </c>
      <c r="B6" s="7" t="s">
        <v>102</v>
      </c>
      <c r="C6" s="8">
        <v>4</v>
      </c>
      <c r="D6" s="8" t="s">
        <v>108</v>
      </c>
      <c r="E6" s="9" t="s">
        <v>150</v>
      </c>
      <c r="F6" s="9">
        <f t="shared" si="0"/>
        <v>15</v>
      </c>
      <c r="G6" s="9">
        <f t="shared" si="1"/>
        <v>0</v>
      </c>
      <c r="H6" s="9">
        <f t="shared" si="2"/>
        <v>1</v>
      </c>
      <c r="I6" s="9">
        <f t="shared" si="3"/>
        <v>50</v>
      </c>
      <c r="J6" s="9">
        <f t="shared" si="4"/>
        <v>1.5</v>
      </c>
      <c r="K6" s="9">
        <f t="shared" si="5"/>
        <v>1</v>
      </c>
      <c r="L6" s="7" t="s">
        <v>176</v>
      </c>
      <c r="M6" s="1">
        <v>6</v>
      </c>
      <c r="N6" s="1">
        <v>6</v>
      </c>
      <c r="O6" s="1">
        <v>6</v>
      </c>
      <c r="P6" s="1">
        <v>7</v>
      </c>
      <c r="Q6" s="10">
        <v>1.5</v>
      </c>
      <c r="R6" s="10">
        <v>2</v>
      </c>
      <c r="S6" s="32">
        <f t="shared" si="7"/>
        <v>90</v>
      </c>
      <c r="T6" s="32">
        <f t="shared" si="8"/>
        <v>0</v>
      </c>
      <c r="U6" s="32">
        <f t="shared" si="9"/>
        <v>6</v>
      </c>
      <c r="V6" s="32">
        <f t="shared" si="10"/>
        <v>350</v>
      </c>
      <c r="W6" s="32">
        <f t="shared" si="11"/>
        <v>2.25</v>
      </c>
      <c r="X6" s="32">
        <f t="shared" si="12"/>
        <v>2</v>
      </c>
    </row>
    <row r="7" spans="1:24" x14ac:dyDescent="0.3">
      <c r="A7" s="7" t="s">
        <v>53</v>
      </c>
      <c r="B7" s="7" t="s">
        <v>103</v>
      </c>
      <c r="C7" s="8">
        <v>4</v>
      </c>
      <c r="D7" s="8" t="s">
        <v>108</v>
      </c>
      <c r="E7" s="9" t="s">
        <v>150</v>
      </c>
      <c r="F7" s="9">
        <f t="shared" si="0"/>
        <v>15</v>
      </c>
      <c r="G7" s="9">
        <f t="shared" si="1"/>
        <v>0</v>
      </c>
      <c r="H7" s="9">
        <f t="shared" si="2"/>
        <v>1</v>
      </c>
      <c r="I7" s="9">
        <f t="shared" si="3"/>
        <v>50</v>
      </c>
      <c r="J7" s="9">
        <f t="shared" si="4"/>
        <v>1.5</v>
      </c>
      <c r="K7" s="9">
        <f t="shared" si="5"/>
        <v>1</v>
      </c>
      <c r="L7" s="7" t="s">
        <v>177</v>
      </c>
      <c r="M7" s="1">
        <v>7</v>
      </c>
      <c r="N7" s="1">
        <v>6</v>
      </c>
      <c r="O7" s="1">
        <v>6</v>
      </c>
      <c r="P7" s="1">
        <v>6</v>
      </c>
      <c r="Q7" s="10">
        <v>1.5</v>
      </c>
      <c r="R7" s="10">
        <v>2</v>
      </c>
      <c r="S7" s="32">
        <f t="shared" si="7"/>
        <v>105</v>
      </c>
      <c r="T7" s="32">
        <f t="shared" si="8"/>
        <v>0</v>
      </c>
      <c r="U7" s="32">
        <f t="shared" si="9"/>
        <v>6</v>
      </c>
      <c r="V7" s="32">
        <f t="shared" si="10"/>
        <v>300</v>
      </c>
      <c r="W7" s="32">
        <f t="shared" si="11"/>
        <v>2.25</v>
      </c>
      <c r="X7" s="32">
        <f t="shared" si="12"/>
        <v>2</v>
      </c>
    </row>
    <row r="8" spans="1:24" x14ac:dyDescent="0.3">
      <c r="A8" s="7" t="s">
        <v>54</v>
      </c>
      <c r="B8" s="7" t="s">
        <v>104</v>
      </c>
      <c r="C8" s="8">
        <v>4</v>
      </c>
      <c r="D8" s="8" t="s">
        <v>109</v>
      </c>
      <c r="E8" s="9" t="s">
        <v>151</v>
      </c>
      <c r="F8" s="9">
        <f t="shared" si="0"/>
        <v>2</v>
      </c>
      <c r="G8" s="9">
        <f t="shared" si="1"/>
        <v>60</v>
      </c>
      <c r="H8" s="9">
        <f t="shared" si="2"/>
        <v>2</v>
      </c>
      <c r="I8" s="9">
        <f t="shared" si="3"/>
        <v>50</v>
      </c>
      <c r="J8" s="9">
        <f t="shared" si="4"/>
        <v>1.5</v>
      </c>
      <c r="K8" s="9">
        <f t="shared" si="5"/>
        <v>0.3</v>
      </c>
      <c r="L8" s="7" t="s">
        <v>178</v>
      </c>
      <c r="M8" s="1">
        <v>6</v>
      </c>
      <c r="N8" s="1">
        <v>6</v>
      </c>
      <c r="O8" s="1">
        <v>6</v>
      </c>
      <c r="P8" s="1">
        <v>6</v>
      </c>
      <c r="Q8" s="10">
        <v>1.5</v>
      </c>
      <c r="R8" s="10">
        <v>1.5</v>
      </c>
      <c r="S8" s="32">
        <f t="shared" si="7"/>
        <v>12</v>
      </c>
      <c r="T8" s="32">
        <f t="shared" si="8"/>
        <v>360</v>
      </c>
      <c r="U8" s="32">
        <f t="shared" si="9"/>
        <v>12</v>
      </c>
      <c r="V8" s="32">
        <f t="shared" si="10"/>
        <v>300</v>
      </c>
      <c r="W8" s="32">
        <f t="shared" si="11"/>
        <v>2.25</v>
      </c>
      <c r="X8" s="32">
        <f t="shared" si="12"/>
        <v>0.44999999999999996</v>
      </c>
    </row>
    <row r="9" spans="1:24" x14ac:dyDescent="0.3">
      <c r="A9" s="7" t="s">
        <v>55</v>
      </c>
      <c r="B9" s="7" t="s">
        <v>105</v>
      </c>
      <c r="C9" s="8">
        <v>4</v>
      </c>
      <c r="D9" s="8" t="s">
        <v>110</v>
      </c>
      <c r="E9" s="9" t="s">
        <v>152</v>
      </c>
      <c r="F9" s="9">
        <f t="shared" si="0"/>
        <v>2</v>
      </c>
      <c r="G9" s="9">
        <f t="shared" si="1"/>
        <v>30</v>
      </c>
      <c r="H9" s="9">
        <f t="shared" si="2"/>
        <v>3</v>
      </c>
      <c r="I9" s="9">
        <f t="shared" si="3"/>
        <v>40</v>
      </c>
      <c r="J9" s="9">
        <f t="shared" si="4"/>
        <v>1.5</v>
      </c>
      <c r="K9" s="9">
        <f t="shared" si="5"/>
        <v>0.3</v>
      </c>
      <c r="L9" s="7" t="s">
        <v>178</v>
      </c>
      <c r="M9" s="1">
        <v>6</v>
      </c>
      <c r="N9" s="1">
        <v>6</v>
      </c>
      <c r="O9" s="1">
        <v>6</v>
      </c>
      <c r="P9" s="1">
        <v>6</v>
      </c>
      <c r="Q9" s="10">
        <v>1.5</v>
      </c>
      <c r="R9" s="10">
        <v>1.5</v>
      </c>
      <c r="S9" s="32">
        <f t="shared" si="7"/>
        <v>12</v>
      </c>
      <c r="T9" s="32">
        <f t="shared" si="8"/>
        <v>180</v>
      </c>
      <c r="U9" s="32">
        <f t="shared" si="9"/>
        <v>18</v>
      </c>
      <c r="V9" s="32">
        <f t="shared" si="10"/>
        <v>240</v>
      </c>
      <c r="W9" s="32">
        <f t="shared" si="11"/>
        <v>2.25</v>
      </c>
      <c r="X9" s="32">
        <f t="shared" si="12"/>
        <v>0.44999999999999996</v>
      </c>
    </row>
    <row r="10" spans="1:24" x14ac:dyDescent="0.3">
      <c r="A10" s="11" t="s">
        <v>111</v>
      </c>
      <c r="B10" s="11" t="s">
        <v>122</v>
      </c>
      <c r="C10" s="8">
        <v>3</v>
      </c>
      <c r="D10" s="8" t="s">
        <v>106</v>
      </c>
      <c r="E10" s="9" t="s">
        <v>148</v>
      </c>
      <c r="F10" s="9">
        <f t="shared" si="0"/>
        <v>7</v>
      </c>
      <c r="G10" s="9">
        <f t="shared" si="1"/>
        <v>0</v>
      </c>
      <c r="H10" s="9">
        <f t="shared" si="2"/>
        <v>1</v>
      </c>
      <c r="I10" s="9">
        <f t="shared" si="3"/>
        <v>60</v>
      </c>
      <c r="J10" s="9">
        <f t="shared" si="4"/>
        <v>0.7</v>
      </c>
      <c r="K10" s="9">
        <f t="shared" si="5"/>
        <v>0.5</v>
      </c>
      <c r="L10" s="15" t="s">
        <v>168</v>
      </c>
      <c r="M10" s="1">
        <v>5</v>
      </c>
      <c r="N10" s="1">
        <v>5</v>
      </c>
      <c r="O10" s="1">
        <v>5.5</v>
      </c>
      <c r="P10" s="1">
        <v>5.5</v>
      </c>
      <c r="Q10" s="10">
        <v>1.4</v>
      </c>
      <c r="R10" s="10">
        <v>1.4</v>
      </c>
      <c r="S10" s="32">
        <f t="shared" si="7"/>
        <v>35</v>
      </c>
      <c r="T10" s="32">
        <f t="shared" si="8"/>
        <v>0</v>
      </c>
      <c r="U10" s="32">
        <f t="shared" si="9"/>
        <v>6</v>
      </c>
      <c r="V10" s="32">
        <f t="shared" si="10"/>
        <v>330</v>
      </c>
      <c r="W10" s="32">
        <f t="shared" si="11"/>
        <v>0.97999999999999987</v>
      </c>
      <c r="X10" s="32">
        <f t="shared" si="12"/>
        <v>0.7</v>
      </c>
    </row>
    <row r="11" spans="1:24" x14ac:dyDescent="0.3">
      <c r="A11" s="11" t="s">
        <v>112</v>
      </c>
      <c r="B11" s="11" t="s">
        <v>121</v>
      </c>
      <c r="C11" s="8">
        <v>3</v>
      </c>
      <c r="D11" s="8" t="s">
        <v>106</v>
      </c>
      <c r="E11" s="9" t="s">
        <v>148</v>
      </c>
      <c r="F11" s="9">
        <f t="shared" si="0"/>
        <v>7</v>
      </c>
      <c r="G11" s="9">
        <f t="shared" si="1"/>
        <v>0</v>
      </c>
      <c r="H11" s="9">
        <f t="shared" si="2"/>
        <v>1</v>
      </c>
      <c r="I11" s="9">
        <f t="shared" si="3"/>
        <v>60</v>
      </c>
      <c r="J11" s="9">
        <f t="shared" si="4"/>
        <v>0.7</v>
      </c>
      <c r="K11" s="9">
        <f t="shared" si="5"/>
        <v>0.5</v>
      </c>
      <c r="L11" s="15" t="s">
        <v>169</v>
      </c>
      <c r="M11" s="1">
        <v>5.5</v>
      </c>
      <c r="N11" s="1">
        <v>5</v>
      </c>
      <c r="O11" s="1">
        <v>5</v>
      </c>
      <c r="P11" s="1">
        <v>5.5</v>
      </c>
      <c r="Q11" s="10">
        <v>1.4</v>
      </c>
      <c r="R11" s="10">
        <v>1.4</v>
      </c>
      <c r="S11" s="32">
        <f t="shared" si="7"/>
        <v>39</v>
      </c>
      <c r="T11" s="32">
        <f t="shared" si="8"/>
        <v>0</v>
      </c>
      <c r="U11" s="32">
        <f t="shared" si="9"/>
        <v>5</v>
      </c>
      <c r="V11" s="32">
        <f t="shared" si="10"/>
        <v>330</v>
      </c>
      <c r="W11" s="32">
        <f t="shared" si="11"/>
        <v>0.97999999999999987</v>
      </c>
      <c r="X11" s="32">
        <f t="shared" si="12"/>
        <v>0.7</v>
      </c>
    </row>
    <row r="12" spans="1:24" x14ac:dyDescent="0.3">
      <c r="A12" s="11" t="s">
        <v>113</v>
      </c>
      <c r="B12" s="11" t="s">
        <v>129</v>
      </c>
      <c r="C12" s="8">
        <v>3</v>
      </c>
      <c r="D12" s="8" t="s">
        <v>106</v>
      </c>
      <c r="E12" s="9" t="s">
        <v>148</v>
      </c>
      <c r="F12" s="9">
        <f t="shared" si="0"/>
        <v>7</v>
      </c>
      <c r="G12" s="9">
        <f t="shared" si="1"/>
        <v>0</v>
      </c>
      <c r="H12" s="9">
        <f t="shared" si="2"/>
        <v>1</v>
      </c>
      <c r="I12" s="9">
        <f t="shared" si="3"/>
        <v>60</v>
      </c>
      <c r="J12" s="9">
        <f t="shared" si="4"/>
        <v>0.7</v>
      </c>
      <c r="K12" s="9">
        <f t="shared" si="5"/>
        <v>0.5</v>
      </c>
      <c r="L12" s="15" t="s">
        <v>170</v>
      </c>
      <c r="M12" s="1">
        <v>5</v>
      </c>
      <c r="N12" s="1">
        <v>5</v>
      </c>
      <c r="O12" s="1">
        <v>5</v>
      </c>
      <c r="P12" s="1">
        <v>5.5</v>
      </c>
      <c r="Q12" s="10">
        <v>1.4</v>
      </c>
      <c r="R12" s="10">
        <v>1.9</v>
      </c>
      <c r="S12" s="32">
        <f t="shared" si="7"/>
        <v>35</v>
      </c>
      <c r="T12" s="32">
        <f t="shared" si="8"/>
        <v>0</v>
      </c>
      <c r="U12" s="32">
        <f t="shared" si="9"/>
        <v>5</v>
      </c>
      <c r="V12" s="32">
        <f t="shared" si="10"/>
        <v>330</v>
      </c>
      <c r="W12" s="32">
        <f t="shared" si="11"/>
        <v>0.97999999999999987</v>
      </c>
      <c r="X12" s="32">
        <f t="shared" si="12"/>
        <v>0.95</v>
      </c>
    </row>
    <row r="13" spans="1:24" x14ac:dyDescent="0.3">
      <c r="A13" s="11" t="s">
        <v>114</v>
      </c>
      <c r="B13" s="11" t="s">
        <v>123</v>
      </c>
      <c r="C13" s="8">
        <v>3</v>
      </c>
      <c r="D13" s="8" t="s">
        <v>107</v>
      </c>
      <c r="E13" s="9" t="s">
        <v>149</v>
      </c>
      <c r="F13" s="9">
        <f t="shared" si="0"/>
        <v>2</v>
      </c>
      <c r="G13" s="9">
        <f t="shared" si="1"/>
        <v>11</v>
      </c>
      <c r="H13" s="9">
        <f t="shared" si="2"/>
        <v>0</v>
      </c>
      <c r="I13" s="9">
        <f t="shared" si="3"/>
        <v>30</v>
      </c>
      <c r="J13" s="9">
        <f t="shared" si="4"/>
        <v>1.2</v>
      </c>
      <c r="K13" s="9">
        <f t="shared" si="5"/>
        <v>0.3</v>
      </c>
      <c r="L13" s="15" t="s">
        <v>179</v>
      </c>
      <c r="M13" s="1">
        <v>16</v>
      </c>
      <c r="N13" s="1">
        <v>4</v>
      </c>
      <c r="O13" s="1">
        <v>5</v>
      </c>
      <c r="P13" s="1">
        <v>7</v>
      </c>
      <c r="Q13" s="10">
        <v>1.4</v>
      </c>
      <c r="R13" s="10">
        <v>1.4</v>
      </c>
      <c r="S13" s="32">
        <f t="shared" si="7"/>
        <v>32</v>
      </c>
      <c r="T13" s="32">
        <f t="shared" si="8"/>
        <v>44</v>
      </c>
      <c r="U13" s="32">
        <f t="shared" si="9"/>
        <v>0</v>
      </c>
      <c r="V13" s="32">
        <f t="shared" si="10"/>
        <v>210</v>
      </c>
      <c r="W13" s="32">
        <f t="shared" si="11"/>
        <v>1.68</v>
      </c>
      <c r="X13" s="32">
        <f t="shared" si="12"/>
        <v>0.42</v>
      </c>
    </row>
    <row r="14" spans="1:24" x14ac:dyDescent="0.3">
      <c r="A14" s="11" t="s">
        <v>115</v>
      </c>
      <c r="B14" s="11" t="s">
        <v>124</v>
      </c>
      <c r="C14" s="8">
        <v>3</v>
      </c>
      <c r="D14" s="8" t="s">
        <v>107</v>
      </c>
      <c r="E14" s="9" t="s">
        <v>149</v>
      </c>
      <c r="F14" s="9">
        <f t="shared" si="0"/>
        <v>2</v>
      </c>
      <c r="G14" s="9">
        <f t="shared" si="1"/>
        <v>11</v>
      </c>
      <c r="H14" s="9">
        <f t="shared" si="2"/>
        <v>0</v>
      </c>
      <c r="I14" s="9">
        <f t="shared" si="3"/>
        <v>30</v>
      </c>
      <c r="J14" s="9">
        <f t="shared" si="4"/>
        <v>1.2</v>
      </c>
      <c r="K14" s="9">
        <f t="shared" si="5"/>
        <v>0.3</v>
      </c>
      <c r="L14" s="15" t="s">
        <v>171</v>
      </c>
      <c r="M14" s="1">
        <v>5</v>
      </c>
      <c r="N14" s="1">
        <v>5.5</v>
      </c>
      <c r="O14" s="1">
        <v>5</v>
      </c>
      <c r="P14" s="1">
        <v>5.5</v>
      </c>
      <c r="Q14" s="10">
        <v>1.4</v>
      </c>
      <c r="R14" s="10">
        <v>1.4</v>
      </c>
      <c r="S14" s="32">
        <f t="shared" si="7"/>
        <v>10</v>
      </c>
      <c r="T14" s="32">
        <f t="shared" si="8"/>
        <v>61</v>
      </c>
      <c r="U14" s="32">
        <f t="shared" si="9"/>
        <v>0</v>
      </c>
      <c r="V14" s="32">
        <f t="shared" si="10"/>
        <v>165</v>
      </c>
      <c r="W14" s="32">
        <f t="shared" si="11"/>
        <v>1.68</v>
      </c>
      <c r="X14" s="32">
        <f t="shared" si="12"/>
        <v>0.42</v>
      </c>
    </row>
    <row r="15" spans="1:24" x14ac:dyDescent="0.3">
      <c r="A15" s="11" t="s">
        <v>116</v>
      </c>
      <c r="B15" s="11" t="s">
        <v>125</v>
      </c>
      <c r="C15" s="8">
        <v>3</v>
      </c>
      <c r="D15" s="8" t="s">
        <v>107</v>
      </c>
      <c r="E15" s="9" t="s">
        <v>149</v>
      </c>
      <c r="F15" s="9">
        <f t="shared" si="0"/>
        <v>2</v>
      </c>
      <c r="G15" s="9">
        <f t="shared" si="1"/>
        <v>11</v>
      </c>
      <c r="H15" s="9">
        <f t="shared" si="2"/>
        <v>0</v>
      </c>
      <c r="I15" s="9">
        <f t="shared" si="3"/>
        <v>30</v>
      </c>
      <c r="J15" s="9">
        <f t="shared" si="4"/>
        <v>1.2</v>
      </c>
      <c r="K15" s="9">
        <f t="shared" si="5"/>
        <v>0.3</v>
      </c>
      <c r="L15" s="15" t="s">
        <v>181</v>
      </c>
      <c r="M15" s="1">
        <v>5</v>
      </c>
      <c r="N15" s="1">
        <v>5.5</v>
      </c>
      <c r="O15" s="1">
        <v>5</v>
      </c>
      <c r="P15" s="1">
        <v>5</v>
      </c>
      <c r="Q15" s="10">
        <v>1.4</v>
      </c>
      <c r="R15" s="10">
        <v>1.9</v>
      </c>
      <c r="S15" s="32">
        <f t="shared" si="7"/>
        <v>10</v>
      </c>
      <c r="T15" s="32">
        <f t="shared" si="8"/>
        <v>61</v>
      </c>
      <c r="U15" s="32">
        <f t="shared" si="9"/>
        <v>0</v>
      </c>
      <c r="V15" s="32">
        <f t="shared" si="10"/>
        <v>150</v>
      </c>
      <c r="W15" s="32">
        <f t="shared" si="11"/>
        <v>1.68</v>
      </c>
      <c r="X15" s="32">
        <f t="shared" si="12"/>
        <v>0.56999999999999995</v>
      </c>
    </row>
    <row r="16" spans="1:24" x14ac:dyDescent="0.3">
      <c r="A16" s="11" t="s">
        <v>117</v>
      </c>
      <c r="B16" s="11" t="s">
        <v>126</v>
      </c>
      <c r="C16" s="8">
        <v>3</v>
      </c>
      <c r="D16" s="8" t="s">
        <v>108</v>
      </c>
      <c r="E16" s="9" t="s">
        <v>150</v>
      </c>
      <c r="F16" s="9">
        <f t="shared" si="0"/>
        <v>15</v>
      </c>
      <c r="G16" s="9">
        <f t="shared" si="1"/>
        <v>0</v>
      </c>
      <c r="H16" s="9">
        <f t="shared" si="2"/>
        <v>1</v>
      </c>
      <c r="I16" s="9">
        <f t="shared" si="3"/>
        <v>50</v>
      </c>
      <c r="J16" s="9">
        <f t="shared" si="4"/>
        <v>1.5</v>
      </c>
      <c r="K16" s="9">
        <f t="shared" si="5"/>
        <v>1</v>
      </c>
      <c r="L16" s="15" t="s">
        <v>172</v>
      </c>
      <c r="M16" s="1">
        <v>5.5</v>
      </c>
      <c r="N16" s="1">
        <v>5</v>
      </c>
      <c r="O16" s="1">
        <v>5</v>
      </c>
      <c r="P16" s="1">
        <v>5</v>
      </c>
      <c r="Q16" s="10">
        <v>1.4</v>
      </c>
      <c r="R16" s="10">
        <v>1.9</v>
      </c>
      <c r="S16" s="32">
        <f t="shared" si="7"/>
        <v>83</v>
      </c>
      <c r="T16" s="32">
        <f t="shared" si="8"/>
        <v>0</v>
      </c>
      <c r="U16" s="32">
        <f t="shared" si="9"/>
        <v>5</v>
      </c>
      <c r="V16" s="32">
        <f t="shared" si="10"/>
        <v>250</v>
      </c>
      <c r="W16" s="32">
        <f t="shared" si="11"/>
        <v>2.0999999999999996</v>
      </c>
      <c r="X16" s="32">
        <f t="shared" si="12"/>
        <v>1.9</v>
      </c>
    </row>
    <row r="17" spans="1:24" x14ac:dyDescent="0.3">
      <c r="A17" s="11" t="s">
        <v>118</v>
      </c>
      <c r="B17" s="11" t="s">
        <v>127</v>
      </c>
      <c r="C17" s="8">
        <v>3</v>
      </c>
      <c r="D17" s="8" t="s">
        <v>108</v>
      </c>
      <c r="E17" s="9" t="s">
        <v>150</v>
      </c>
      <c r="F17" s="9">
        <f t="shared" si="0"/>
        <v>15</v>
      </c>
      <c r="G17" s="9">
        <f t="shared" si="1"/>
        <v>0</v>
      </c>
      <c r="H17" s="9">
        <f t="shared" si="2"/>
        <v>1</v>
      </c>
      <c r="I17" s="9">
        <f t="shared" si="3"/>
        <v>50</v>
      </c>
      <c r="J17" s="9">
        <f t="shared" si="4"/>
        <v>1.5</v>
      </c>
      <c r="K17" s="9">
        <f t="shared" si="5"/>
        <v>1</v>
      </c>
      <c r="L17" s="15" t="s">
        <v>173</v>
      </c>
      <c r="M17" s="1">
        <v>5</v>
      </c>
      <c r="N17" s="1">
        <v>5</v>
      </c>
      <c r="O17" s="1">
        <v>5</v>
      </c>
      <c r="P17" s="1">
        <v>5.5</v>
      </c>
      <c r="Q17" s="10">
        <v>1.4</v>
      </c>
      <c r="R17" s="10">
        <v>1.9</v>
      </c>
      <c r="S17" s="32">
        <f t="shared" si="7"/>
        <v>75</v>
      </c>
      <c r="T17" s="32">
        <f t="shared" si="8"/>
        <v>0</v>
      </c>
      <c r="U17" s="32">
        <f t="shared" si="9"/>
        <v>5</v>
      </c>
      <c r="V17" s="32">
        <f t="shared" si="10"/>
        <v>275</v>
      </c>
      <c r="W17" s="32">
        <f t="shared" si="11"/>
        <v>2.0999999999999996</v>
      </c>
      <c r="X17" s="32">
        <f t="shared" si="12"/>
        <v>1.9</v>
      </c>
    </row>
    <row r="18" spans="1:24" x14ac:dyDescent="0.3">
      <c r="A18" s="11" t="s">
        <v>119</v>
      </c>
      <c r="B18" s="11" t="s">
        <v>128</v>
      </c>
      <c r="C18" s="8">
        <v>3</v>
      </c>
      <c r="D18" s="8" t="s">
        <v>108</v>
      </c>
      <c r="E18" s="9" t="s">
        <v>150</v>
      </c>
      <c r="F18" s="9">
        <f t="shared" si="0"/>
        <v>15</v>
      </c>
      <c r="G18" s="9">
        <f t="shared" si="1"/>
        <v>0</v>
      </c>
      <c r="H18" s="9">
        <f t="shared" si="2"/>
        <v>1</v>
      </c>
      <c r="I18" s="9">
        <f t="shared" si="3"/>
        <v>50</v>
      </c>
      <c r="J18" s="9">
        <f t="shared" si="4"/>
        <v>1.5</v>
      </c>
      <c r="K18" s="9">
        <f t="shared" si="5"/>
        <v>1</v>
      </c>
      <c r="L18" s="15" t="s">
        <v>174</v>
      </c>
      <c r="M18" s="1">
        <v>5</v>
      </c>
      <c r="N18" s="1">
        <v>5</v>
      </c>
      <c r="O18" s="1">
        <v>5.5</v>
      </c>
      <c r="P18" s="1">
        <v>5</v>
      </c>
      <c r="Q18" s="10">
        <v>1.4</v>
      </c>
      <c r="R18" s="10">
        <v>1.9</v>
      </c>
      <c r="S18" s="32">
        <f t="shared" si="7"/>
        <v>75</v>
      </c>
      <c r="T18" s="32">
        <f t="shared" si="8"/>
        <v>0</v>
      </c>
      <c r="U18" s="32">
        <f t="shared" si="9"/>
        <v>6</v>
      </c>
      <c r="V18" s="32">
        <f t="shared" si="10"/>
        <v>250</v>
      </c>
      <c r="W18" s="32">
        <f t="shared" si="11"/>
        <v>2.0999999999999996</v>
      </c>
      <c r="X18" s="32">
        <f t="shared" si="12"/>
        <v>1.9</v>
      </c>
    </row>
    <row r="19" spans="1:24" x14ac:dyDescent="0.3">
      <c r="A19" s="12" t="s">
        <v>120</v>
      </c>
      <c r="B19" s="12" t="s">
        <v>56</v>
      </c>
      <c r="C19" s="8">
        <v>2</v>
      </c>
      <c r="D19" s="8" t="s">
        <v>106</v>
      </c>
      <c r="E19" s="9" t="s">
        <v>148</v>
      </c>
      <c r="F19" s="9">
        <f t="shared" si="0"/>
        <v>7</v>
      </c>
      <c r="G19" s="9">
        <f t="shared" si="1"/>
        <v>0</v>
      </c>
      <c r="H19" s="9">
        <f t="shared" si="2"/>
        <v>1</v>
      </c>
      <c r="I19" s="9">
        <f t="shared" si="3"/>
        <v>60</v>
      </c>
      <c r="J19" s="9">
        <f t="shared" si="4"/>
        <v>0.7</v>
      </c>
      <c r="K19" s="9">
        <f t="shared" si="5"/>
        <v>0.5</v>
      </c>
      <c r="L19" s="12" t="s">
        <v>162</v>
      </c>
      <c r="M19" s="1">
        <v>4</v>
      </c>
      <c r="N19" s="1">
        <v>4</v>
      </c>
      <c r="O19" s="1">
        <v>4</v>
      </c>
      <c r="P19" s="1">
        <v>4</v>
      </c>
      <c r="Q19" s="10">
        <v>1.7</v>
      </c>
      <c r="R19" s="10">
        <v>1.2</v>
      </c>
      <c r="S19" s="32">
        <f t="shared" si="7"/>
        <v>28</v>
      </c>
      <c r="T19" s="32">
        <f t="shared" si="8"/>
        <v>0</v>
      </c>
      <c r="U19" s="32">
        <f t="shared" si="9"/>
        <v>4</v>
      </c>
      <c r="V19" s="32">
        <f t="shared" si="10"/>
        <v>240</v>
      </c>
      <c r="W19" s="32">
        <f t="shared" si="11"/>
        <v>1.19</v>
      </c>
      <c r="X19" s="32">
        <f t="shared" si="12"/>
        <v>0.6</v>
      </c>
    </row>
    <row r="20" spans="1:24" x14ac:dyDescent="0.3">
      <c r="A20" s="12" t="s">
        <v>3</v>
      </c>
      <c r="B20" s="12" t="s">
        <v>57</v>
      </c>
      <c r="C20" s="13">
        <v>2</v>
      </c>
      <c r="D20" s="13" t="s">
        <v>106</v>
      </c>
      <c r="E20" s="9" t="s">
        <v>148</v>
      </c>
      <c r="F20" s="9">
        <f t="shared" si="0"/>
        <v>7</v>
      </c>
      <c r="G20" s="9">
        <f t="shared" si="1"/>
        <v>0</v>
      </c>
      <c r="H20" s="9">
        <f t="shared" si="2"/>
        <v>1</v>
      </c>
      <c r="I20" s="9">
        <f t="shared" si="3"/>
        <v>60</v>
      </c>
      <c r="J20" s="9">
        <f t="shared" si="4"/>
        <v>0.7</v>
      </c>
      <c r="K20" s="9">
        <f t="shared" si="5"/>
        <v>0.5</v>
      </c>
      <c r="L20" s="12" t="s">
        <v>160</v>
      </c>
      <c r="M20" s="1">
        <v>4</v>
      </c>
      <c r="N20" s="1">
        <v>4</v>
      </c>
      <c r="O20" s="1">
        <v>4</v>
      </c>
      <c r="P20" s="1">
        <v>4.5</v>
      </c>
      <c r="Q20" s="10">
        <v>1.2</v>
      </c>
      <c r="R20" s="10">
        <v>1.2</v>
      </c>
      <c r="S20" s="32">
        <f t="shared" si="7"/>
        <v>28</v>
      </c>
      <c r="T20" s="32">
        <f t="shared" si="8"/>
        <v>0</v>
      </c>
      <c r="U20" s="32">
        <f t="shared" si="9"/>
        <v>4</v>
      </c>
      <c r="V20" s="32">
        <f t="shared" si="10"/>
        <v>270</v>
      </c>
      <c r="W20" s="32">
        <f t="shared" si="11"/>
        <v>0.84</v>
      </c>
      <c r="X20" s="32">
        <f t="shared" si="12"/>
        <v>0.6</v>
      </c>
    </row>
    <row r="21" spans="1:24" x14ac:dyDescent="0.3">
      <c r="A21" s="12" t="s">
        <v>4</v>
      </c>
      <c r="B21" s="12" t="s">
        <v>58</v>
      </c>
      <c r="C21" s="8">
        <v>2</v>
      </c>
      <c r="D21" s="13" t="s">
        <v>106</v>
      </c>
      <c r="E21" s="9" t="s">
        <v>148</v>
      </c>
      <c r="F21" s="9">
        <f t="shared" si="0"/>
        <v>7</v>
      </c>
      <c r="G21" s="9">
        <f t="shared" si="1"/>
        <v>0</v>
      </c>
      <c r="H21" s="9">
        <f t="shared" si="2"/>
        <v>1</v>
      </c>
      <c r="I21" s="9">
        <f t="shared" si="3"/>
        <v>60</v>
      </c>
      <c r="J21" s="9">
        <f t="shared" si="4"/>
        <v>0.7</v>
      </c>
      <c r="K21" s="9">
        <f t="shared" si="5"/>
        <v>0.5</v>
      </c>
      <c r="L21" s="12" t="s">
        <v>166</v>
      </c>
      <c r="M21" s="1">
        <v>4</v>
      </c>
      <c r="N21" s="1">
        <v>4</v>
      </c>
      <c r="O21" s="1">
        <v>4</v>
      </c>
      <c r="P21" s="1">
        <v>4</v>
      </c>
      <c r="Q21" s="10">
        <v>1.2</v>
      </c>
      <c r="R21" s="10">
        <v>1.7</v>
      </c>
      <c r="S21" s="32">
        <f t="shared" si="7"/>
        <v>28</v>
      </c>
      <c r="T21" s="32">
        <f t="shared" si="8"/>
        <v>0</v>
      </c>
      <c r="U21" s="32">
        <f t="shared" si="9"/>
        <v>4</v>
      </c>
      <c r="V21" s="32">
        <f t="shared" si="10"/>
        <v>240</v>
      </c>
      <c r="W21" s="32">
        <f t="shared" si="11"/>
        <v>0.84</v>
      </c>
      <c r="X21" s="32">
        <f t="shared" si="12"/>
        <v>0.85</v>
      </c>
    </row>
    <row r="22" spans="1:24" x14ac:dyDescent="0.3">
      <c r="A22" s="12" t="s">
        <v>5</v>
      </c>
      <c r="B22" s="12" t="s">
        <v>59</v>
      </c>
      <c r="C22" s="8">
        <v>2</v>
      </c>
      <c r="D22" s="13" t="s">
        <v>106</v>
      </c>
      <c r="E22" s="9" t="s">
        <v>148</v>
      </c>
      <c r="F22" s="9">
        <f t="shared" si="0"/>
        <v>7</v>
      </c>
      <c r="G22" s="9">
        <f t="shared" si="1"/>
        <v>0</v>
      </c>
      <c r="H22" s="9">
        <f t="shared" si="2"/>
        <v>1</v>
      </c>
      <c r="I22" s="9">
        <f t="shared" si="3"/>
        <v>60</v>
      </c>
      <c r="J22" s="9">
        <f t="shared" si="4"/>
        <v>0.7</v>
      </c>
      <c r="K22" s="9">
        <f t="shared" si="5"/>
        <v>0.5</v>
      </c>
      <c r="L22" s="12" t="s">
        <v>161</v>
      </c>
      <c r="M22" s="1">
        <v>4.5</v>
      </c>
      <c r="N22" s="1">
        <v>4</v>
      </c>
      <c r="O22" s="1">
        <v>4</v>
      </c>
      <c r="P22" s="1">
        <v>4</v>
      </c>
      <c r="Q22" s="10">
        <v>1.2</v>
      </c>
      <c r="R22" s="10">
        <v>1.2</v>
      </c>
      <c r="S22" s="32">
        <f t="shared" si="7"/>
        <v>32</v>
      </c>
      <c r="T22" s="32">
        <f t="shared" si="8"/>
        <v>0</v>
      </c>
      <c r="U22" s="32">
        <f t="shared" si="9"/>
        <v>4</v>
      </c>
      <c r="V22" s="32">
        <f t="shared" si="10"/>
        <v>240</v>
      </c>
      <c r="W22" s="32">
        <f t="shared" si="11"/>
        <v>0.84</v>
      </c>
      <c r="X22" s="32">
        <f t="shared" si="12"/>
        <v>0.6</v>
      </c>
    </row>
    <row r="23" spans="1:24" x14ac:dyDescent="0.3">
      <c r="A23" s="12" t="s">
        <v>6</v>
      </c>
      <c r="B23" s="12" t="s">
        <v>60</v>
      </c>
      <c r="C23" s="8">
        <v>2</v>
      </c>
      <c r="D23" s="13" t="s">
        <v>106</v>
      </c>
      <c r="E23" s="9" t="s">
        <v>148</v>
      </c>
      <c r="F23" s="9">
        <f t="shared" si="0"/>
        <v>7</v>
      </c>
      <c r="G23" s="9">
        <f t="shared" si="1"/>
        <v>0</v>
      </c>
      <c r="H23" s="9">
        <f t="shared" si="2"/>
        <v>1</v>
      </c>
      <c r="I23" s="9">
        <f t="shared" si="3"/>
        <v>60</v>
      </c>
      <c r="J23" s="9">
        <f t="shared" si="4"/>
        <v>0.7</v>
      </c>
      <c r="K23" s="9">
        <f t="shared" si="5"/>
        <v>0.5</v>
      </c>
      <c r="L23" s="12" t="s">
        <v>163</v>
      </c>
      <c r="M23" s="1">
        <v>4</v>
      </c>
      <c r="N23" s="1">
        <v>4</v>
      </c>
      <c r="O23" s="1">
        <v>4.5</v>
      </c>
      <c r="P23" s="1">
        <v>4</v>
      </c>
      <c r="Q23" s="10">
        <v>1.2</v>
      </c>
      <c r="R23" s="10">
        <v>1.2</v>
      </c>
      <c r="S23" s="32">
        <f t="shared" si="7"/>
        <v>28</v>
      </c>
      <c r="T23" s="32">
        <f t="shared" si="8"/>
        <v>0</v>
      </c>
      <c r="U23" s="32">
        <f t="shared" si="9"/>
        <v>5</v>
      </c>
      <c r="V23" s="32">
        <f t="shared" si="10"/>
        <v>240</v>
      </c>
      <c r="W23" s="32">
        <f t="shared" si="11"/>
        <v>0.84</v>
      </c>
      <c r="X23" s="32">
        <f t="shared" si="12"/>
        <v>0.6</v>
      </c>
    </row>
    <row r="24" spans="1:24" x14ac:dyDescent="0.3">
      <c r="A24" s="12" t="s">
        <v>7</v>
      </c>
      <c r="B24" s="12" t="s">
        <v>61</v>
      </c>
      <c r="C24" s="8">
        <v>2</v>
      </c>
      <c r="D24" s="13" t="s">
        <v>107</v>
      </c>
      <c r="E24" s="9" t="s">
        <v>149</v>
      </c>
      <c r="F24" s="9">
        <f t="shared" si="0"/>
        <v>2</v>
      </c>
      <c r="G24" s="9">
        <f t="shared" si="1"/>
        <v>11</v>
      </c>
      <c r="H24" s="9">
        <f t="shared" si="2"/>
        <v>0</v>
      </c>
      <c r="I24" s="9">
        <f t="shared" si="3"/>
        <v>30</v>
      </c>
      <c r="J24" s="9">
        <f t="shared" si="4"/>
        <v>1.2</v>
      </c>
      <c r="K24" s="9">
        <f t="shared" si="5"/>
        <v>0.3</v>
      </c>
      <c r="L24" s="12" t="s">
        <v>162</v>
      </c>
      <c r="M24" s="1">
        <v>4</v>
      </c>
      <c r="N24" s="1">
        <v>4</v>
      </c>
      <c r="O24" s="1">
        <v>4</v>
      </c>
      <c r="P24" s="1">
        <v>4</v>
      </c>
      <c r="Q24" s="10">
        <v>1.7</v>
      </c>
      <c r="R24" s="10">
        <v>1.2</v>
      </c>
      <c r="S24" s="32">
        <f t="shared" si="7"/>
        <v>8</v>
      </c>
      <c r="T24" s="32">
        <f t="shared" si="8"/>
        <v>44</v>
      </c>
      <c r="U24" s="32">
        <f t="shared" si="9"/>
        <v>0</v>
      </c>
      <c r="V24" s="32">
        <f t="shared" si="10"/>
        <v>120</v>
      </c>
      <c r="W24" s="32">
        <f t="shared" si="11"/>
        <v>2.04</v>
      </c>
      <c r="X24" s="32">
        <f t="shared" si="12"/>
        <v>0.36</v>
      </c>
    </row>
    <row r="25" spans="1:24" x14ac:dyDescent="0.3">
      <c r="A25" s="12" t="s">
        <v>167</v>
      </c>
      <c r="B25" s="12" t="s">
        <v>130</v>
      </c>
      <c r="C25" s="8">
        <v>2</v>
      </c>
      <c r="D25" s="13" t="s">
        <v>107</v>
      </c>
      <c r="E25" s="9" t="s">
        <v>149</v>
      </c>
      <c r="F25" s="9">
        <f t="shared" si="0"/>
        <v>2</v>
      </c>
      <c r="G25" s="9">
        <f t="shared" si="1"/>
        <v>11</v>
      </c>
      <c r="H25" s="9">
        <f t="shared" si="2"/>
        <v>0</v>
      </c>
      <c r="I25" s="9">
        <f t="shared" si="3"/>
        <v>30</v>
      </c>
      <c r="J25" s="9">
        <f t="shared" si="4"/>
        <v>1.2</v>
      </c>
      <c r="K25" s="9">
        <f t="shared" si="5"/>
        <v>0.3</v>
      </c>
      <c r="L25" s="12" t="s">
        <v>163</v>
      </c>
      <c r="M25" s="1">
        <v>4</v>
      </c>
      <c r="N25" s="1">
        <v>4</v>
      </c>
      <c r="O25" s="1">
        <v>4.5</v>
      </c>
      <c r="P25" s="1">
        <v>4</v>
      </c>
      <c r="Q25" s="10">
        <v>1.2</v>
      </c>
      <c r="R25" s="10">
        <v>1.2</v>
      </c>
      <c r="S25" s="32">
        <f t="shared" si="7"/>
        <v>8</v>
      </c>
      <c r="T25" s="32">
        <f t="shared" si="8"/>
        <v>44</v>
      </c>
      <c r="U25" s="32">
        <f t="shared" si="9"/>
        <v>0</v>
      </c>
      <c r="V25" s="32">
        <f t="shared" si="10"/>
        <v>120</v>
      </c>
      <c r="W25" s="32">
        <f t="shared" si="11"/>
        <v>1.44</v>
      </c>
      <c r="X25" s="32">
        <f t="shared" si="12"/>
        <v>0.36</v>
      </c>
    </row>
    <row r="26" spans="1:24" x14ac:dyDescent="0.3">
      <c r="A26" s="12" t="s">
        <v>8</v>
      </c>
      <c r="B26" s="12" t="s">
        <v>62</v>
      </c>
      <c r="C26" s="8">
        <v>2</v>
      </c>
      <c r="D26" s="13" t="s">
        <v>107</v>
      </c>
      <c r="E26" s="9" t="s">
        <v>149</v>
      </c>
      <c r="F26" s="9">
        <f t="shared" si="0"/>
        <v>2</v>
      </c>
      <c r="G26" s="9">
        <f t="shared" si="1"/>
        <v>11</v>
      </c>
      <c r="H26" s="9">
        <f t="shared" si="2"/>
        <v>0</v>
      </c>
      <c r="I26" s="9">
        <f t="shared" si="3"/>
        <v>30</v>
      </c>
      <c r="J26" s="9">
        <f t="shared" si="4"/>
        <v>1.2</v>
      </c>
      <c r="K26" s="9">
        <f t="shared" si="5"/>
        <v>0.3</v>
      </c>
      <c r="L26" s="12" t="s">
        <v>160</v>
      </c>
      <c r="M26" s="1">
        <v>4</v>
      </c>
      <c r="N26" s="1">
        <v>4</v>
      </c>
      <c r="O26" s="1">
        <v>4</v>
      </c>
      <c r="P26" s="1">
        <v>4.5</v>
      </c>
      <c r="Q26" s="10">
        <v>1.2</v>
      </c>
      <c r="R26" s="10">
        <v>1.2</v>
      </c>
      <c r="S26" s="32">
        <f t="shared" si="7"/>
        <v>8</v>
      </c>
      <c r="T26" s="32">
        <f t="shared" si="8"/>
        <v>44</v>
      </c>
      <c r="U26" s="32">
        <f t="shared" si="9"/>
        <v>0</v>
      </c>
      <c r="V26" s="32">
        <f t="shared" si="10"/>
        <v>135</v>
      </c>
      <c r="W26" s="32">
        <f t="shared" si="11"/>
        <v>1.44</v>
      </c>
      <c r="X26" s="32">
        <f t="shared" si="12"/>
        <v>0.36</v>
      </c>
    </row>
    <row r="27" spans="1:24" x14ac:dyDescent="0.3">
      <c r="A27" s="12" t="s">
        <v>9</v>
      </c>
      <c r="B27" s="12" t="s">
        <v>63</v>
      </c>
      <c r="C27" s="8">
        <v>2</v>
      </c>
      <c r="D27" s="13" t="s">
        <v>107</v>
      </c>
      <c r="E27" s="9" t="s">
        <v>149</v>
      </c>
      <c r="F27" s="9">
        <f t="shared" si="0"/>
        <v>2</v>
      </c>
      <c r="G27" s="9">
        <f t="shared" si="1"/>
        <v>11</v>
      </c>
      <c r="H27" s="9">
        <f t="shared" si="2"/>
        <v>0</v>
      </c>
      <c r="I27" s="9">
        <f t="shared" si="3"/>
        <v>30</v>
      </c>
      <c r="J27" s="9">
        <f t="shared" si="4"/>
        <v>1.2</v>
      </c>
      <c r="K27" s="9">
        <f t="shared" si="5"/>
        <v>0.3</v>
      </c>
      <c r="L27" s="16" t="s">
        <v>164</v>
      </c>
      <c r="M27" s="1">
        <v>4</v>
      </c>
      <c r="N27" s="1">
        <v>4.5</v>
      </c>
      <c r="O27" s="1">
        <v>4</v>
      </c>
      <c r="P27" s="1">
        <v>4</v>
      </c>
      <c r="Q27" s="10">
        <v>1.2</v>
      </c>
      <c r="R27" s="10">
        <v>1.2</v>
      </c>
      <c r="S27" s="32">
        <f t="shared" si="7"/>
        <v>8</v>
      </c>
      <c r="T27" s="32">
        <f t="shared" si="8"/>
        <v>50</v>
      </c>
      <c r="U27" s="32">
        <f t="shared" si="9"/>
        <v>0</v>
      </c>
      <c r="V27" s="32">
        <f t="shared" si="10"/>
        <v>120</v>
      </c>
      <c r="W27" s="32">
        <f t="shared" si="11"/>
        <v>1.44</v>
      </c>
      <c r="X27" s="32">
        <f t="shared" si="12"/>
        <v>0.36</v>
      </c>
    </row>
    <row r="28" spans="1:24" x14ac:dyDescent="0.3">
      <c r="A28" s="12" t="s">
        <v>10</v>
      </c>
      <c r="B28" s="12" t="s">
        <v>64</v>
      </c>
      <c r="C28" s="8">
        <v>2</v>
      </c>
      <c r="D28" s="13" t="s">
        <v>107</v>
      </c>
      <c r="E28" s="9" t="s">
        <v>149</v>
      </c>
      <c r="F28" s="9">
        <f t="shared" si="0"/>
        <v>2</v>
      </c>
      <c r="G28" s="9">
        <f t="shared" si="1"/>
        <v>11</v>
      </c>
      <c r="H28" s="9">
        <f t="shared" si="2"/>
        <v>0</v>
      </c>
      <c r="I28" s="9">
        <f t="shared" si="3"/>
        <v>30</v>
      </c>
      <c r="J28" s="9">
        <f t="shared" si="4"/>
        <v>1.2</v>
      </c>
      <c r="K28" s="9">
        <f t="shared" si="5"/>
        <v>0.3</v>
      </c>
      <c r="L28" s="12" t="s">
        <v>165</v>
      </c>
      <c r="M28" s="1">
        <v>4.5</v>
      </c>
      <c r="N28" s="1">
        <v>4</v>
      </c>
      <c r="O28" s="1">
        <v>4</v>
      </c>
      <c r="P28" s="1">
        <v>4</v>
      </c>
      <c r="Q28" s="10">
        <v>1.2</v>
      </c>
      <c r="R28" s="10">
        <v>1.2</v>
      </c>
      <c r="S28" s="32">
        <f t="shared" si="7"/>
        <v>9</v>
      </c>
      <c r="T28" s="32">
        <f t="shared" si="8"/>
        <v>44</v>
      </c>
      <c r="U28" s="32">
        <f t="shared" si="9"/>
        <v>0</v>
      </c>
      <c r="V28" s="32">
        <f t="shared" si="10"/>
        <v>120</v>
      </c>
      <c r="W28" s="32">
        <f t="shared" si="11"/>
        <v>1.44</v>
      </c>
      <c r="X28" s="32">
        <f t="shared" si="12"/>
        <v>0.36</v>
      </c>
    </row>
    <row r="29" spans="1:24" x14ac:dyDescent="0.3">
      <c r="A29" s="12" t="s">
        <v>11</v>
      </c>
      <c r="B29" s="12" t="s">
        <v>65</v>
      </c>
      <c r="C29" s="8">
        <v>2</v>
      </c>
      <c r="D29" s="13" t="s">
        <v>108</v>
      </c>
      <c r="E29" s="9" t="s">
        <v>150</v>
      </c>
      <c r="F29" s="9">
        <f t="shared" si="0"/>
        <v>15</v>
      </c>
      <c r="G29" s="9">
        <f t="shared" si="1"/>
        <v>0</v>
      </c>
      <c r="H29" s="9">
        <f t="shared" si="2"/>
        <v>1</v>
      </c>
      <c r="I29" s="9">
        <f t="shared" si="3"/>
        <v>50</v>
      </c>
      <c r="J29" s="9">
        <f t="shared" si="4"/>
        <v>1.5</v>
      </c>
      <c r="K29" s="9">
        <f t="shared" si="5"/>
        <v>1</v>
      </c>
      <c r="L29" s="12" t="s">
        <v>161</v>
      </c>
      <c r="M29" s="1">
        <v>4.5</v>
      </c>
      <c r="N29" s="1">
        <v>4</v>
      </c>
      <c r="O29" s="1">
        <v>4</v>
      </c>
      <c r="P29" s="1">
        <v>4</v>
      </c>
      <c r="Q29" s="10">
        <v>1.2</v>
      </c>
      <c r="R29" s="10">
        <v>1.2</v>
      </c>
      <c r="S29" s="32">
        <f t="shared" si="7"/>
        <v>68</v>
      </c>
      <c r="T29" s="32">
        <f t="shared" si="8"/>
        <v>0</v>
      </c>
      <c r="U29" s="32">
        <f t="shared" si="9"/>
        <v>4</v>
      </c>
      <c r="V29" s="32">
        <f t="shared" si="10"/>
        <v>200</v>
      </c>
      <c r="W29" s="32">
        <f t="shared" si="11"/>
        <v>1.7999999999999998</v>
      </c>
      <c r="X29" s="32">
        <f t="shared" si="12"/>
        <v>1.2</v>
      </c>
    </row>
    <row r="30" spans="1:24" x14ac:dyDescent="0.3">
      <c r="A30" s="12" t="s">
        <v>12</v>
      </c>
      <c r="B30" s="12" t="s">
        <v>66</v>
      </c>
      <c r="C30" s="8">
        <v>2</v>
      </c>
      <c r="D30" s="13" t="s">
        <v>108</v>
      </c>
      <c r="E30" s="9" t="s">
        <v>150</v>
      </c>
      <c r="F30" s="9">
        <f t="shared" si="0"/>
        <v>15</v>
      </c>
      <c r="G30" s="9">
        <f t="shared" si="1"/>
        <v>0</v>
      </c>
      <c r="H30" s="9">
        <f t="shared" si="2"/>
        <v>1</v>
      </c>
      <c r="I30" s="9">
        <f t="shared" si="3"/>
        <v>50</v>
      </c>
      <c r="J30" s="9">
        <f t="shared" si="4"/>
        <v>1.5</v>
      </c>
      <c r="K30" s="9">
        <f t="shared" si="5"/>
        <v>1</v>
      </c>
      <c r="L30" s="12" t="s">
        <v>166</v>
      </c>
      <c r="M30" s="1">
        <v>4</v>
      </c>
      <c r="N30" s="1">
        <v>4</v>
      </c>
      <c r="O30" s="1">
        <v>4</v>
      </c>
      <c r="P30" s="1">
        <v>4</v>
      </c>
      <c r="Q30" s="10">
        <v>1.2</v>
      </c>
      <c r="R30" s="10">
        <v>1.7</v>
      </c>
      <c r="S30" s="32">
        <f t="shared" si="7"/>
        <v>60</v>
      </c>
      <c r="T30" s="32">
        <f t="shared" si="8"/>
        <v>0</v>
      </c>
      <c r="U30" s="32">
        <f t="shared" si="9"/>
        <v>4</v>
      </c>
      <c r="V30" s="32">
        <f t="shared" si="10"/>
        <v>200</v>
      </c>
      <c r="W30" s="32">
        <f t="shared" si="11"/>
        <v>1.7999999999999998</v>
      </c>
      <c r="X30" s="32">
        <f t="shared" si="12"/>
        <v>1.7</v>
      </c>
    </row>
    <row r="31" spans="1:24" x14ac:dyDescent="0.3">
      <c r="A31" s="12" t="s">
        <v>13</v>
      </c>
      <c r="B31" s="12" t="s">
        <v>67</v>
      </c>
      <c r="C31" s="8">
        <v>2</v>
      </c>
      <c r="D31" s="13" t="s">
        <v>108</v>
      </c>
      <c r="E31" s="9" t="s">
        <v>150</v>
      </c>
      <c r="F31" s="9">
        <f t="shared" si="0"/>
        <v>15</v>
      </c>
      <c r="G31" s="9">
        <f t="shared" si="1"/>
        <v>0</v>
      </c>
      <c r="H31" s="9">
        <f t="shared" si="2"/>
        <v>1</v>
      </c>
      <c r="I31" s="9">
        <f t="shared" si="3"/>
        <v>50</v>
      </c>
      <c r="J31" s="9">
        <f t="shared" si="4"/>
        <v>1.5</v>
      </c>
      <c r="K31" s="9">
        <f t="shared" si="5"/>
        <v>1</v>
      </c>
      <c r="L31" s="12" t="s">
        <v>162</v>
      </c>
      <c r="M31" s="1">
        <v>4</v>
      </c>
      <c r="N31" s="1">
        <v>4</v>
      </c>
      <c r="O31" s="1">
        <v>4</v>
      </c>
      <c r="P31" s="1">
        <v>4</v>
      </c>
      <c r="Q31" s="10">
        <v>1.7</v>
      </c>
      <c r="R31" s="10">
        <v>1.2</v>
      </c>
      <c r="S31" s="32">
        <f t="shared" si="7"/>
        <v>60</v>
      </c>
      <c r="T31" s="32">
        <f t="shared" si="8"/>
        <v>0</v>
      </c>
      <c r="U31" s="32">
        <f t="shared" si="9"/>
        <v>4</v>
      </c>
      <c r="V31" s="32">
        <f t="shared" si="10"/>
        <v>200</v>
      </c>
      <c r="W31" s="32">
        <f t="shared" si="11"/>
        <v>2.5499999999999998</v>
      </c>
      <c r="X31" s="32">
        <f t="shared" si="12"/>
        <v>1.2</v>
      </c>
    </row>
    <row r="32" spans="1:24" x14ac:dyDescent="0.3">
      <c r="A32" s="12" t="s">
        <v>14</v>
      </c>
      <c r="B32" s="12" t="s">
        <v>68</v>
      </c>
      <c r="C32" s="8">
        <v>2</v>
      </c>
      <c r="D32" s="13" t="s">
        <v>108</v>
      </c>
      <c r="E32" s="9" t="s">
        <v>150</v>
      </c>
      <c r="F32" s="9">
        <f t="shared" si="0"/>
        <v>15</v>
      </c>
      <c r="G32" s="9">
        <f t="shared" si="1"/>
        <v>0</v>
      </c>
      <c r="H32" s="9">
        <f t="shared" si="2"/>
        <v>1</v>
      </c>
      <c r="I32" s="9">
        <f t="shared" si="3"/>
        <v>50</v>
      </c>
      <c r="J32" s="9">
        <f t="shared" si="4"/>
        <v>1.5</v>
      </c>
      <c r="K32" s="9">
        <f t="shared" si="5"/>
        <v>1</v>
      </c>
      <c r="L32" s="12" t="s">
        <v>160</v>
      </c>
      <c r="M32" s="1">
        <v>4</v>
      </c>
      <c r="N32" s="1">
        <v>4</v>
      </c>
      <c r="O32" s="1">
        <v>4</v>
      </c>
      <c r="P32" s="1">
        <v>4.5</v>
      </c>
      <c r="Q32" s="10">
        <v>1.2</v>
      </c>
      <c r="R32" s="10">
        <v>1.2</v>
      </c>
      <c r="S32" s="32">
        <f t="shared" si="7"/>
        <v>60</v>
      </c>
      <c r="T32" s="32">
        <f t="shared" si="8"/>
        <v>0</v>
      </c>
      <c r="U32" s="32">
        <f t="shared" si="9"/>
        <v>4</v>
      </c>
      <c r="V32" s="32">
        <f t="shared" si="10"/>
        <v>225</v>
      </c>
      <c r="W32" s="32">
        <f t="shared" si="11"/>
        <v>1.7999999999999998</v>
      </c>
      <c r="X32" s="32">
        <f t="shared" si="12"/>
        <v>1.2</v>
      </c>
    </row>
    <row r="33" spans="1:24" x14ac:dyDescent="0.3">
      <c r="A33" s="12" t="s">
        <v>15</v>
      </c>
      <c r="B33" s="12" t="s">
        <v>69</v>
      </c>
      <c r="C33" s="8">
        <v>2</v>
      </c>
      <c r="D33" s="13" t="s">
        <v>108</v>
      </c>
      <c r="E33" s="9" t="s">
        <v>150</v>
      </c>
      <c r="F33" s="9">
        <f t="shared" si="0"/>
        <v>15</v>
      </c>
      <c r="G33" s="9">
        <f t="shared" si="1"/>
        <v>0</v>
      </c>
      <c r="H33" s="9">
        <f t="shared" si="2"/>
        <v>1</v>
      </c>
      <c r="I33" s="9">
        <f t="shared" si="3"/>
        <v>50</v>
      </c>
      <c r="J33" s="9">
        <f t="shared" si="4"/>
        <v>1.5</v>
      </c>
      <c r="K33" s="9">
        <f t="shared" si="5"/>
        <v>1</v>
      </c>
      <c r="L33" s="12" t="s">
        <v>163</v>
      </c>
      <c r="M33" s="1">
        <v>4</v>
      </c>
      <c r="N33" s="1">
        <v>4</v>
      </c>
      <c r="O33" s="1">
        <v>4.5</v>
      </c>
      <c r="P33" s="1">
        <v>4</v>
      </c>
      <c r="Q33" s="10">
        <v>1.2</v>
      </c>
      <c r="R33" s="10">
        <v>1.2</v>
      </c>
      <c r="S33" s="32">
        <f t="shared" si="7"/>
        <v>60</v>
      </c>
      <c r="T33" s="32">
        <f t="shared" si="8"/>
        <v>0</v>
      </c>
      <c r="U33" s="32">
        <f t="shared" si="9"/>
        <v>5</v>
      </c>
      <c r="V33" s="32">
        <f t="shared" si="10"/>
        <v>200</v>
      </c>
      <c r="W33" s="32">
        <f t="shared" si="11"/>
        <v>1.7999999999999998</v>
      </c>
      <c r="X33" s="32">
        <f t="shared" si="12"/>
        <v>1.2</v>
      </c>
    </row>
    <row r="34" spans="1:24" x14ac:dyDescent="0.3">
      <c r="A34" s="8" t="s">
        <v>16</v>
      </c>
      <c r="B34" s="8" t="s">
        <v>70</v>
      </c>
      <c r="C34" s="8">
        <v>1</v>
      </c>
      <c r="D34" s="13" t="s">
        <v>106</v>
      </c>
      <c r="E34" s="9" t="s">
        <v>148</v>
      </c>
      <c r="F34" s="9">
        <f t="shared" ref="F34:F63" si="13">VLOOKUP(E34,유닛,2,FALSE)</f>
        <v>7</v>
      </c>
      <c r="G34" s="9">
        <f t="shared" ref="G34:G63" si="14">VLOOKUP(E34,유닛,3,FALSE)</f>
        <v>0</v>
      </c>
      <c r="H34" s="9">
        <f t="shared" ref="H34:H63" si="15">VLOOKUP(E34,유닛,4,FALSE)</f>
        <v>1</v>
      </c>
      <c r="I34" s="9">
        <f t="shared" ref="I34:I63" si="16">VLOOKUP(E34,유닛,5,FALSE)</f>
        <v>60</v>
      </c>
      <c r="J34" s="9">
        <f t="shared" ref="J34:J63" si="17">VLOOKUP(E34,유닛,6,FALSE)</f>
        <v>0.7</v>
      </c>
      <c r="K34" s="9">
        <f t="shared" ref="K34:K63" si="18">VLOOKUP(E34,유닛,7,FALSE)</f>
        <v>0.5</v>
      </c>
      <c r="L34" s="13" t="s">
        <v>162</v>
      </c>
      <c r="M34" s="1">
        <v>3</v>
      </c>
      <c r="N34" s="1">
        <v>3</v>
      </c>
      <c r="O34" s="1">
        <v>3</v>
      </c>
      <c r="P34" s="1">
        <v>3</v>
      </c>
      <c r="Q34" s="10">
        <v>1.5</v>
      </c>
      <c r="R34" s="10">
        <v>1</v>
      </c>
      <c r="S34" s="32">
        <f t="shared" si="7"/>
        <v>21</v>
      </c>
      <c r="T34" s="32">
        <f t="shared" si="8"/>
        <v>0</v>
      </c>
      <c r="U34" s="32">
        <f t="shared" si="9"/>
        <v>3</v>
      </c>
      <c r="V34" s="32">
        <f t="shared" si="10"/>
        <v>180</v>
      </c>
      <c r="W34" s="32">
        <f t="shared" si="11"/>
        <v>1.0499999999999998</v>
      </c>
      <c r="X34" s="32">
        <f t="shared" si="12"/>
        <v>0.5</v>
      </c>
    </row>
    <row r="35" spans="1:24" x14ac:dyDescent="0.3">
      <c r="A35" s="8" t="s">
        <v>17</v>
      </c>
      <c r="B35" s="8" t="s">
        <v>71</v>
      </c>
      <c r="C35" s="8">
        <v>1</v>
      </c>
      <c r="D35" s="13" t="s">
        <v>106</v>
      </c>
      <c r="E35" s="9" t="s">
        <v>148</v>
      </c>
      <c r="F35" s="9">
        <f t="shared" si="13"/>
        <v>7</v>
      </c>
      <c r="G35" s="9">
        <f t="shared" si="14"/>
        <v>0</v>
      </c>
      <c r="H35" s="9">
        <f t="shared" si="15"/>
        <v>1</v>
      </c>
      <c r="I35" s="9">
        <f t="shared" si="16"/>
        <v>60</v>
      </c>
      <c r="J35" s="9">
        <f t="shared" si="17"/>
        <v>0.7</v>
      </c>
      <c r="K35" s="9">
        <f t="shared" si="18"/>
        <v>0.5</v>
      </c>
      <c r="L35" s="34" t="s">
        <v>166</v>
      </c>
      <c r="M35" s="1">
        <v>3</v>
      </c>
      <c r="N35" s="1">
        <v>3</v>
      </c>
      <c r="O35" s="1">
        <v>3</v>
      </c>
      <c r="P35" s="1">
        <v>3</v>
      </c>
      <c r="Q35" s="10">
        <v>1</v>
      </c>
      <c r="R35" s="10">
        <v>1.5</v>
      </c>
      <c r="S35" s="32">
        <f t="shared" si="7"/>
        <v>21</v>
      </c>
      <c r="T35" s="32">
        <f t="shared" si="8"/>
        <v>0</v>
      </c>
      <c r="U35" s="32">
        <f t="shared" si="9"/>
        <v>3</v>
      </c>
      <c r="V35" s="32">
        <f t="shared" si="10"/>
        <v>180</v>
      </c>
      <c r="W35" s="32">
        <f t="shared" si="11"/>
        <v>0.7</v>
      </c>
      <c r="X35" s="32">
        <f t="shared" si="12"/>
        <v>0.75</v>
      </c>
    </row>
    <row r="36" spans="1:24" x14ac:dyDescent="0.3">
      <c r="A36" s="8" t="s">
        <v>18</v>
      </c>
      <c r="B36" s="8" t="s">
        <v>72</v>
      </c>
      <c r="C36" s="8">
        <v>1</v>
      </c>
      <c r="D36" s="13" t="s">
        <v>106</v>
      </c>
      <c r="E36" s="9" t="s">
        <v>148</v>
      </c>
      <c r="F36" s="9">
        <f t="shared" si="13"/>
        <v>7</v>
      </c>
      <c r="G36" s="9">
        <f t="shared" si="14"/>
        <v>0</v>
      </c>
      <c r="H36" s="9">
        <f t="shared" si="15"/>
        <v>1</v>
      </c>
      <c r="I36" s="9">
        <f t="shared" si="16"/>
        <v>60</v>
      </c>
      <c r="J36" s="9">
        <f t="shared" si="17"/>
        <v>0.7</v>
      </c>
      <c r="K36" s="9">
        <f t="shared" si="18"/>
        <v>0.5</v>
      </c>
      <c r="L36" s="35"/>
      <c r="M36" s="1">
        <v>3</v>
      </c>
      <c r="N36" s="1">
        <v>3</v>
      </c>
      <c r="O36" s="1">
        <v>3</v>
      </c>
      <c r="P36" s="1">
        <v>3</v>
      </c>
      <c r="Q36" s="10">
        <v>1</v>
      </c>
      <c r="R36" s="10">
        <v>1.5</v>
      </c>
      <c r="S36" s="32">
        <f t="shared" si="7"/>
        <v>21</v>
      </c>
      <c r="T36" s="32">
        <f t="shared" si="8"/>
        <v>0</v>
      </c>
      <c r="U36" s="32">
        <f t="shared" si="9"/>
        <v>3</v>
      </c>
      <c r="V36" s="32">
        <f t="shared" si="10"/>
        <v>180</v>
      </c>
      <c r="W36" s="32">
        <f t="shared" si="11"/>
        <v>0.7</v>
      </c>
      <c r="X36" s="32">
        <f t="shared" si="12"/>
        <v>0.75</v>
      </c>
    </row>
    <row r="37" spans="1:24" x14ac:dyDescent="0.3">
      <c r="A37" s="8" t="s">
        <v>19</v>
      </c>
      <c r="B37" s="8" t="s">
        <v>73</v>
      </c>
      <c r="C37" s="8">
        <v>1</v>
      </c>
      <c r="D37" s="13" t="s">
        <v>106</v>
      </c>
      <c r="E37" s="9" t="s">
        <v>148</v>
      </c>
      <c r="F37" s="9">
        <f t="shared" si="13"/>
        <v>7</v>
      </c>
      <c r="G37" s="9">
        <f t="shared" si="14"/>
        <v>0</v>
      </c>
      <c r="H37" s="9">
        <f t="shared" si="15"/>
        <v>1</v>
      </c>
      <c r="I37" s="9">
        <f t="shared" si="16"/>
        <v>60</v>
      </c>
      <c r="J37" s="9">
        <f t="shared" si="17"/>
        <v>0.7</v>
      </c>
      <c r="K37" s="9">
        <f t="shared" si="18"/>
        <v>0.5</v>
      </c>
      <c r="L37" s="36"/>
      <c r="M37" s="1">
        <v>3</v>
      </c>
      <c r="N37" s="1">
        <v>3</v>
      </c>
      <c r="O37" s="1">
        <v>3</v>
      </c>
      <c r="P37" s="1">
        <v>3</v>
      </c>
      <c r="Q37" s="10">
        <v>1</v>
      </c>
      <c r="R37" s="10">
        <v>1.5</v>
      </c>
      <c r="S37" s="32">
        <f t="shared" si="7"/>
        <v>21</v>
      </c>
      <c r="T37" s="32">
        <f t="shared" si="8"/>
        <v>0</v>
      </c>
      <c r="U37" s="32">
        <f t="shared" si="9"/>
        <v>3</v>
      </c>
      <c r="V37" s="32">
        <f t="shared" si="10"/>
        <v>180</v>
      </c>
      <c r="W37" s="32">
        <f t="shared" si="11"/>
        <v>0.7</v>
      </c>
      <c r="X37" s="32">
        <f t="shared" si="12"/>
        <v>0.75</v>
      </c>
    </row>
    <row r="38" spans="1:24" x14ac:dyDescent="0.3">
      <c r="A38" s="8" t="s">
        <v>20</v>
      </c>
      <c r="B38" s="8" t="s">
        <v>74</v>
      </c>
      <c r="C38" s="8">
        <v>1</v>
      </c>
      <c r="D38" s="13" t="s">
        <v>106</v>
      </c>
      <c r="E38" s="9" t="s">
        <v>148</v>
      </c>
      <c r="F38" s="9">
        <f t="shared" si="13"/>
        <v>7</v>
      </c>
      <c r="G38" s="9">
        <f t="shared" si="14"/>
        <v>0</v>
      </c>
      <c r="H38" s="9">
        <f t="shared" si="15"/>
        <v>1</v>
      </c>
      <c r="I38" s="9">
        <f t="shared" si="16"/>
        <v>60</v>
      </c>
      <c r="J38" s="9">
        <f t="shared" si="17"/>
        <v>0.7</v>
      </c>
      <c r="K38" s="9">
        <f t="shared" si="18"/>
        <v>0.5</v>
      </c>
      <c r="L38" s="34" t="s">
        <v>160</v>
      </c>
      <c r="M38" s="1">
        <v>3</v>
      </c>
      <c r="N38" s="1">
        <v>3</v>
      </c>
      <c r="O38" s="1">
        <v>3</v>
      </c>
      <c r="P38" s="1">
        <v>3.5</v>
      </c>
      <c r="Q38" s="10">
        <v>1</v>
      </c>
      <c r="R38" s="10">
        <v>1</v>
      </c>
      <c r="S38" s="32">
        <f t="shared" si="7"/>
        <v>21</v>
      </c>
      <c r="T38" s="32">
        <f t="shared" si="8"/>
        <v>0</v>
      </c>
      <c r="U38" s="32">
        <f t="shared" si="9"/>
        <v>3</v>
      </c>
      <c r="V38" s="32">
        <f t="shared" si="10"/>
        <v>210</v>
      </c>
      <c r="W38" s="32">
        <f t="shared" si="11"/>
        <v>0.7</v>
      </c>
      <c r="X38" s="32">
        <f t="shared" si="12"/>
        <v>0.5</v>
      </c>
    </row>
    <row r="39" spans="1:24" x14ac:dyDescent="0.3">
      <c r="A39" s="8" t="s">
        <v>21</v>
      </c>
      <c r="B39" s="8" t="s">
        <v>75</v>
      </c>
      <c r="C39" s="8">
        <v>1</v>
      </c>
      <c r="D39" s="13" t="s">
        <v>106</v>
      </c>
      <c r="E39" s="9" t="s">
        <v>148</v>
      </c>
      <c r="F39" s="9">
        <f t="shared" si="13"/>
        <v>7</v>
      </c>
      <c r="G39" s="9">
        <f t="shared" si="14"/>
        <v>0</v>
      </c>
      <c r="H39" s="9">
        <f t="shared" si="15"/>
        <v>1</v>
      </c>
      <c r="I39" s="9">
        <f t="shared" si="16"/>
        <v>60</v>
      </c>
      <c r="J39" s="9">
        <f t="shared" si="17"/>
        <v>0.7</v>
      </c>
      <c r="K39" s="9">
        <f t="shared" si="18"/>
        <v>0.5</v>
      </c>
      <c r="L39" s="35"/>
      <c r="M39" s="1">
        <v>3</v>
      </c>
      <c r="N39" s="1">
        <v>3</v>
      </c>
      <c r="O39" s="1">
        <v>3</v>
      </c>
      <c r="P39" s="1">
        <v>3.5</v>
      </c>
      <c r="Q39" s="10">
        <v>1</v>
      </c>
      <c r="R39" s="10">
        <v>1</v>
      </c>
      <c r="S39" s="32">
        <f t="shared" si="7"/>
        <v>21</v>
      </c>
      <c r="T39" s="32">
        <f t="shared" si="8"/>
        <v>0</v>
      </c>
      <c r="U39" s="32">
        <f t="shared" si="9"/>
        <v>3</v>
      </c>
      <c r="V39" s="32">
        <f t="shared" si="10"/>
        <v>210</v>
      </c>
      <c r="W39" s="32">
        <f t="shared" si="11"/>
        <v>0.7</v>
      </c>
      <c r="X39" s="32">
        <f t="shared" si="12"/>
        <v>0.5</v>
      </c>
    </row>
    <row r="40" spans="1:24" x14ac:dyDescent="0.3">
      <c r="A40" s="8" t="s">
        <v>22</v>
      </c>
      <c r="B40" s="8" t="s">
        <v>76</v>
      </c>
      <c r="C40" s="8">
        <v>1</v>
      </c>
      <c r="D40" s="13" t="s">
        <v>106</v>
      </c>
      <c r="E40" s="9" t="s">
        <v>148</v>
      </c>
      <c r="F40" s="9">
        <f t="shared" si="13"/>
        <v>7</v>
      </c>
      <c r="G40" s="9">
        <f t="shared" si="14"/>
        <v>0</v>
      </c>
      <c r="H40" s="9">
        <f t="shared" si="15"/>
        <v>1</v>
      </c>
      <c r="I40" s="9">
        <f t="shared" si="16"/>
        <v>60</v>
      </c>
      <c r="J40" s="9">
        <f t="shared" si="17"/>
        <v>0.7</v>
      </c>
      <c r="K40" s="9">
        <f t="shared" si="18"/>
        <v>0.5</v>
      </c>
      <c r="L40" s="36"/>
      <c r="M40" s="1">
        <v>3</v>
      </c>
      <c r="N40" s="1">
        <v>3</v>
      </c>
      <c r="O40" s="1">
        <v>3</v>
      </c>
      <c r="P40" s="1">
        <v>3.5</v>
      </c>
      <c r="Q40" s="10">
        <v>1</v>
      </c>
      <c r="R40" s="10">
        <v>1</v>
      </c>
      <c r="S40" s="32">
        <f t="shared" si="7"/>
        <v>21</v>
      </c>
      <c r="T40" s="32">
        <f t="shared" si="8"/>
        <v>0</v>
      </c>
      <c r="U40" s="32">
        <f t="shared" si="9"/>
        <v>3</v>
      </c>
      <c r="V40" s="32">
        <f t="shared" si="10"/>
        <v>210</v>
      </c>
      <c r="W40" s="32">
        <f t="shared" si="11"/>
        <v>0.7</v>
      </c>
      <c r="X40" s="32">
        <f t="shared" si="12"/>
        <v>0.5</v>
      </c>
    </row>
    <row r="41" spans="1:24" x14ac:dyDescent="0.3">
      <c r="A41" s="8" t="s">
        <v>23</v>
      </c>
      <c r="B41" s="8" t="s">
        <v>77</v>
      </c>
      <c r="C41" s="8">
        <v>1</v>
      </c>
      <c r="D41" s="13" t="s">
        <v>106</v>
      </c>
      <c r="E41" s="9" t="s">
        <v>148</v>
      </c>
      <c r="F41" s="9">
        <f t="shared" si="13"/>
        <v>7</v>
      </c>
      <c r="G41" s="9">
        <f t="shared" si="14"/>
        <v>0</v>
      </c>
      <c r="H41" s="9">
        <f t="shared" si="15"/>
        <v>1</v>
      </c>
      <c r="I41" s="9">
        <f t="shared" si="16"/>
        <v>60</v>
      </c>
      <c r="J41" s="9">
        <f t="shared" si="17"/>
        <v>0.7</v>
      </c>
      <c r="K41" s="9">
        <f t="shared" si="18"/>
        <v>0.5</v>
      </c>
      <c r="L41" s="34" t="s">
        <v>163</v>
      </c>
      <c r="M41" s="1">
        <v>3</v>
      </c>
      <c r="N41" s="1">
        <v>3</v>
      </c>
      <c r="O41" s="1">
        <v>3.5</v>
      </c>
      <c r="P41" s="1">
        <v>3</v>
      </c>
      <c r="Q41" s="10">
        <v>1</v>
      </c>
      <c r="R41" s="10">
        <v>1</v>
      </c>
      <c r="S41" s="32">
        <f t="shared" si="7"/>
        <v>21</v>
      </c>
      <c r="T41" s="32">
        <f t="shared" si="8"/>
        <v>0</v>
      </c>
      <c r="U41" s="32">
        <f t="shared" si="9"/>
        <v>4</v>
      </c>
      <c r="V41" s="32">
        <f t="shared" si="10"/>
        <v>180</v>
      </c>
      <c r="W41" s="32">
        <f t="shared" si="11"/>
        <v>0.7</v>
      </c>
      <c r="X41" s="32">
        <f t="shared" si="12"/>
        <v>0.5</v>
      </c>
    </row>
    <row r="42" spans="1:24" x14ac:dyDescent="0.3">
      <c r="A42" s="8" t="s">
        <v>24</v>
      </c>
      <c r="B42" s="8" t="s">
        <v>78</v>
      </c>
      <c r="C42" s="8">
        <v>1</v>
      </c>
      <c r="D42" s="13" t="s">
        <v>106</v>
      </c>
      <c r="E42" s="9" t="s">
        <v>148</v>
      </c>
      <c r="F42" s="9">
        <f t="shared" si="13"/>
        <v>7</v>
      </c>
      <c r="G42" s="9">
        <f t="shared" si="14"/>
        <v>0</v>
      </c>
      <c r="H42" s="9">
        <f t="shared" si="15"/>
        <v>1</v>
      </c>
      <c r="I42" s="9">
        <f t="shared" si="16"/>
        <v>60</v>
      </c>
      <c r="J42" s="9">
        <f t="shared" si="17"/>
        <v>0.7</v>
      </c>
      <c r="K42" s="9">
        <f t="shared" si="18"/>
        <v>0.5</v>
      </c>
      <c r="L42" s="35"/>
      <c r="M42" s="1">
        <v>3</v>
      </c>
      <c r="N42" s="1">
        <v>3</v>
      </c>
      <c r="O42" s="1">
        <v>3.5</v>
      </c>
      <c r="P42" s="1">
        <v>3</v>
      </c>
      <c r="Q42" s="10">
        <v>1</v>
      </c>
      <c r="R42" s="10">
        <v>1</v>
      </c>
      <c r="S42" s="32">
        <f t="shared" si="7"/>
        <v>21</v>
      </c>
      <c r="T42" s="32">
        <f t="shared" si="8"/>
        <v>0</v>
      </c>
      <c r="U42" s="32">
        <f t="shared" si="9"/>
        <v>4</v>
      </c>
      <c r="V42" s="32">
        <f t="shared" si="10"/>
        <v>180</v>
      </c>
      <c r="W42" s="32">
        <f t="shared" si="11"/>
        <v>0.7</v>
      </c>
      <c r="X42" s="32">
        <f t="shared" si="12"/>
        <v>0.5</v>
      </c>
    </row>
    <row r="43" spans="1:24" x14ac:dyDescent="0.3">
      <c r="A43" s="8" t="s">
        <v>25</v>
      </c>
      <c r="B43" s="8" t="s">
        <v>79</v>
      </c>
      <c r="C43" s="8">
        <v>1</v>
      </c>
      <c r="D43" s="13" t="s">
        <v>106</v>
      </c>
      <c r="E43" s="9" t="s">
        <v>148</v>
      </c>
      <c r="F43" s="9">
        <f t="shared" si="13"/>
        <v>7</v>
      </c>
      <c r="G43" s="9">
        <f t="shared" si="14"/>
        <v>0</v>
      </c>
      <c r="H43" s="9">
        <f t="shared" si="15"/>
        <v>1</v>
      </c>
      <c r="I43" s="9">
        <f t="shared" si="16"/>
        <v>60</v>
      </c>
      <c r="J43" s="9">
        <f t="shared" si="17"/>
        <v>0.7</v>
      </c>
      <c r="K43" s="9">
        <f t="shared" si="18"/>
        <v>0.5</v>
      </c>
      <c r="L43" s="36"/>
      <c r="M43" s="1">
        <v>3</v>
      </c>
      <c r="N43" s="1">
        <v>3</v>
      </c>
      <c r="O43" s="1">
        <v>3.5</v>
      </c>
      <c r="P43" s="1">
        <v>3</v>
      </c>
      <c r="Q43" s="10">
        <v>1</v>
      </c>
      <c r="R43" s="10">
        <v>1</v>
      </c>
      <c r="S43" s="32">
        <f t="shared" si="7"/>
        <v>21</v>
      </c>
      <c r="T43" s="32">
        <f t="shared" si="8"/>
        <v>0</v>
      </c>
      <c r="U43" s="32">
        <f t="shared" si="9"/>
        <v>4</v>
      </c>
      <c r="V43" s="32">
        <f t="shared" si="10"/>
        <v>180</v>
      </c>
      <c r="W43" s="32">
        <f t="shared" si="11"/>
        <v>0.7</v>
      </c>
      <c r="X43" s="32">
        <f t="shared" si="12"/>
        <v>0.5</v>
      </c>
    </row>
    <row r="44" spans="1:24" x14ac:dyDescent="0.3">
      <c r="A44" s="8" t="s">
        <v>26</v>
      </c>
      <c r="B44" s="8" t="s">
        <v>80</v>
      </c>
      <c r="C44" s="8">
        <v>1</v>
      </c>
      <c r="D44" s="13" t="s">
        <v>107</v>
      </c>
      <c r="E44" s="9" t="s">
        <v>149</v>
      </c>
      <c r="F44" s="9">
        <f t="shared" si="13"/>
        <v>2</v>
      </c>
      <c r="G44" s="9">
        <f t="shared" si="14"/>
        <v>11</v>
      </c>
      <c r="H44" s="9">
        <f t="shared" si="15"/>
        <v>0</v>
      </c>
      <c r="I44" s="9">
        <f t="shared" si="16"/>
        <v>30</v>
      </c>
      <c r="J44" s="9">
        <f t="shared" si="17"/>
        <v>1.2</v>
      </c>
      <c r="K44" s="9">
        <f t="shared" si="18"/>
        <v>0.3</v>
      </c>
      <c r="L44" s="13" t="s">
        <v>162</v>
      </c>
      <c r="M44" s="1">
        <v>3</v>
      </c>
      <c r="N44" s="1">
        <v>3</v>
      </c>
      <c r="O44" s="1">
        <v>3</v>
      </c>
      <c r="P44" s="1">
        <v>3</v>
      </c>
      <c r="Q44" s="10">
        <v>1.5</v>
      </c>
      <c r="R44" s="10">
        <v>1</v>
      </c>
      <c r="S44" s="32">
        <f t="shared" si="7"/>
        <v>6</v>
      </c>
      <c r="T44" s="32">
        <f t="shared" si="8"/>
        <v>33</v>
      </c>
      <c r="U44" s="32">
        <f t="shared" si="9"/>
        <v>0</v>
      </c>
      <c r="V44" s="32">
        <f t="shared" si="10"/>
        <v>90</v>
      </c>
      <c r="W44" s="32">
        <f t="shared" si="11"/>
        <v>1.7999999999999998</v>
      </c>
      <c r="X44" s="32">
        <f t="shared" si="12"/>
        <v>0.3</v>
      </c>
    </row>
    <row r="45" spans="1:24" x14ac:dyDescent="0.3">
      <c r="A45" s="8" t="s">
        <v>27</v>
      </c>
      <c r="B45" s="8" t="s">
        <v>81</v>
      </c>
      <c r="C45" s="8">
        <v>1</v>
      </c>
      <c r="D45" s="13" t="s">
        <v>107</v>
      </c>
      <c r="E45" s="9" t="s">
        <v>149</v>
      </c>
      <c r="F45" s="9">
        <f t="shared" si="13"/>
        <v>2</v>
      </c>
      <c r="G45" s="9">
        <f t="shared" si="14"/>
        <v>11</v>
      </c>
      <c r="H45" s="9">
        <f t="shared" si="15"/>
        <v>0</v>
      </c>
      <c r="I45" s="9">
        <f t="shared" si="16"/>
        <v>30</v>
      </c>
      <c r="J45" s="9">
        <f t="shared" si="17"/>
        <v>1.2</v>
      </c>
      <c r="K45" s="9">
        <f t="shared" si="18"/>
        <v>0.3</v>
      </c>
      <c r="L45" s="34" t="s">
        <v>160</v>
      </c>
      <c r="M45" s="1">
        <v>3</v>
      </c>
      <c r="N45" s="1">
        <v>3</v>
      </c>
      <c r="O45" s="1">
        <v>3</v>
      </c>
      <c r="P45" s="1">
        <v>3.5</v>
      </c>
      <c r="Q45" s="10">
        <v>1</v>
      </c>
      <c r="R45" s="10">
        <v>1</v>
      </c>
      <c r="S45" s="32">
        <f t="shared" si="7"/>
        <v>6</v>
      </c>
      <c r="T45" s="32">
        <f t="shared" si="8"/>
        <v>33</v>
      </c>
      <c r="U45" s="32">
        <f t="shared" si="9"/>
        <v>0</v>
      </c>
      <c r="V45" s="32">
        <f t="shared" si="10"/>
        <v>105</v>
      </c>
      <c r="W45" s="32">
        <f t="shared" si="11"/>
        <v>1.2</v>
      </c>
      <c r="X45" s="32">
        <f t="shared" si="12"/>
        <v>0.3</v>
      </c>
    </row>
    <row r="46" spans="1:24" x14ac:dyDescent="0.3">
      <c r="A46" s="8" t="s">
        <v>28</v>
      </c>
      <c r="B46" s="8" t="s">
        <v>82</v>
      </c>
      <c r="C46" s="8">
        <v>1</v>
      </c>
      <c r="D46" s="13" t="s">
        <v>107</v>
      </c>
      <c r="E46" s="9" t="s">
        <v>149</v>
      </c>
      <c r="F46" s="9">
        <f t="shared" si="13"/>
        <v>2</v>
      </c>
      <c r="G46" s="9">
        <f t="shared" si="14"/>
        <v>11</v>
      </c>
      <c r="H46" s="9">
        <f t="shared" si="15"/>
        <v>0</v>
      </c>
      <c r="I46" s="9">
        <f t="shared" si="16"/>
        <v>30</v>
      </c>
      <c r="J46" s="9">
        <f t="shared" si="17"/>
        <v>1.2</v>
      </c>
      <c r="K46" s="9">
        <f t="shared" si="18"/>
        <v>0.3</v>
      </c>
      <c r="L46" s="35"/>
      <c r="M46" s="1">
        <v>3</v>
      </c>
      <c r="N46" s="1">
        <v>3</v>
      </c>
      <c r="O46" s="1">
        <v>3</v>
      </c>
      <c r="P46" s="1">
        <v>3.5</v>
      </c>
      <c r="Q46" s="10">
        <v>1</v>
      </c>
      <c r="R46" s="10">
        <v>1</v>
      </c>
      <c r="S46" s="32">
        <f t="shared" si="7"/>
        <v>6</v>
      </c>
      <c r="T46" s="32">
        <f t="shared" si="8"/>
        <v>33</v>
      </c>
      <c r="U46" s="32">
        <f t="shared" si="9"/>
        <v>0</v>
      </c>
      <c r="V46" s="32">
        <f t="shared" si="10"/>
        <v>105</v>
      </c>
      <c r="W46" s="32">
        <f t="shared" si="11"/>
        <v>1.2</v>
      </c>
      <c r="X46" s="32">
        <f t="shared" si="12"/>
        <v>0.3</v>
      </c>
    </row>
    <row r="47" spans="1:24" x14ac:dyDescent="0.3">
      <c r="A47" s="8" t="s">
        <v>29</v>
      </c>
      <c r="B47" s="8" t="s">
        <v>83</v>
      </c>
      <c r="C47" s="8">
        <v>1</v>
      </c>
      <c r="D47" s="13" t="s">
        <v>107</v>
      </c>
      <c r="E47" s="9" t="s">
        <v>149</v>
      </c>
      <c r="F47" s="9">
        <f t="shared" si="13"/>
        <v>2</v>
      </c>
      <c r="G47" s="9">
        <f t="shared" si="14"/>
        <v>11</v>
      </c>
      <c r="H47" s="9">
        <f t="shared" si="15"/>
        <v>0</v>
      </c>
      <c r="I47" s="9">
        <f t="shared" si="16"/>
        <v>30</v>
      </c>
      <c r="J47" s="9">
        <f t="shared" si="17"/>
        <v>1.2</v>
      </c>
      <c r="K47" s="9">
        <f t="shared" si="18"/>
        <v>0.3</v>
      </c>
      <c r="L47" s="36"/>
      <c r="M47" s="1">
        <v>3</v>
      </c>
      <c r="N47" s="1">
        <v>3</v>
      </c>
      <c r="O47" s="1">
        <v>3</v>
      </c>
      <c r="P47" s="1">
        <v>3.5</v>
      </c>
      <c r="Q47" s="10">
        <v>1</v>
      </c>
      <c r="R47" s="10">
        <v>1</v>
      </c>
      <c r="S47" s="32">
        <f t="shared" si="7"/>
        <v>6</v>
      </c>
      <c r="T47" s="32">
        <f t="shared" si="8"/>
        <v>33</v>
      </c>
      <c r="U47" s="32">
        <f t="shared" si="9"/>
        <v>0</v>
      </c>
      <c r="V47" s="32">
        <f t="shared" si="10"/>
        <v>105</v>
      </c>
      <c r="W47" s="32">
        <f t="shared" si="11"/>
        <v>1.2</v>
      </c>
      <c r="X47" s="32">
        <f t="shared" si="12"/>
        <v>0.3</v>
      </c>
    </row>
    <row r="48" spans="1:24" x14ac:dyDescent="0.3">
      <c r="A48" s="8" t="s">
        <v>30</v>
      </c>
      <c r="B48" s="8" t="s">
        <v>84</v>
      </c>
      <c r="C48" s="8">
        <v>1</v>
      </c>
      <c r="D48" s="13" t="s">
        <v>107</v>
      </c>
      <c r="E48" s="9" t="s">
        <v>149</v>
      </c>
      <c r="F48" s="9">
        <f t="shared" si="13"/>
        <v>2</v>
      </c>
      <c r="G48" s="9">
        <f t="shared" si="14"/>
        <v>11</v>
      </c>
      <c r="H48" s="9">
        <f t="shared" si="15"/>
        <v>0</v>
      </c>
      <c r="I48" s="9">
        <f t="shared" si="16"/>
        <v>30</v>
      </c>
      <c r="J48" s="9">
        <f t="shared" si="17"/>
        <v>1.2</v>
      </c>
      <c r="K48" s="9">
        <f t="shared" si="18"/>
        <v>0.3</v>
      </c>
      <c r="L48" s="37" t="s">
        <v>164</v>
      </c>
      <c r="M48" s="1">
        <v>3</v>
      </c>
      <c r="N48" s="1">
        <v>3.5</v>
      </c>
      <c r="O48" s="1">
        <v>3</v>
      </c>
      <c r="P48" s="1">
        <v>3</v>
      </c>
      <c r="Q48" s="10">
        <v>1</v>
      </c>
      <c r="R48" s="10">
        <v>1</v>
      </c>
      <c r="S48" s="32">
        <f t="shared" si="7"/>
        <v>6</v>
      </c>
      <c r="T48" s="32">
        <f t="shared" si="8"/>
        <v>39</v>
      </c>
      <c r="U48" s="32">
        <f t="shared" si="9"/>
        <v>0</v>
      </c>
      <c r="V48" s="32">
        <f t="shared" si="10"/>
        <v>90</v>
      </c>
      <c r="W48" s="32">
        <f t="shared" si="11"/>
        <v>1.2</v>
      </c>
      <c r="X48" s="32">
        <f t="shared" si="12"/>
        <v>0.3</v>
      </c>
    </row>
    <row r="49" spans="1:24" x14ac:dyDescent="0.3">
      <c r="A49" s="8" t="s">
        <v>31</v>
      </c>
      <c r="B49" s="8" t="s">
        <v>85</v>
      </c>
      <c r="C49" s="8">
        <v>1</v>
      </c>
      <c r="D49" s="13" t="s">
        <v>107</v>
      </c>
      <c r="E49" s="9" t="s">
        <v>149</v>
      </c>
      <c r="F49" s="9">
        <f t="shared" si="13"/>
        <v>2</v>
      </c>
      <c r="G49" s="9">
        <f t="shared" si="14"/>
        <v>11</v>
      </c>
      <c r="H49" s="9">
        <f t="shared" si="15"/>
        <v>0</v>
      </c>
      <c r="I49" s="9">
        <f t="shared" si="16"/>
        <v>30</v>
      </c>
      <c r="J49" s="9">
        <f t="shared" si="17"/>
        <v>1.2</v>
      </c>
      <c r="K49" s="9">
        <f t="shared" si="18"/>
        <v>0.3</v>
      </c>
      <c r="L49" s="35"/>
      <c r="M49" s="1">
        <v>3</v>
      </c>
      <c r="N49" s="1">
        <v>3.5</v>
      </c>
      <c r="O49" s="1">
        <v>3</v>
      </c>
      <c r="P49" s="1">
        <v>3</v>
      </c>
      <c r="Q49" s="10">
        <v>1</v>
      </c>
      <c r="R49" s="10">
        <v>1</v>
      </c>
      <c r="S49" s="32">
        <f t="shared" si="7"/>
        <v>6</v>
      </c>
      <c r="T49" s="32">
        <f t="shared" si="8"/>
        <v>39</v>
      </c>
      <c r="U49" s="32">
        <f t="shared" si="9"/>
        <v>0</v>
      </c>
      <c r="V49" s="32">
        <f t="shared" si="10"/>
        <v>90</v>
      </c>
      <c r="W49" s="32">
        <f t="shared" si="11"/>
        <v>1.2</v>
      </c>
      <c r="X49" s="32">
        <f t="shared" si="12"/>
        <v>0.3</v>
      </c>
    </row>
    <row r="50" spans="1:24" x14ac:dyDescent="0.3">
      <c r="A50" s="8" t="s">
        <v>32</v>
      </c>
      <c r="B50" s="8" t="s">
        <v>131</v>
      </c>
      <c r="C50" s="8">
        <v>1</v>
      </c>
      <c r="D50" s="13" t="s">
        <v>107</v>
      </c>
      <c r="E50" s="9" t="s">
        <v>149</v>
      </c>
      <c r="F50" s="9">
        <f t="shared" si="13"/>
        <v>2</v>
      </c>
      <c r="G50" s="9">
        <f t="shared" si="14"/>
        <v>11</v>
      </c>
      <c r="H50" s="9">
        <f t="shared" si="15"/>
        <v>0</v>
      </c>
      <c r="I50" s="9">
        <f t="shared" si="16"/>
        <v>30</v>
      </c>
      <c r="J50" s="9">
        <f t="shared" si="17"/>
        <v>1.2</v>
      </c>
      <c r="K50" s="9">
        <f t="shared" si="18"/>
        <v>0.3</v>
      </c>
      <c r="L50" s="36"/>
      <c r="M50" s="1">
        <v>3</v>
      </c>
      <c r="N50" s="1">
        <v>3.5</v>
      </c>
      <c r="O50" s="1">
        <v>3</v>
      </c>
      <c r="P50" s="1">
        <v>3</v>
      </c>
      <c r="Q50" s="10">
        <v>1</v>
      </c>
      <c r="R50" s="10">
        <v>1</v>
      </c>
      <c r="S50" s="32">
        <f t="shared" si="7"/>
        <v>6</v>
      </c>
      <c r="T50" s="32">
        <f t="shared" si="8"/>
        <v>39</v>
      </c>
      <c r="U50" s="32">
        <f t="shared" si="9"/>
        <v>0</v>
      </c>
      <c r="V50" s="32">
        <f t="shared" si="10"/>
        <v>90</v>
      </c>
      <c r="W50" s="32">
        <f t="shared" si="11"/>
        <v>1.2</v>
      </c>
      <c r="X50" s="32">
        <f t="shared" si="12"/>
        <v>0.3</v>
      </c>
    </row>
    <row r="51" spans="1:24" x14ac:dyDescent="0.3">
      <c r="A51" s="8" t="s">
        <v>33</v>
      </c>
      <c r="B51" s="8" t="s">
        <v>86</v>
      </c>
      <c r="C51" s="8">
        <v>1</v>
      </c>
      <c r="D51" s="13" t="s">
        <v>107</v>
      </c>
      <c r="E51" s="9" t="s">
        <v>149</v>
      </c>
      <c r="F51" s="9">
        <f t="shared" si="13"/>
        <v>2</v>
      </c>
      <c r="G51" s="9">
        <f t="shared" si="14"/>
        <v>11</v>
      </c>
      <c r="H51" s="9">
        <f t="shared" si="15"/>
        <v>0</v>
      </c>
      <c r="I51" s="9">
        <f t="shared" si="16"/>
        <v>30</v>
      </c>
      <c r="J51" s="9">
        <f t="shared" si="17"/>
        <v>1.2</v>
      </c>
      <c r="K51" s="9">
        <f t="shared" si="18"/>
        <v>0.3</v>
      </c>
      <c r="L51" s="34" t="s">
        <v>165</v>
      </c>
      <c r="M51" s="1">
        <v>3.5</v>
      </c>
      <c r="N51" s="1">
        <v>3</v>
      </c>
      <c r="O51" s="1">
        <v>3</v>
      </c>
      <c r="P51" s="1">
        <v>3</v>
      </c>
      <c r="Q51" s="10">
        <v>1</v>
      </c>
      <c r="R51" s="10">
        <v>1</v>
      </c>
      <c r="S51" s="32">
        <f t="shared" si="7"/>
        <v>7</v>
      </c>
      <c r="T51" s="32">
        <f t="shared" si="8"/>
        <v>33</v>
      </c>
      <c r="U51" s="32">
        <f t="shared" si="9"/>
        <v>0</v>
      </c>
      <c r="V51" s="32">
        <f t="shared" si="10"/>
        <v>90</v>
      </c>
      <c r="W51" s="32">
        <f t="shared" si="11"/>
        <v>1.2</v>
      </c>
      <c r="X51" s="32">
        <f t="shared" si="12"/>
        <v>0.3</v>
      </c>
    </row>
    <row r="52" spans="1:24" x14ac:dyDescent="0.3">
      <c r="A52" s="8" t="s">
        <v>34</v>
      </c>
      <c r="B52" s="8" t="s">
        <v>87</v>
      </c>
      <c r="C52" s="8">
        <v>1</v>
      </c>
      <c r="D52" s="13" t="s">
        <v>107</v>
      </c>
      <c r="E52" s="9" t="s">
        <v>149</v>
      </c>
      <c r="F52" s="9">
        <f t="shared" si="13"/>
        <v>2</v>
      </c>
      <c r="G52" s="9">
        <f t="shared" si="14"/>
        <v>11</v>
      </c>
      <c r="H52" s="9">
        <f t="shared" si="15"/>
        <v>0</v>
      </c>
      <c r="I52" s="9">
        <f t="shared" si="16"/>
        <v>30</v>
      </c>
      <c r="J52" s="9">
        <f t="shared" si="17"/>
        <v>1.2</v>
      </c>
      <c r="K52" s="9">
        <f t="shared" si="18"/>
        <v>0.3</v>
      </c>
      <c r="L52" s="35"/>
      <c r="M52" s="1">
        <v>3.5</v>
      </c>
      <c r="N52" s="1">
        <v>3</v>
      </c>
      <c r="O52" s="1">
        <v>3</v>
      </c>
      <c r="P52" s="1">
        <v>3</v>
      </c>
      <c r="Q52" s="10">
        <v>1</v>
      </c>
      <c r="R52" s="10">
        <v>1</v>
      </c>
      <c r="S52" s="32">
        <f t="shared" si="7"/>
        <v>7</v>
      </c>
      <c r="T52" s="32">
        <f t="shared" si="8"/>
        <v>33</v>
      </c>
      <c r="U52" s="32">
        <f t="shared" si="9"/>
        <v>0</v>
      </c>
      <c r="V52" s="32">
        <f t="shared" si="10"/>
        <v>90</v>
      </c>
      <c r="W52" s="32">
        <f t="shared" si="11"/>
        <v>1.2</v>
      </c>
      <c r="X52" s="32">
        <f t="shared" si="12"/>
        <v>0.3</v>
      </c>
    </row>
    <row r="53" spans="1:24" x14ac:dyDescent="0.3">
      <c r="A53" s="8" t="s">
        <v>35</v>
      </c>
      <c r="B53" s="8" t="s">
        <v>88</v>
      </c>
      <c r="C53" s="8">
        <v>1</v>
      </c>
      <c r="D53" s="13" t="s">
        <v>107</v>
      </c>
      <c r="E53" s="9" t="s">
        <v>149</v>
      </c>
      <c r="F53" s="9">
        <f t="shared" si="13"/>
        <v>2</v>
      </c>
      <c r="G53" s="9">
        <f t="shared" si="14"/>
        <v>11</v>
      </c>
      <c r="H53" s="9">
        <f t="shared" si="15"/>
        <v>0</v>
      </c>
      <c r="I53" s="9">
        <f t="shared" si="16"/>
        <v>30</v>
      </c>
      <c r="J53" s="9">
        <f t="shared" si="17"/>
        <v>1.2</v>
      </c>
      <c r="K53" s="9">
        <f t="shared" si="18"/>
        <v>0.3</v>
      </c>
      <c r="L53" s="36"/>
      <c r="M53" s="1">
        <v>3.5</v>
      </c>
      <c r="N53" s="1">
        <v>3</v>
      </c>
      <c r="O53" s="1">
        <v>3</v>
      </c>
      <c r="P53" s="1">
        <v>3</v>
      </c>
      <c r="Q53" s="10">
        <v>1</v>
      </c>
      <c r="R53" s="10">
        <v>1</v>
      </c>
      <c r="S53" s="32">
        <f t="shared" si="7"/>
        <v>7</v>
      </c>
      <c r="T53" s="32">
        <f t="shared" si="8"/>
        <v>33</v>
      </c>
      <c r="U53" s="32">
        <f t="shared" si="9"/>
        <v>0</v>
      </c>
      <c r="V53" s="32">
        <f t="shared" si="10"/>
        <v>90</v>
      </c>
      <c r="W53" s="32">
        <f t="shared" si="11"/>
        <v>1.2</v>
      </c>
      <c r="X53" s="32">
        <f t="shared" si="12"/>
        <v>0.3</v>
      </c>
    </row>
    <row r="54" spans="1:24" x14ac:dyDescent="0.3">
      <c r="A54" s="8" t="s">
        <v>36</v>
      </c>
      <c r="B54" s="8" t="s">
        <v>89</v>
      </c>
      <c r="C54" s="8">
        <v>1</v>
      </c>
      <c r="D54" s="13" t="s">
        <v>108</v>
      </c>
      <c r="E54" s="9" t="s">
        <v>150</v>
      </c>
      <c r="F54" s="9">
        <f t="shared" si="13"/>
        <v>15</v>
      </c>
      <c r="G54" s="9">
        <f t="shared" si="14"/>
        <v>0</v>
      </c>
      <c r="H54" s="9">
        <f t="shared" si="15"/>
        <v>1</v>
      </c>
      <c r="I54" s="9">
        <f t="shared" si="16"/>
        <v>50</v>
      </c>
      <c r="J54" s="9">
        <f t="shared" si="17"/>
        <v>1.5</v>
      </c>
      <c r="K54" s="9">
        <f t="shared" si="18"/>
        <v>1</v>
      </c>
      <c r="L54" s="13" t="s">
        <v>162</v>
      </c>
      <c r="M54" s="1">
        <v>3</v>
      </c>
      <c r="N54" s="1">
        <v>3</v>
      </c>
      <c r="O54" s="1">
        <v>3</v>
      </c>
      <c r="P54" s="1">
        <v>3</v>
      </c>
      <c r="Q54" s="10">
        <v>1.5</v>
      </c>
      <c r="R54" s="10">
        <v>1</v>
      </c>
      <c r="S54" s="32">
        <f t="shared" si="7"/>
        <v>45</v>
      </c>
      <c r="T54" s="32">
        <f t="shared" si="8"/>
        <v>0</v>
      </c>
      <c r="U54" s="32">
        <f t="shared" si="9"/>
        <v>3</v>
      </c>
      <c r="V54" s="32">
        <f t="shared" si="10"/>
        <v>150</v>
      </c>
      <c r="W54" s="32">
        <f t="shared" si="11"/>
        <v>2.25</v>
      </c>
      <c r="X54" s="32">
        <f t="shared" si="12"/>
        <v>1</v>
      </c>
    </row>
    <row r="55" spans="1:24" x14ac:dyDescent="0.3">
      <c r="A55" s="8" t="s">
        <v>37</v>
      </c>
      <c r="B55" s="8" t="s">
        <v>90</v>
      </c>
      <c r="C55" s="8">
        <v>1</v>
      </c>
      <c r="D55" s="13" t="s">
        <v>108</v>
      </c>
      <c r="E55" s="9" t="s">
        <v>150</v>
      </c>
      <c r="F55" s="9">
        <f t="shared" si="13"/>
        <v>15</v>
      </c>
      <c r="G55" s="9">
        <f t="shared" si="14"/>
        <v>0</v>
      </c>
      <c r="H55" s="9">
        <f t="shared" si="15"/>
        <v>1</v>
      </c>
      <c r="I55" s="9">
        <f t="shared" si="16"/>
        <v>50</v>
      </c>
      <c r="J55" s="9">
        <f t="shared" si="17"/>
        <v>1.5</v>
      </c>
      <c r="K55" s="9">
        <f t="shared" si="18"/>
        <v>1</v>
      </c>
      <c r="L55" s="33" t="s">
        <v>161</v>
      </c>
      <c r="M55" s="1">
        <v>3.5</v>
      </c>
      <c r="N55" s="1">
        <v>3</v>
      </c>
      <c r="O55" s="1">
        <v>3</v>
      </c>
      <c r="P55" s="1">
        <v>3</v>
      </c>
      <c r="Q55" s="10">
        <v>1</v>
      </c>
      <c r="R55" s="10">
        <v>1</v>
      </c>
      <c r="S55" s="32">
        <f t="shared" si="7"/>
        <v>53</v>
      </c>
      <c r="T55" s="32">
        <f t="shared" si="8"/>
        <v>0</v>
      </c>
      <c r="U55" s="32">
        <f t="shared" si="9"/>
        <v>3</v>
      </c>
      <c r="V55" s="32">
        <f t="shared" si="10"/>
        <v>150</v>
      </c>
      <c r="W55" s="32">
        <f t="shared" si="11"/>
        <v>1.5</v>
      </c>
      <c r="X55" s="32">
        <f t="shared" si="12"/>
        <v>1</v>
      </c>
    </row>
    <row r="56" spans="1:24" x14ac:dyDescent="0.3">
      <c r="A56" s="8" t="s">
        <v>38</v>
      </c>
      <c r="B56" s="8" t="s">
        <v>91</v>
      </c>
      <c r="C56" s="8">
        <v>1</v>
      </c>
      <c r="D56" s="13" t="s">
        <v>108</v>
      </c>
      <c r="E56" s="9" t="s">
        <v>150</v>
      </c>
      <c r="F56" s="9">
        <f t="shared" si="13"/>
        <v>15</v>
      </c>
      <c r="G56" s="9">
        <f t="shared" si="14"/>
        <v>0</v>
      </c>
      <c r="H56" s="9">
        <f t="shared" si="15"/>
        <v>1</v>
      </c>
      <c r="I56" s="9">
        <f t="shared" si="16"/>
        <v>50</v>
      </c>
      <c r="J56" s="9">
        <f t="shared" si="17"/>
        <v>1.5</v>
      </c>
      <c r="K56" s="9">
        <f t="shared" si="18"/>
        <v>1</v>
      </c>
      <c r="L56" s="33"/>
      <c r="M56" s="1">
        <v>3.5</v>
      </c>
      <c r="N56" s="1">
        <v>3</v>
      </c>
      <c r="O56" s="1">
        <v>3</v>
      </c>
      <c r="P56" s="1">
        <v>3</v>
      </c>
      <c r="Q56" s="10">
        <v>1</v>
      </c>
      <c r="R56" s="10">
        <v>1</v>
      </c>
      <c r="S56" s="32">
        <f t="shared" si="7"/>
        <v>53</v>
      </c>
      <c r="T56" s="32">
        <f t="shared" si="8"/>
        <v>0</v>
      </c>
      <c r="U56" s="32">
        <f t="shared" si="9"/>
        <v>3</v>
      </c>
      <c r="V56" s="32">
        <f t="shared" si="10"/>
        <v>150</v>
      </c>
      <c r="W56" s="32">
        <f t="shared" si="11"/>
        <v>1.5</v>
      </c>
      <c r="X56" s="32">
        <f t="shared" si="12"/>
        <v>1</v>
      </c>
    </row>
    <row r="57" spans="1:24" x14ac:dyDescent="0.3">
      <c r="A57" s="8" t="s">
        <v>39</v>
      </c>
      <c r="B57" s="8" t="s">
        <v>92</v>
      </c>
      <c r="C57" s="8">
        <v>1</v>
      </c>
      <c r="D57" s="13" t="s">
        <v>108</v>
      </c>
      <c r="E57" s="9" t="s">
        <v>150</v>
      </c>
      <c r="F57" s="9">
        <f t="shared" si="13"/>
        <v>15</v>
      </c>
      <c r="G57" s="9">
        <f t="shared" si="14"/>
        <v>0</v>
      </c>
      <c r="H57" s="9">
        <f t="shared" si="15"/>
        <v>1</v>
      </c>
      <c r="I57" s="9">
        <f t="shared" si="16"/>
        <v>50</v>
      </c>
      <c r="J57" s="9">
        <f t="shared" si="17"/>
        <v>1.5</v>
      </c>
      <c r="K57" s="9">
        <f t="shared" si="18"/>
        <v>1</v>
      </c>
      <c r="L57" s="33"/>
      <c r="M57" s="1">
        <v>3.5</v>
      </c>
      <c r="N57" s="1">
        <v>3</v>
      </c>
      <c r="O57" s="1">
        <v>3</v>
      </c>
      <c r="P57" s="1">
        <v>3</v>
      </c>
      <c r="Q57" s="10">
        <v>1</v>
      </c>
      <c r="R57" s="10">
        <v>1</v>
      </c>
      <c r="S57" s="32">
        <f t="shared" si="7"/>
        <v>53</v>
      </c>
      <c r="T57" s="32">
        <f t="shared" si="8"/>
        <v>0</v>
      </c>
      <c r="U57" s="32">
        <f t="shared" si="9"/>
        <v>3</v>
      </c>
      <c r="V57" s="32">
        <f t="shared" si="10"/>
        <v>150</v>
      </c>
      <c r="W57" s="32">
        <f t="shared" si="11"/>
        <v>1.5</v>
      </c>
      <c r="X57" s="32">
        <f t="shared" si="12"/>
        <v>1</v>
      </c>
    </row>
    <row r="58" spans="1:24" x14ac:dyDescent="0.3">
      <c r="A58" s="8" t="s">
        <v>40</v>
      </c>
      <c r="B58" s="8" t="s">
        <v>93</v>
      </c>
      <c r="C58" s="8">
        <v>1</v>
      </c>
      <c r="D58" s="13" t="s">
        <v>108</v>
      </c>
      <c r="E58" s="9" t="s">
        <v>150</v>
      </c>
      <c r="F58" s="9">
        <f t="shared" si="13"/>
        <v>15</v>
      </c>
      <c r="G58" s="9">
        <f t="shared" si="14"/>
        <v>0</v>
      </c>
      <c r="H58" s="9">
        <f t="shared" si="15"/>
        <v>1</v>
      </c>
      <c r="I58" s="9">
        <f t="shared" si="16"/>
        <v>50</v>
      </c>
      <c r="J58" s="9">
        <f t="shared" si="17"/>
        <v>1.5</v>
      </c>
      <c r="K58" s="9">
        <f t="shared" si="18"/>
        <v>1</v>
      </c>
      <c r="L58" s="34" t="s">
        <v>160</v>
      </c>
      <c r="M58" s="1">
        <v>3</v>
      </c>
      <c r="N58" s="1">
        <v>3</v>
      </c>
      <c r="O58" s="1">
        <v>3</v>
      </c>
      <c r="P58" s="1">
        <v>3.5</v>
      </c>
      <c r="Q58" s="10">
        <v>1</v>
      </c>
      <c r="R58" s="10">
        <v>1</v>
      </c>
      <c r="S58" s="32">
        <f t="shared" si="7"/>
        <v>45</v>
      </c>
      <c r="T58" s="32">
        <f t="shared" si="8"/>
        <v>0</v>
      </c>
      <c r="U58" s="32">
        <f t="shared" si="9"/>
        <v>3</v>
      </c>
      <c r="V58" s="32">
        <f t="shared" si="10"/>
        <v>175</v>
      </c>
      <c r="W58" s="32">
        <f t="shared" si="11"/>
        <v>1.5</v>
      </c>
      <c r="X58" s="32">
        <f t="shared" si="12"/>
        <v>1</v>
      </c>
    </row>
    <row r="59" spans="1:24" x14ac:dyDescent="0.3">
      <c r="A59" s="8" t="s">
        <v>41</v>
      </c>
      <c r="B59" s="8" t="s">
        <v>94</v>
      </c>
      <c r="C59" s="8">
        <v>1</v>
      </c>
      <c r="D59" s="13" t="s">
        <v>108</v>
      </c>
      <c r="E59" s="9" t="s">
        <v>150</v>
      </c>
      <c r="F59" s="9">
        <f t="shared" si="13"/>
        <v>15</v>
      </c>
      <c r="G59" s="9">
        <f t="shared" si="14"/>
        <v>0</v>
      </c>
      <c r="H59" s="9">
        <f t="shared" si="15"/>
        <v>1</v>
      </c>
      <c r="I59" s="9">
        <f t="shared" si="16"/>
        <v>50</v>
      </c>
      <c r="J59" s="9">
        <f t="shared" si="17"/>
        <v>1.5</v>
      </c>
      <c r="K59" s="9">
        <f t="shared" si="18"/>
        <v>1</v>
      </c>
      <c r="L59" s="35"/>
      <c r="M59" s="1">
        <v>3</v>
      </c>
      <c r="N59" s="1">
        <v>3</v>
      </c>
      <c r="O59" s="1">
        <v>3</v>
      </c>
      <c r="P59" s="1">
        <v>3.5</v>
      </c>
      <c r="Q59" s="10">
        <v>1</v>
      </c>
      <c r="R59" s="10">
        <v>1</v>
      </c>
      <c r="S59" s="32">
        <f t="shared" si="7"/>
        <v>45</v>
      </c>
      <c r="T59" s="32">
        <f t="shared" si="8"/>
        <v>0</v>
      </c>
      <c r="U59" s="32">
        <f t="shared" si="9"/>
        <v>3</v>
      </c>
      <c r="V59" s="32">
        <f t="shared" si="10"/>
        <v>175</v>
      </c>
      <c r="W59" s="32">
        <f t="shared" si="11"/>
        <v>1.5</v>
      </c>
      <c r="X59" s="32">
        <f t="shared" si="12"/>
        <v>1</v>
      </c>
    </row>
    <row r="60" spans="1:24" x14ac:dyDescent="0.3">
      <c r="A60" s="8" t="s">
        <v>42</v>
      </c>
      <c r="B60" s="8" t="s">
        <v>95</v>
      </c>
      <c r="C60" s="8">
        <v>1</v>
      </c>
      <c r="D60" s="13" t="s">
        <v>108</v>
      </c>
      <c r="E60" s="9" t="s">
        <v>150</v>
      </c>
      <c r="F60" s="9">
        <f t="shared" si="13"/>
        <v>15</v>
      </c>
      <c r="G60" s="9">
        <f t="shared" si="14"/>
        <v>0</v>
      </c>
      <c r="H60" s="9">
        <f t="shared" si="15"/>
        <v>1</v>
      </c>
      <c r="I60" s="9">
        <f t="shared" si="16"/>
        <v>50</v>
      </c>
      <c r="J60" s="9">
        <f t="shared" si="17"/>
        <v>1.5</v>
      </c>
      <c r="K60" s="9">
        <f t="shared" si="18"/>
        <v>1</v>
      </c>
      <c r="L60" s="36"/>
      <c r="M60" s="1">
        <v>3</v>
      </c>
      <c r="N60" s="1">
        <v>3</v>
      </c>
      <c r="O60" s="1">
        <v>3</v>
      </c>
      <c r="P60" s="1">
        <v>3.5</v>
      </c>
      <c r="Q60" s="10">
        <v>1</v>
      </c>
      <c r="R60" s="10">
        <v>1</v>
      </c>
      <c r="S60" s="32">
        <f t="shared" si="7"/>
        <v>45</v>
      </c>
      <c r="T60" s="32">
        <f t="shared" si="8"/>
        <v>0</v>
      </c>
      <c r="U60" s="32">
        <f t="shared" si="9"/>
        <v>3</v>
      </c>
      <c r="V60" s="32">
        <f t="shared" si="10"/>
        <v>175</v>
      </c>
      <c r="W60" s="32">
        <f t="shared" si="11"/>
        <v>1.5</v>
      </c>
      <c r="X60" s="32">
        <f t="shared" si="12"/>
        <v>1</v>
      </c>
    </row>
    <row r="61" spans="1:24" x14ac:dyDescent="0.3">
      <c r="A61" s="8" t="s">
        <v>43</v>
      </c>
      <c r="B61" s="8" t="s">
        <v>96</v>
      </c>
      <c r="C61" s="8">
        <v>1</v>
      </c>
      <c r="D61" s="13" t="s">
        <v>108</v>
      </c>
      <c r="E61" s="9" t="s">
        <v>150</v>
      </c>
      <c r="F61" s="9">
        <f t="shared" si="13"/>
        <v>15</v>
      </c>
      <c r="G61" s="9">
        <f t="shared" si="14"/>
        <v>0</v>
      </c>
      <c r="H61" s="9">
        <f t="shared" si="15"/>
        <v>1</v>
      </c>
      <c r="I61" s="9">
        <f t="shared" si="16"/>
        <v>50</v>
      </c>
      <c r="J61" s="9">
        <f t="shared" si="17"/>
        <v>1.5</v>
      </c>
      <c r="K61" s="9">
        <f t="shared" si="18"/>
        <v>1</v>
      </c>
      <c r="L61" s="34" t="s">
        <v>166</v>
      </c>
      <c r="M61" s="1">
        <v>3</v>
      </c>
      <c r="N61" s="1">
        <v>3</v>
      </c>
      <c r="O61" s="1">
        <v>3</v>
      </c>
      <c r="P61" s="1">
        <v>3</v>
      </c>
      <c r="Q61" s="10">
        <v>1</v>
      </c>
      <c r="R61" s="10">
        <v>1.5</v>
      </c>
      <c r="S61" s="32">
        <f t="shared" si="7"/>
        <v>45</v>
      </c>
      <c r="T61" s="32">
        <f t="shared" si="8"/>
        <v>0</v>
      </c>
      <c r="U61" s="32">
        <f t="shared" si="9"/>
        <v>3</v>
      </c>
      <c r="V61" s="32">
        <f t="shared" si="10"/>
        <v>150</v>
      </c>
      <c r="W61" s="32">
        <f t="shared" si="11"/>
        <v>1.5</v>
      </c>
      <c r="X61" s="32">
        <f t="shared" si="12"/>
        <v>1.5</v>
      </c>
    </row>
    <row r="62" spans="1:24" x14ac:dyDescent="0.3">
      <c r="A62" s="8" t="s">
        <v>44</v>
      </c>
      <c r="B62" s="8" t="s">
        <v>97</v>
      </c>
      <c r="C62" s="8">
        <v>1</v>
      </c>
      <c r="D62" s="13" t="s">
        <v>108</v>
      </c>
      <c r="E62" s="9" t="s">
        <v>150</v>
      </c>
      <c r="F62" s="9">
        <f t="shared" si="13"/>
        <v>15</v>
      </c>
      <c r="G62" s="9">
        <f t="shared" si="14"/>
        <v>0</v>
      </c>
      <c r="H62" s="9">
        <f t="shared" si="15"/>
        <v>1</v>
      </c>
      <c r="I62" s="9">
        <f t="shared" si="16"/>
        <v>50</v>
      </c>
      <c r="J62" s="9">
        <f t="shared" si="17"/>
        <v>1.5</v>
      </c>
      <c r="K62" s="9">
        <f t="shared" si="18"/>
        <v>1</v>
      </c>
      <c r="L62" s="35"/>
      <c r="M62" s="1">
        <v>3</v>
      </c>
      <c r="N62" s="1">
        <v>3</v>
      </c>
      <c r="O62" s="1">
        <v>3</v>
      </c>
      <c r="P62" s="1">
        <v>3</v>
      </c>
      <c r="Q62" s="10">
        <v>1</v>
      </c>
      <c r="R62" s="10">
        <v>1.5</v>
      </c>
      <c r="S62" s="32">
        <f t="shared" si="7"/>
        <v>45</v>
      </c>
      <c r="T62" s="32">
        <f t="shared" si="8"/>
        <v>0</v>
      </c>
      <c r="U62" s="32">
        <f t="shared" si="9"/>
        <v>3</v>
      </c>
      <c r="V62" s="32">
        <f t="shared" si="10"/>
        <v>150</v>
      </c>
      <c r="W62" s="32">
        <f t="shared" si="11"/>
        <v>1.5</v>
      </c>
      <c r="X62" s="32">
        <f t="shared" si="12"/>
        <v>1.5</v>
      </c>
    </row>
    <row r="63" spans="1:24" x14ac:dyDescent="0.3">
      <c r="A63" s="8" t="s">
        <v>45</v>
      </c>
      <c r="B63" s="8" t="s">
        <v>98</v>
      </c>
      <c r="C63" s="8">
        <v>1</v>
      </c>
      <c r="D63" s="13" t="s">
        <v>108</v>
      </c>
      <c r="E63" s="9" t="s">
        <v>150</v>
      </c>
      <c r="F63" s="9">
        <f t="shared" si="13"/>
        <v>15</v>
      </c>
      <c r="G63" s="9">
        <f t="shared" si="14"/>
        <v>0</v>
      </c>
      <c r="H63" s="9">
        <f t="shared" si="15"/>
        <v>1</v>
      </c>
      <c r="I63" s="9">
        <f t="shared" si="16"/>
        <v>50</v>
      </c>
      <c r="J63" s="9">
        <f t="shared" si="17"/>
        <v>1.5</v>
      </c>
      <c r="K63" s="9">
        <f t="shared" si="18"/>
        <v>1</v>
      </c>
      <c r="L63" s="36"/>
      <c r="M63" s="1">
        <v>3</v>
      </c>
      <c r="N63" s="1">
        <v>3</v>
      </c>
      <c r="O63" s="1">
        <v>3</v>
      </c>
      <c r="P63" s="1">
        <v>3</v>
      </c>
      <c r="Q63" s="10">
        <v>1</v>
      </c>
      <c r="R63" s="10">
        <v>1.5</v>
      </c>
      <c r="S63" s="32">
        <f t="shared" si="7"/>
        <v>45</v>
      </c>
      <c r="T63" s="32">
        <f t="shared" si="8"/>
        <v>0</v>
      </c>
      <c r="U63" s="32">
        <f t="shared" si="9"/>
        <v>3</v>
      </c>
      <c r="V63" s="32">
        <f t="shared" si="10"/>
        <v>150</v>
      </c>
      <c r="W63" s="32">
        <f t="shared" si="11"/>
        <v>1.5</v>
      </c>
      <c r="X63" s="32">
        <f t="shared" si="12"/>
        <v>1.5</v>
      </c>
    </row>
  </sheetData>
  <mergeCells count="9">
    <mergeCell ref="L45:L47"/>
    <mergeCell ref="L41:L43"/>
    <mergeCell ref="L38:L40"/>
    <mergeCell ref="L35:L37"/>
    <mergeCell ref="L61:L63"/>
    <mergeCell ref="L58:L60"/>
    <mergeCell ref="L55:L57"/>
    <mergeCell ref="L51:L53"/>
    <mergeCell ref="L48:L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D8" sqref="D8"/>
    </sheetView>
  </sheetViews>
  <sheetFormatPr defaultRowHeight="16.5" x14ac:dyDescent="0.3"/>
  <cols>
    <col min="1" max="1" width="13" bestFit="1" customWidth="1"/>
    <col min="2" max="2" width="11" bestFit="1" customWidth="1"/>
    <col min="3" max="3" width="13" bestFit="1" customWidth="1"/>
    <col min="4" max="4" width="7.125" bestFit="1" customWidth="1"/>
    <col min="5" max="5" width="5.25" bestFit="1" customWidth="1"/>
  </cols>
  <sheetData>
    <row r="1" spans="1:7" x14ac:dyDescent="0.3"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</row>
    <row r="2" spans="1:7" x14ac:dyDescent="0.3">
      <c r="A2" t="s">
        <v>139</v>
      </c>
      <c r="B2">
        <v>7</v>
      </c>
      <c r="C2">
        <v>0</v>
      </c>
      <c r="D2">
        <v>1</v>
      </c>
      <c r="E2">
        <v>60</v>
      </c>
      <c r="F2">
        <v>0.7</v>
      </c>
      <c r="G2">
        <v>0.5</v>
      </c>
    </row>
    <row r="3" spans="1:7" x14ac:dyDescent="0.3">
      <c r="A3" t="s">
        <v>140</v>
      </c>
      <c r="B3">
        <v>2</v>
      </c>
      <c r="C3">
        <v>11</v>
      </c>
      <c r="D3">
        <v>0</v>
      </c>
      <c r="E3">
        <v>30</v>
      </c>
      <c r="F3">
        <v>1.2</v>
      </c>
      <c r="G3">
        <v>0.3</v>
      </c>
    </row>
    <row r="4" spans="1:7" x14ac:dyDescent="0.3">
      <c r="A4" t="s">
        <v>141</v>
      </c>
      <c r="B4">
        <v>15</v>
      </c>
      <c r="C4">
        <v>0</v>
      </c>
      <c r="D4">
        <v>1</v>
      </c>
      <c r="E4">
        <v>50</v>
      </c>
      <c r="F4">
        <v>1.5</v>
      </c>
      <c r="G4">
        <v>1</v>
      </c>
    </row>
    <row r="5" spans="1:7" x14ac:dyDescent="0.3">
      <c r="A5" t="s">
        <v>142</v>
      </c>
      <c r="B5">
        <v>35</v>
      </c>
      <c r="C5">
        <v>0</v>
      </c>
      <c r="D5">
        <v>1</v>
      </c>
      <c r="E5">
        <v>200</v>
      </c>
      <c r="F5">
        <v>1.4</v>
      </c>
      <c r="G5">
        <v>0.7</v>
      </c>
    </row>
    <row r="6" spans="1:7" x14ac:dyDescent="0.3">
      <c r="A6" t="s">
        <v>143</v>
      </c>
      <c r="B6">
        <v>5</v>
      </c>
      <c r="C6">
        <v>35</v>
      </c>
      <c r="D6">
        <v>1</v>
      </c>
      <c r="E6">
        <v>75</v>
      </c>
      <c r="F6">
        <v>1.3</v>
      </c>
      <c r="G6">
        <v>0.4</v>
      </c>
    </row>
    <row r="7" spans="1:7" x14ac:dyDescent="0.3">
      <c r="A7" t="s">
        <v>144</v>
      </c>
      <c r="B7">
        <v>30</v>
      </c>
      <c r="C7">
        <v>0</v>
      </c>
      <c r="D7">
        <v>1</v>
      </c>
      <c r="E7">
        <v>110</v>
      </c>
      <c r="F7">
        <v>1.2</v>
      </c>
      <c r="G7">
        <v>1.2</v>
      </c>
    </row>
    <row r="8" spans="1:7" x14ac:dyDescent="0.3">
      <c r="A8" t="s">
        <v>145</v>
      </c>
      <c r="B8">
        <v>85</v>
      </c>
      <c r="C8">
        <v>0</v>
      </c>
      <c r="D8">
        <v>4</v>
      </c>
      <c r="E8">
        <v>250</v>
      </c>
      <c r="F8">
        <v>1.7</v>
      </c>
      <c r="G8">
        <v>0.4</v>
      </c>
    </row>
    <row r="9" spans="1:7" x14ac:dyDescent="0.3">
      <c r="A9" t="s">
        <v>146</v>
      </c>
      <c r="B9">
        <v>20</v>
      </c>
      <c r="C9">
        <v>80</v>
      </c>
      <c r="D9">
        <v>2</v>
      </c>
      <c r="E9">
        <v>185</v>
      </c>
      <c r="F9">
        <v>1.6</v>
      </c>
      <c r="G9">
        <v>0.3</v>
      </c>
    </row>
    <row r="10" spans="1:7" x14ac:dyDescent="0.3">
      <c r="A10" t="s">
        <v>147</v>
      </c>
      <c r="B10">
        <v>120</v>
      </c>
      <c r="C10">
        <v>0</v>
      </c>
      <c r="D10">
        <v>3</v>
      </c>
      <c r="E10">
        <v>200</v>
      </c>
      <c r="F10">
        <v>2.4</v>
      </c>
      <c r="G10">
        <v>1.3</v>
      </c>
    </row>
    <row r="11" spans="1:7" x14ac:dyDescent="0.3">
      <c r="A11" t="s">
        <v>151</v>
      </c>
      <c r="B11">
        <v>2</v>
      </c>
      <c r="C11">
        <v>60</v>
      </c>
      <c r="D11">
        <v>2</v>
      </c>
      <c r="E11">
        <v>50</v>
      </c>
      <c r="F11">
        <v>1.5</v>
      </c>
      <c r="G11">
        <v>0.3</v>
      </c>
    </row>
    <row r="12" spans="1:7" x14ac:dyDescent="0.3">
      <c r="A12" t="s">
        <v>152</v>
      </c>
      <c r="B12">
        <v>2</v>
      </c>
      <c r="C12">
        <v>30</v>
      </c>
      <c r="D12">
        <v>3</v>
      </c>
      <c r="E12">
        <v>40</v>
      </c>
      <c r="F12">
        <v>1.5</v>
      </c>
      <c r="G12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zoomScaleNormal="100" workbookViewId="0">
      <selection activeCell="N15" sqref="N15"/>
    </sheetView>
  </sheetViews>
  <sheetFormatPr defaultRowHeight="16.5" x14ac:dyDescent="0.3"/>
  <cols>
    <col min="1" max="1" width="13" style="21" bestFit="1" customWidth="1"/>
    <col min="2" max="2" width="11" style="21" bestFit="1" customWidth="1"/>
    <col min="3" max="4" width="13" style="21" bestFit="1" customWidth="1"/>
    <col min="5" max="5" width="11.875" style="21" customWidth="1"/>
    <col min="6" max="7" width="9" style="21"/>
    <col min="8" max="9" width="15.125" style="21" bestFit="1" customWidth="1"/>
    <col min="10" max="10" width="13" style="21" bestFit="1" customWidth="1"/>
    <col min="11" max="11" width="11" style="21" bestFit="1" customWidth="1"/>
    <col min="12" max="13" width="15.125" style="21" bestFit="1" customWidth="1"/>
    <col min="14" max="14" width="13" style="21" customWidth="1"/>
    <col min="15" max="16384" width="9" style="21"/>
  </cols>
  <sheetData>
    <row r="1" spans="1:15" x14ac:dyDescent="0.3">
      <c r="A1" s="26" t="s">
        <v>189</v>
      </c>
      <c r="B1" s="26" t="s">
        <v>133</v>
      </c>
      <c r="C1" s="26" t="s">
        <v>134</v>
      </c>
      <c r="D1" s="26" t="s">
        <v>135</v>
      </c>
      <c r="E1" s="26" t="s">
        <v>136</v>
      </c>
      <c r="F1" s="26" t="s">
        <v>137</v>
      </c>
      <c r="G1" s="26" t="s">
        <v>138</v>
      </c>
      <c r="H1" s="26" t="s">
        <v>182</v>
      </c>
      <c r="I1" s="26" t="s">
        <v>183</v>
      </c>
      <c r="J1" s="26" t="s">
        <v>184</v>
      </c>
      <c r="K1" s="26" t="s">
        <v>185</v>
      </c>
      <c r="L1" s="26" t="s">
        <v>186</v>
      </c>
      <c r="M1" s="26" t="s">
        <v>187</v>
      </c>
    </row>
    <row r="2" spans="1:15" x14ac:dyDescent="0.3">
      <c r="A2" s="19" t="s">
        <v>272</v>
      </c>
      <c r="B2" s="8">
        <f>VLOOKUP($A$2,영웅스펙,7,FALSE)</f>
        <v>42</v>
      </c>
      <c r="C2" s="8">
        <f>VLOOKUP($A$2,영웅스펙,8,FALSE)</f>
        <v>0</v>
      </c>
      <c r="D2" s="8">
        <f>VLOOKUP($A$2,영웅스펙,9,FALSE)</f>
        <v>7</v>
      </c>
      <c r="E2" s="8">
        <f>VLOOKUP($A$2,영웅스펙,10,FALSE)</f>
        <v>420</v>
      </c>
      <c r="F2" s="8">
        <f>VLOOKUP($A$2,영웅스펙,11,FALSE)</f>
        <v>1.0499999999999998</v>
      </c>
      <c r="G2" s="8">
        <f>VLOOKUP($A$2,영웅스펙,12,FALSE)</f>
        <v>0.75</v>
      </c>
      <c r="H2" s="8">
        <f>VLOOKUP($A$2,영웅스펙,13,FALSE)</f>
        <v>4</v>
      </c>
      <c r="I2" s="8">
        <f>VLOOKUP($A$2,영웅스펙,14,FALSE)</f>
        <v>0</v>
      </c>
      <c r="J2" s="8">
        <f>VLOOKUP($A$2,영웅스펙,15,FALSE)</f>
        <v>5</v>
      </c>
      <c r="K2" s="8">
        <f>VLOOKUP($A$2,영웅스펙,16,FALSE)</f>
        <v>5</v>
      </c>
      <c r="L2" s="8">
        <f>VLOOKUP($A$2,영웅스펙,17,FALSE)</f>
        <v>0</v>
      </c>
      <c r="M2" s="8">
        <f>VLOOKUP($A$2,영웅스펙,18,FALSE)</f>
        <v>0</v>
      </c>
    </row>
    <row r="3" spans="1:15" x14ac:dyDescent="0.3">
      <c r="A3" s="19" t="s">
        <v>273</v>
      </c>
      <c r="B3" s="8">
        <f>VLOOKUP($A$3,영웅스펙,7,FALSE)</f>
        <v>21</v>
      </c>
      <c r="C3" s="8">
        <f>VLOOKUP($A$3,영웅스펙,8,FALSE)</f>
        <v>0</v>
      </c>
      <c r="D3" s="8">
        <f>VLOOKUP($A$3,영웅스펙,9,FALSE)</f>
        <v>3</v>
      </c>
      <c r="E3" s="8">
        <f>VLOOKUP($A$3,영웅스펙,10,FALSE)</f>
        <v>180</v>
      </c>
      <c r="F3" s="8">
        <f>VLOOKUP($A$3,영웅스펙,11,FALSE)</f>
        <v>1.0499999999999998</v>
      </c>
      <c r="G3" s="8">
        <f>VLOOKUP($A$3,영웅스펙,12,FALSE)</f>
        <v>0.5</v>
      </c>
      <c r="H3" s="8">
        <f>VLOOKUP($A$3,영웅스펙,13,FALSE)</f>
        <v>1</v>
      </c>
      <c r="I3" s="8">
        <f>VLOOKUP($A$3,영웅스펙,14,FALSE)</f>
        <v>1</v>
      </c>
      <c r="J3" s="8">
        <f>VLOOKUP($A$3,영웅스펙,15,FALSE)</f>
        <v>1</v>
      </c>
      <c r="K3" s="8">
        <f>VLOOKUP($A$3,영웅스펙,16,FALSE)</f>
        <v>1</v>
      </c>
      <c r="L3" s="8">
        <f>VLOOKUP($A$3,영웅스펙,17,FALSE)</f>
        <v>5.0000000000000001E-3</v>
      </c>
      <c r="M3" s="8">
        <f>VLOOKUP($A$3,영웅스펙,18,FALSE)</f>
        <v>0</v>
      </c>
    </row>
    <row r="6" spans="1:15" x14ac:dyDescent="0.3">
      <c r="H6" s="1"/>
      <c r="I6" s="28"/>
      <c r="J6" s="28"/>
      <c r="K6" s="39" t="s">
        <v>279</v>
      </c>
      <c r="L6" s="39" t="s">
        <v>280</v>
      </c>
      <c r="M6" s="39" t="s">
        <v>281</v>
      </c>
      <c r="N6" s="38" t="s">
        <v>282</v>
      </c>
      <c r="O6" s="1"/>
    </row>
    <row r="7" spans="1:15" x14ac:dyDescent="0.3">
      <c r="A7" s="26" t="s">
        <v>275</v>
      </c>
      <c r="B7" s="17" t="str">
        <f>A2</f>
        <v>스카</v>
      </c>
      <c r="D7" s="26" t="s">
        <v>283</v>
      </c>
      <c r="E7" s="17" t="str">
        <f>A3</f>
        <v>달리</v>
      </c>
      <c r="H7" s="26" t="s">
        <v>270</v>
      </c>
      <c r="I7" s="19" t="s">
        <v>274</v>
      </c>
      <c r="J7" s="28"/>
      <c r="K7" s="48" t="s">
        <v>257</v>
      </c>
      <c r="L7" s="42" t="s">
        <v>111</v>
      </c>
      <c r="M7" s="44" t="s">
        <v>120</v>
      </c>
      <c r="N7" s="46" t="s">
        <v>16</v>
      </c>
      <c r="O7" s="1"/>
    </row>
    <row r="8" spans="1:15" x14ac:dyDescent="0.3">
      <c r="A8" s="26" t="s">
        <v>276</v>
      </c>
      <c r="B8" s="19">
        <v>50</v>
      </c>
      <c r="D8" s="26" t="s">
        <v>276</v>
      </c>
      <c r="E8" s="19">
        <v>50</v>
      </c>
      <c r="H8" s="26" t="s">
        <v>271</v>
      </c>
      <c r="I8" s="31">
        <v>3</v>
      </c>
      <c r="J8" s="28"/>
      <c r="K8" s="40" t="s">
        <v>253</v>
      </c>
      <c r="L8" s="42" t="s">
        <v>112</v>
      </c>
      <c r="M8" s="44" t="s">
        <v>3</v>
      </c>
      <c r="N8" s="46" t="s">
        <v>17</v>
      </c>
      <c r="O8" s="1"/>
    </row>
    <row r="9" spans="1:15" x14ac:dyDescent="0.3">
      <c r="A9" s="26" t="s">
        <v>277</v>
      </c>
      <c r="B9" s="27">
        <f>VLOOKUP(A2,영웅스펙,5,FALSE)</f>
        <v>4</v>
      </c>
      <c r="D9" s="26" t="s">
        <v>284</v>
      </c>
      <c r="E9" s="27">
        <f>VLOOKUP(A3,영웅스펙,5,FALSE)</f>
        <v>1</v>
      </c>
      <c r="H9" s="29" t="s">
        <v>133</v>
      </c>
      <c r="I9" s="30">
        <f>VLOOKUP($I$7,유닛,2,FALSE)*$I$8</f>
        <v>255</v>
      </c>
      <c r="J9" s="28"/>
      <c r="K9" s="40" t="s">
        <v>249</v>
      </c>
      <c r="L9" s="42" t="s">
        <v>113</v>
      </c>
      <c r="M9" s="44" t="s">
        <v>4</v>
      </c>
      <c r="N9" s="46" t="s">
        <v>18</v>
      </c>
      <c r="O9" s="1"/>
    </row>
    <row r="10" spans="1:15" x14ac:dyDescent="0.3">
      <c r="A10" s="26" t="s">
        <v>278</v>
      </c>
      <c r="B10" s="27" t="str">
        <f>VLOOKUP(A2,영웅스펙,6,FALSE)</f>
        <v>근접</v>
      </c>
      <c r="D10" s="26" t="s">
        <v>285</v>
      </c>
      <c r="E10" s="27" t="str">
        <f>VLOOKUP(A3,영웅스펙,6,FALSE)</f>
        <v>근접</v>
      </c>
      <c r="H10" s="22" t="s">
        <v>134</v>
      </c>
      <c r="I10" s="23">
        <f>VLOOKUP($I$7,유닛,3,FALSE)*$I$8</f>
        <v>0</v>
      </c>
      <c r="J10" s="28"/>
      <c r="K10" s="40" t="s">
        <v>51</v>
      </c>
      <c r="L10" s="42" t="s">
        <v>114</v>
      </c>
      <c r="M10" s="44" t="s">
        <v>5</v>
      </c>
      <c r="N10" s="46" t="s">
        <v>19</v>
      </c>
      <c r="O10" s="1"/>
    </row>
    <row r="11" spans="1:15" x14ac:dyDescent="0.3">
      <c r="A11" s="22" t="s">
        <v>133</v>
      </c>
      <c r="B11" s="23">
        <f>B2+(H2*(B8-1))</f>
        <v>238</v>
      </c>
      <c r="D11" s="22" t="s">
        <v>133</v>
      </c>
      <c r="E11" s="23">
        <f>B3+(H3*(E8-1))</f>
        <v>70</v>
      </c>
      <c r="H11" s="22" t="s">
        <v>135</v>
      </c>
      <c r="I11" s="23">
        <f>VLOOKUP($I$7,유닛,4,FALSE)*$I$8</f>
        <v>12</v>
      </c>
      <c r="J11" s="1"/>
      <c r="K11" s="40" t="s">
        <v>240</v>
      </c>
      <c r="L11" s="42" t="s">
        <v>115</v>
      </c>
      <c r="M11" s="44" t="s">
        <v>6</v>
      </c>
      <c r="N11" s="46" t="s">
        <v>20</v>
      </c>
      <c r="O11" s="1"/>
    </row>
    <row r="12" spans="1:15" x14ac:dyDescent="0.3">
      <c r="A12" s="22" t="s">
        <v>134</v>
      </c>
      <c r="B12" s="23">
        <f>C2+(I2*(B8-1))</f>
        <v>0</v>
      </c>
      <c r="D12" s="22" t="s">
        <v>134</v>
      </c>
      <c r="E12" s="23">
        <f>C3+(I3*(E8-1))</f>
        <v>49</v>
      </c>
      <c r="H12" s="22" t="s">
        <v>136</v>
      </c>
      <c r="I12" s="23">
        <f>VLOOKUP($I$7,유닛,5,FALSE)*$I$8</f>
        <v>750</v>
      </c>
      <c r="J12" s="1"/>
      <c r="K12" s="40" t="s">
        <v>235</v>
      </c>
      <c r="L12" s="42" t="s">
        <v>116</v>
      </c>
      <c r="M12" s="44" t="s">
        <v>7</v>
      </c>
      <c r="N12" s="46" t="s">
        <v>21</v>
      </c>
      <c r="O12" s="1"/>
    </row>
    <row r="13" spans="1:15" x14ac:dyDescent="0.3">
      <c r="A13" s="22" t="s">
        <v>135</v>
      </c>
      <c r="B13" s="23">
        <f>D2+(J2*(B8-1))</f>
        <v>252</v>
      </c>
      <c r="D13" s="22" t="s">
        <v>135</v>
      </c>
      <c r="E13" s="23">
        <f>D3+(J3*(E8-1))</f>
        <v>52</v>
      </c>
      <c r="H13" s="22" t="s">
        <v>137</v>
      </c>
      <c r="I13" s="23">
        <f>VLOOKUP($I$7,유닛,6,FALSE)</f>
        <v>1.7</v>
      </c>
      <c r="K13" s="40" t="s">
        <v>54</v>
      </c>
      <c r="L13" s="42" t="s">
        <v>117</v>
      </c>
      <c r="M13" s="44" t="s">
        <v>201</v>
      </c>
      <c r="N13" s="46" t="s">
        <v>22</v>
      </c>
    </row>
    <row r="14" spans="1:15" x14ac:dyDescent="0.3">
      <c r="A14" s="22" t="s">
        <v>136</v>
      </c>
      <c r="B14" s="23">
        <f>E2+(K2*(B8-1))</f>
        <v>665</v>
      </c>
      <c r="D14" s="22" t="s">
        <v>136</v>
      </c>
      <c r="E14" s="23">
        <f>E3+(K3*(E8-1))</f>
        <v>229</v>
      </c>
      <c r="H14" s="24" t="s">
        <v>138</v>
      </c>
      <c r="I14" s="25">
        <f>VLOOKUP($I$7,유닛,7,FALSE)</f>
        <v>0.4</v>
      </c>
      <c r="K14" s="41" t="s">
        <v>225</v>
      </c>
      <c r="L14" s="42" t="s">
        <v>118</v>
      </c>
      <c r="M14" s="44" t="s">
        <v>8</v>
      </c>
      <c r="N14" s="46" t="s">
        <v>23</v>
      </c>
    </row>
    <row r="15" spans="1:15" x14ac:dyDescent="0.3">
      <c r="A15" s="22" t="s">
        <v>137</v>
      </c>
      <c r="B15" s="23">
        <f>F2+(L2*(B8-1))</f>
        <v>1.0499999999999998</v>
      </c>
      <c r="D15" s="22" t="s">
        <v>137</v>
      </c>
      <c r="E15" s="23">
        <f>F3+(L3*(E8-1))</f>
        <v>1.2949999999999999</v>
      </c>
      <c r="L15" s="43" t="s">
        <v>119</v>
      </c>
      <c r="M15" s="44" t="s">
        <v>9</v>
      </c>
      <c r="N15" s="46" t="s">
        <v>24</v>
      </c>
    </row>
    <row r="16" spans="1:15" x14ac:dyDescent="0.3">
      <c r="A16" s="24" t="s">
        <v>138</v>
      </c>
      <c r="B16" s="25">
        <f>G2+(M2*(B8-1))</f>
        <v>0.75</v>
      </c>
      <c r="D16" s="24" t="s">
        <v>138</v>
      </c>
      <c r="E16" s="25">
        <f>G3+(M3*(E8-1))</f>
        <v>0.5</v>
      </c>
      <c r="M16" s="44" t="s">
        <v>10</v>
      </c>
      <c r="N16" s="46" t="s">
        <v>25</v>
      </c>
    </row>
    <row r="17" spans="12:14" x14ac:dyDescent="0.3">
      <c r="M17" s="44" t="s">
        <v>11</v>
      </c>
      <c r="N17" s="46" t="s">
        <v>26</v>
      </c>
    </row>
    <row r="18" spans="12:14" x14ac:dyDescent="0.3">
      <c r="M18" s="44" t="s">
        <v>12</v>
      </c>
      <c r="N18" s="46" t="s">
        <v>27</v>
      </c>
    </row>
    <row r="19" spans="12:14" x14ac:dyDescent="0.3">
      <c r="M19" s="44" t="s">
        <v>13</v>
      </c>
      <c r="N19" s="46" t="s">
        <v>28</v>
      </c>
    </row>
    <row r="20" spans="12:14" x14ac:dyDescent="0.3">
      <c r="M20" s="44" t="s">
        <v>14</v>
      </c>
      <c r="N20" s="46" t="s">
        <v>29</v>
      </c>
    </row>
    <row r="21" spans="12:14" x14ac:dyDescent="0.3">
      <c r="M21" s="45" t="s">
        <v>15</v>
      </c>
      <c r="N21" s="46" t="s">
        <v>30</v>
      </c>
    </row>
    <row r="22" spans="12:14" x14ac:dyDescent="0.3">
      <c r="N22" s="46" t="s">
        <v>31</v>
      </c>
    </row>
    <row r="23" spans="12:14" x14ac:dyDescent="0.3">
      <c r="N23" s="46" t="s">
        <v>32</v>
      </c>
    </row>
    <row r="24" spans="12:14" x14ac:dyDescent="0.3">
      <c r="N24" s="46" t="s">
        <v>33</v>
      </c>
    </row>
    <row r="25" spans="12:14" x14ac:dyDescent="0.3">
      <c r="L25" s="20"/>
      <c r="M25" s="20"/>
      <c r="N25" s="46" t="s">
        <v>34</v>
      </c>
    </row>
    <row r="26" spans="12:14" x14ac:dyDescent="0.3">
      <c r="M26" s="20"/>
      <c r="N26" s="46" t="s">
        <v>35</v>
      </c>
    </row>
    <row r="27" spans="12:14" x14ac:dyDescent="0.3">
      <c r="M27" s="20"/>
      <c r="N27" s="46" t="s">
        <v>36</v>
      </c>
    </row>
    <row r="28" spans="12:14" x14ac:dyDescent="0.3">
      <c r="M28" s="20"/>
      <c r="N28" s="46" t="s">
        <v>37</v>
      </c>
    </row>
    <row r="29" spans="12:14" x14ac:dyDescent="0.3">
      <c r="M29" s="20"/>
      <c r="N29" s="46" t="s">
        <v>38</v>
      </c>
    </row>
    <row r="30" spans="12:14" x14ac:dyDescent="0.3">
      <c r="M30" s="20"/>
      <c r="N30" s="46" t="s">
        <v>39</v>
      </c>
    </row>
    <row r="31" spans="12:14" x14ac:dyDescent="0.3">
      <c r="M31" s="20"/>
      <c r="N31" s="46" t="s">
        <v>40</v>
      </c>
    </row>
    <row r="32" spans="12:14" x14ac:dyDescent="0.3">
      <c r="M32" s="20"/>
      <c r="N32" s="46" t="s">
        <v>41</v>
      </c>
    </row>
    <row r="33" spans="13:14" x14ac:dyDescent="0.3">
      <c r="M33" s="20"/>
      <c r="N33" s="46" t="s">
        <v>42</v>
      </c>
    </row>
    <row r="34" spans="13:14" x14ac:dyDescent="0.3">
      <c r="M34" s="20"/>
      <c r="N34" s="46" t="s">
        <v>43</v>
      </c>
    </row>
    <row r="35" spans="13:14" x14ac:dyDescent="0.3">
      <c r="M35" s="20"/>
      <c r="N35" s="46" t="s">
        <v>44</v>
      </c>
    </row>
    <row r="36" spans="13:14" x14ac:dyDescent="0.3">
      <c r="M36" s="20"/>
      <c r="N36" s="47" t="s">
        <v>45</v>
      </c>
    </row>
    <row r="37" spans="13:14" x14ac:dyDescent="0.3">
      <c r="M37" s="20"/>
    </row>
    <row r="38" spans="13:14" x14ac:dyDescent="0.3">
      <c r="M38" s="20"/>
    </row>
    <row r="39" spans="13:14" x14ac:dyDescent="0.3">
      <c r="M39" s="20"/>
    </row>
    <row r="40" spans="13:14" x14ac:dyDescent="0.3">
      <c r="M40" s="20"/>
    </row>
    <row r="41" spans="13:14" x14ac:dyDescent="0.3">
      <c r="M41" s="20"/>
    </row>
    <row r="42" spans="13:14" x14ac:dyDescent="0.3">
      <c r="M42" s="20"/>
    </row>
    <row r="43" spans="13:14" x14ac:dyDescent="0.3">
      <c r="M43" s="20"/>
    </row>
    <row r="44" spans="13:14" x14ac:dyDescent="0.3">
      <c r="M44" s="20"/>
    </row>
    <row r="45" spans="13:14" x14ac:dyDescent="0.3">
      <c r="M45" s="20"/>
    </row>
    <row r="46" spans="13:14" x14ac:dyDescent="0.3">
      <c r="M46" s="20"/>
    </row>
    <row r="47" spans="13:14" x14ac:dyDescent="0.3">
      <c r="M47" s="20"/>
    </row>
    <row r="48" spans="13:14" x14ac:dyDescent="0.3">
      <c r="M48" s="20"/>
    </row>
    <row r="49" spans="13:13" x14ac:dyDescent="0.3">
      <c r="M49" s="20"/>
    </row>
    <row r="50" spans="13:13" x14ac:dyDescent="0.3">
      <c r="M50" s="20"/>
    </row>
    <row r="51" spans="13:13" x14ac:dyDescent="0.3">
      <c r="M51" s="20"/>
    </row>
    <row r="52" spans="13:13" x14ac:dyDescent="0.3">
      <c r="M52" s="20"/>
    </row>
    <row r="53" spans="13:13" x14ac:dyDescent="0.3">
      <c r="M53" s="20"/>
    </row>
    <row r="54" spans="13:13" x14ac:dyDescent="0.3">
      <c r="M54" s="20"/>
    </row>
    <row r="55" spans="13:13" x14ac:dyDescent="0.3">
      <c r="M55" s="20"/>
    </row>
    <row r="56" spans="13:13" x14ac:dyDescent="0.3">
      <c r="M56" s="20"/>
    </row>
    <row r="57" spans="13:13" x14ac:dyDescent="0.3">
      <c r="M57" s="20"/>
    </row>
    <row r="58" spans="13:13" x14ac:dyDescent="0.3">
      <c r="M58" s="20"/>
    </row>
    <row r="59" spans="13:13" x14ac:dyDescent="0.3">
      <c r="M59" s="20"/>
    </row>
    <row r="60" spans="13:13" x14ac:dyDescent="0.3">
      <c r="M60" s="20"/>
    </row>
    <row r="61" spans="13:13" x14ac:dyDescent="0.3">
      <c r="M61" s="20"/>
    </row>
    <row r="62" spans="13:13" x14ac:dyDescent="0.3">
      <c r="M62" s="20"/>
    </row>
    <row r="63" spans="13:13" x14ac:dyDescent="0.3">
      <c r="M63" s="20"/>
    </row>
    <row r="64" spans="13:13" x14ac:dyDescent="0.3">
      <c r="M64" s="20"/>
    </row>
    <row r="65" spans="13:13" x14ac:dyDescent="0.3">
      <c r="M65" s="20"/>
    </row>
    <row r="66" spans="13:13" x14ac:dyDescent="0.3">
      <c r="M66" s="20"/>
    </row>
    <row r="67" spans="13:13" x14ac:dyDescent="0.3">
      <c r="M67" s="20"/>
    </row>
    <row r="68" spans="13:13" x14ac:dyDescent="0.3">
      <c r="M68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10" workbookViewId="0">
      <selection activeCell="C35" sqref="C35"/>
    </sheetView>
  </sheetViews>
  <sheetFormatPr defaultRowHeight="16.5" x14ac:dyDescent="0.3"/>
  <sheetData>
    <row r="1" spans="1:2" x14ac:dyDescent="0.3">
      <c r="A1" s="21">
        <v>10000</v>
      </c>
      <c r="B1" s="2" t="s">
        <v>257</v>
      </c>
    </row>
    <row r="2" spans="1:2" x14ac:dyDescent="0.3">
      <c r="A2" s="21">
        <v>10001</v>
      </c>
      <c r="B2" s="2" t="s">
        <v>253</v>
      </c>
    </row>
    <row r="3" spans="1:2" x14ac:dyDescent="0.3">
      <c r="A3" s="21">
        <v>10002</v>
      </c>
      <c r="B3" s="2" t="s">
        <v>249</v>
      </c>
    </row>
    <row r="4" spans="1:2" x14ac:dyDescent="0.3">
      <c r="A4" s="21">
        <v>10003</v>
      </c>
      <c r="B4" s="2" t="s">
        <v>245</v>
      </c>
    </row>
    <row r="5" spans="1:2" x14ac:dyDescent="0.3">
      <c r="A5" s="21">
        <v>10004</v>
      </c>
      <c r="B5" s="2" t="s">
        <v>240</v>
      </c>
    </row>
    <row r="6" spans="1:2" x14ac:dyDescent="0.3">
      <c r="A6" s="21">
        <v>10005</v>
      </c>
      <c r="B6" s="2" t="s">
        <v>235</v>
      </c>
    </row>
    <row r="7" spans="1:2" x14ac:dyDescent="0.3">
      <c r="A7" s="21">
        <v>10006</v>
      </c>
      <c r="B7" s="2" t="s">
        <v>230</v>
      </c>
    </row>
    <row r="8" spans="1:2" x14ac:dyDescent="0.3">
      <c r="A8" s="21">
        <v>10007</v>
      </c>
      <c r="B8" s="2" t="s">
        <v>225</v>
      </c>
    </row>
    <row r="9" spans="1:2" x14ac:dyDescent="0.3">
      <c r="A9" s="21">
        <v>10008</v>
      </c>
      <c r="B9" s="3" t="s">
        <v>111</v>
      </c>
    </row>
    <row r="10" spans="1:2" x14ac:dyDescent="0.3">
      <c r="A10" s="21">
        <v>10009</v>
      </c>
      <c r="B10" s="3" t="s">
        <v>112</v>
      </c>
    </row>
    <row r="11" spans="1:2" x14ac:dyDescent="0.3">
      <c r="A11" s="21">
        <v>10010</v>
      </c>
      <c r="B11" s="3" t="s">
        <v>113</v>
      </c>
    </row>
    <row r="12" spans="1:2" x14ac:dyDescent="0.3">
      <c r="A12" s="21">
        <v>10011</v>
      </c>
      <c r="B12" s="3" t="s">
        <v>114</v>
      </c>
    </row>
    <row r="13" spans="1:2" x14ac:dyDescent="0.3">
      <c r="A13" s="21">
        <v>10012</v>
      </c>
      <c r="B13" s="3" t="s">
        <v>115</v>
      </c>
    </row>
    <row r="14" spans="1:2" x14ac:dyDescent="0.3">
      <c r="A14" s="21">
        <v>10013</v>
      </c>
      <c r="B14" s="3" t="s">
        <v>116</v>
      </c>
    </row>
    <row r="15" spans="1:2" x14ac:dyDescent="0.3">
      <c r="A15" s="21">
        <v>10014</v>
      </c>
      <c r="B15" s="3" t="s">
        <v>117</v>
      </c>
    </row>
    <row r="16" spans="1:2" x14ac:dyDescent="0.3">
      <c r="A16" s="21">
        <v>10015</v>
      </c>
      <c r="B16" s="3" t="s">
        <v>118</v>
      </c>
    </row>
    <row r="17" spans="1:2" x14ac:dyDescent="0.3">
      <c r="A17" s="21">
        <v>10016</v>
      </c>
      <c r="B17" s="3" t="s">
        <v>119</v>
      </c>
    </row>
    <row r="18" spans="1:2" x14ac:dyDescent="0.3">
      <c r="A18" s="21">
        <v>10017</v>
      </c>
      <c r="B18" s="49" t="s">
        <v>120</v>
      </c>
    </row>
    <row r="19" spans="1:2" x14ac:dyDescent="0.3">
      <c r="A19" s="20">
        <v>10018</v>
      </c>
      <c r="B19" s="49" t="s">
        <v>3</v>
      </c>
    </row>
    <row r="20" spans="1:2" x14ac:dyDescent="0.3">
      <c r="A20" s="21">
        <v>10019</v>
      </c>
      <c r="B20" s="49" t="s">
        <v>4</v>
      </c>
    </row>
    <row r="21" spans="1:2" x14ac:dyDescent="0.3">
      <c r="A21" s="21">
        <v>10020</v>
      </c>
      <c r="B21" s="49" t="s">
        <v>5</v>
      </c>
    </row>
    <row r="22" spans="1:2" x14ac:dyDescent="0.3">
      <c r="A22" s="21">
        <v>10021</v>
      </c>
      <c r="B22" s="49" t="s">
        <v>6</v>
      </c>
    </row>
    <row r="23" spans="1:2" x14ac:dyDescent="0.3">
      <c r="A23" s="21">
        <v>10022</v>
      </c>
      <c r="B23" s="49" t="s">
        <v>7</v>
      </c>
    </row>
    <row r="24" spans="1:2" x14ac:dyDescent="0.3">
      <c r="A24" s="21">
        <v>10023</v>
      </c>
      <c r="B24" s="49" t="s">
        <v>201</v>
      </c>
    </row>
    <row r="25" spans="1:2" x14ac:dyDescent="0.3">
      <c r="A25" s="21">
        <v>10024</v>
      </c>
      <c r="B25" s="49" t="s">
        <v>8</v>
      </c>
    </row>
    <row r="26" spans="1:2" x14ac:dyDescent="0.3">
      <c r="A26" s="21">
        <v>10025</v>
      </c>
      <c r="B26" s="49" t="s">
        <v>9</v>
      </c>
    </row>
    <row r="27" spans="1:2" x14ac:dyDescent="0.3">
      <c r="A27" s="21">
        <v>10026</v>
      </c>
      <c r="B27" s="49" t="s">
        <v>10</v>
      </c>
    </row>
    <row r="28" spans="1:2" x14ac:dyDescent="0.3">
      <c r="A28" s="21">
        <v>10027</v>
      </c>
      <c r="B28" s="49" t="s">
        <v>11</v>
      </c>
    </row>
    <row r="29" spans="1:2" x14ac:dyDescent="0.3">
      <c r="A29" s="21">
        <v>10028</v>
      </c>
      <c r="B29" s="49" t="s">
        <v>12</v>
      </c>
    </row>
    <row r="30" spans="1:2" x14ac:dyDescent="0.3">
      <c r="A30" s="21">
        <v>10029</v>
      </c>
      <c r="B30" s="49" t="s">
        <v>13</v>
      </c>
    </row>
    <row r="31" spans="1:2" x14ac:dyDescent="0.3">
      <c r="A31" s="21">
        <v>10030</v>
      </c>
      <c r="B31" s="49" t="s">
        <v>14</v>
      </c>
    </row>
    <row r="32" spans="1:2" x14ac:dyDescent="0.3">
      <c r="A32" s="21">
        <v>10031</v>
      </c>
      <c r="B32" s="49" t="s">
        <v>15</v>
      </c>
    </row>
    <row r="33" spans="1:2" x14ac:dyDescent="0.3">
      <c r="A33" s="21">
        <v>10032</v>
      </c>
      <c r="B33" s="21" t="s">
        <v>16</v>
      </c>
    </row>
    <row r="34" spans="1:2" x14ac:dyDescent="0.3">
      <c r="A34" s="21">
        <v>10033</v>
      </c>
      <c r="B34" s="21" t="s">
        <v>17</v>
      </c>
    </row>
    <row r="35" spans="1:2" x14ac:dyDescent="0.3">
      <c r="A35" s="21">
        <v>10034</v>
      </c>
      <c r="B35" s="21" t="s">
        <v>18</v>
      </c>
    </row>
    <row r="36" spans="1:2" x14ac:dyDescent="0.3">
      <c r="A36" s="21">
        <v>10035</v>
      </c>
      <c r="B36" s="21" t="s">
        <v>19</v>
      </c>
    </row>
    <row r="37" spans="1:2" x14ac:dyDescent="0.3">
      <c r="A37" s="21">
        <v>10036</v>
      </c>
      <c r="B37" s="21" t="s">
        <v>20</v>
      </c>
    </row>
    <row r="38" spans="1:2" x14ac:dyDescent="0.3">
      <c r="A38" s="21">
        <v>10037</v>
      </c>
      <c r="B38" s="21" t="s">
        <v>21</v>
      </c>
    </row>
    <row r="39" spans="1:2" x14ac:dyDescent="0.3">
      <c r="A39" s="21">
        <v>10038</v>
      </c>
      <c r="B39" s="21" t="s">
        <v>22</v>
      </c>
    </row>
    <row r="40" spans="1:2" x14ac:dyDescent="0.3">
      <c r="A40" s="21">
        <v>10039</v>
      </c>
      <c r="B40" s="21" t="s">
        <v>23</v>
      </c>
    </row>
    <row r="41" spans="1:2" x14ac:dyDescent="0.3">
      <c r="A41" s="21">
        <v>10040</v>
      </c>
      <c r="B41" s="21" t="s">
        <v>24</v>
      </c>
    </row>
    <row r="42" spans="1:2" x14ac:dyDescent="0.3">
      <c r="A42" s="21">
        <v>10041</v>
      </c>
      <c r="B42" s="21" t="s">
        <v>25</v>
      </c>
    </row>
    <row r="43" spans="1:2" x14ac:dyDescent="0.3">
      <c r="A43" s="21">
        <v>10042</v>
      </c>
      <c r="B43" s="21" t="s">
        <v>26</v>
      </c>
    </row>
    <row r="44" spans="1:2" x14ac:dyDescent="0.3">
      <c r="A44" s="21">
        <v>10043</v>
      </c>
      <c r="B44" s="21" t="s">
        <v>27</v>
      </c>
    </row>
    <row r="45" spans="1:2" x14ac:dyDescent="0.3">
      <c r="A45" s="21">
        <v>10044</v>
      </c>
      <c r="B45" s="21" t="s">
        <v>28</v>
      </c>
    </row>
    <row r="46" spans="1:2" x14ac:dyDescent="0.3">
      <c r="A46" s="21">
        <v>10045</v>
      </c>
      <c r="B46" s="21" t="s">
        <v>29</v>
      </c>
    </row>
    <row r="47" spans="1:2" x14ac:dyDescent="0.3">
      <c r="A47" s="21">
        <v>10046</v>
      </c>
      <c r="B47" s="21" t="s">
        <v>30</v>
      </c>
    </row>
    <row r="48" spans="1:2" x14ac:dyDescent="0.3">
      <c r="A48" s="21">
        <v>10047</v>
      </c>
      <c r="B48" s="21" t="s">
        <v>31</v>
      </c>
    </row>
    <row r="49" spans="1:2" x14ac:dyDescent="0.3">
      <c r="A49" s="21">
        <v>10048</v>
      </c>
      <c r="B49" s="21" t="s">
        <v>32</v>
      </c>
    </row>
    <row r="50" spans="1:2" x14ac:dyDescent="0.3">
      <c r="A50" s="21">
        <v>10049</v>
      </c>
      <c r="B50" s="21" t="s">
        <v>33</v>
      </c>
    </row>
    <row r="51" spans="1:2" x14ac:dyDescent="0.3">
      <c r="A51" s="21">
        <v>10050</v>
      </c>
      <c r="B51" s="21" t="s">
        <v>34</v>
      </c>
    </row>
    <row r="52" spans="1:2" x14ac:dyDescent="0.3">
      <c r="A52" s="21">
        <v>10051</v>
      </c>
      <c r="B52" s="21" t="s">
        <v>35</v>
      </c>
    </row>
    <row r="53" spans="1:2" x14ac:dyDescent="0.3">
      <c r="A53" s="21">
        <v>10052</v>
      </c>
      <c r="B53" s="21" t="s">
        <v>36</v>
      </c>
    </row>
    <row r="54" spans="1:2" x14ac:dyDescent="0.3">
      <c r="A54" s="21">
        <v>10053</v>
      </c>
      <c r="B54" s="21" t="s">
        <v>37</v>
      </c>
    </row>
    <row r="55" spans="1:2" x14ac:dyDescent="0.3">
      <c r="A55" s="21">
        <v>10054</v>
      </c>
      <c r="B55" s="21" t="s">
        <v>38</v>
      </c>
    </row>
    <row r="56" spans="1:2" x14ac:dyDescent="0.3">
      <c r="A56" s="21">
        <v>10055</v>
      </c>
      <c r="B56" s="21" t="s">
        <v>39</v>
      </c>
    </row>
    <row r="57" spans="1:2" x14ac:dyDescent="0.3">
      <c r="A57" s="21">
        <v>10056</v>
      </c>
      <c r="B57" s="21" t="s">
        <v>40</v>
      </c>
    </row>
    <row r="58" spans="1:2" x14ac:dyDescent="0.3">
      <c r="A58" s="21">
        <v>10057</v>
      </c>
      <c r="B58" s="21" t="s">
        <v>41</v>
      </c>
    </row>
    <row r="59" spans="1:2" x14ac:dyDescent="0.3">
      <c r="A59" s="21">
        <v>10058</v>
      </c>
      <c r="B59" s="21" t="s">
        <v>42</v>
      </c>
    </row>
    <row r="60" spans="1:2" x14ac:dyDescent="0.3">
      <c r="A60" s="21">
        <v>10059</v>
      </c>
      <c r="B60" s="21" t="s">
        <v>43</v>
      </c>
    </row>
    <row r="61" spans="1:2" x14ac:dyDescent="0.3">
      <c r="A61" s="21">
        <v>10060</v>
      </c>
      <c r="B61" s="21" t="s">
        <v>44</v>
      </c>
    </row>
    <row r="62" spans="1:2" x14ac:dyDescent="0.3">
      <c r="A62" s="21">
        <v>10061</v>
      </c>
      <c r="B62" s="21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영웅 스텟</vt:lpstr>
      <vt:lpstr>영웅 스텟 조정</vt:lpstr>
      <vt:lpstr>유닛 베이스</vt:lpstr>
      <vt:lpstr>전투 시뮬</vt:lpstr>
      <vt:lpstr>영웅이름 갱신</vt:lpstr>
      <vt:lpstr>영웅스펙</vt:lpstr>
      <vt:lpstr>유닛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2014-05-19T08:36:24Z</dcterms:created>
  <dcterms:modified xsi:type="dcterms:W3CDTF">2014-09-22T02:52:34Z</dcterms:modified>
</cp:coreProperties>
</file>