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/>
  </bookViews>
  <sheets>
    <sheet name="자원 정보" sheetId="1" r:id="rId1"/>
    <sheet name="영웅 책 레벨업 금화" sheetId="4" r:id="rId2"/>
    <sheet name="부대크기 금화" sheetId="6" r:id="rId3"/>
    <sheet name="스킬레벨 금화" sheetId="7" r:id="rId4"/>
    <sheet name="테크트리" sheetId="8" r:id="rId5"/>
    <sheet name="금화 소모량" sheetId="5" r:id="rId6"/>
    <sheet name="저급 가챠" sheetId="2" r:id="rId7"/>
    <sheet name="고급 가챠" sheetId="3" r:id="rId8"/>
    <sheet name="저급가챠2" sheetId="9" r:id="rId9"/>
    <sheet name="고급가챠2" sheetId="10" r:id="rId10"/>
    <sheet name="구름 가격" sheetId="11" r:id="rId11"/>
    <sheet name="아이템 가격 및 캐쉬 가격 설정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N85" i="8" l="1"/>
  <c r="N86" i="8" s="1"/>
  <c r="N87" i="8" s="1"/>
  <c r="N88" i="8" s="1"/>
  <c r="O84" i="8"/>
  <c r="P84" i="8" s="1"/>
  <c r="H85" i="8"/>
  <c r="H86" i="8" s="1"/>
  <c r="H87" i="8" s="1"/>
  <c r="H88" i="8" s="1"/>
  <c r="I84" i="8"/>
  <c r="I85" i="8" s="1"/>
  <c r="B85" i="8"/>
  <c r="B86" i="8" s="1"/>
  <c r="B87" i="8" s="1"/>
  <c r="B88" i="8" s="1"/>
  <c r="C84" i="8"/>
  <c r="D84" i="8" s="1"/>
  <c r="N79" i="8"/>
  <c r="O79" i="8" s="1"/>
  <c r="R78" i="8"/>
  <c r="Q78" i="8"/>
  <c r="P78" i="8"/>
  <c r="O78" i="8"/>
  <c r="N78" i="8"/>
  <c r="P73" i="8"/>
  <c r="P74" i="8" s="1"/>
  <c r="O75" i="8"/>
  <c r="O76" i="8" s="1"/>
  <c r="O77" i="8" s="1"/>
  <c r="O74" i="8"/>
  <c r="O73" i="8"/>
  <c r="N75" i="8"/>
  <c r="N76" i="8" s="1"/>
  <c r="N77" i="8" s="1"/>
  <c r="N74" i="8"/>
  <c r="N73" i="8"/>
  <c r="I73" i="8"/>
  <c r="H74" i="8"/>
  <c r="H75" i="8" s="1"/>
  <c r="C79" i="8"/>
  <c r="B79" i="8"/>
  <c r="C78" i="8"/>
  <c r="D78" i="8"/>
  <c r="E78" i="8"/>
  <c r="F78" i="8"/>
  <c r="B78" i="8"/>
  <c r="E75" i="8"/>
  <c r="E76" i="8" s="1"/>
  <c r="E77" i="8" s="1"/>
  <c r="F75" i="8"/>
  <c r="F76" i="8" s="1"/>
  <c r="F77" i="8" s="1"/>
  <c r="F74" i="8"/>
  <c r="F73" i="8"/>
  <c r="D75" i="8"/>
  <c r="D76" i="8" s="1"/>
  <c r="D77" i="8" s="1"/>
  <c r="E74" i="8"/>
  <c r="E73" i="8"/>
  <c r="D74" i="8"/>
  <c r="D73" i="8"/>
  <c r="C75" i="8"/>
  <c r="C76" i="8" s="1"/>
  <c r="C77" i="8" s="1"/>
  <c r="C74" i="8"/>
  <c r="C73" i="8"/>
  <c r="P85" i="8" l="1"/>
  <c r="Q84" i="8"/>
  <c r="O85" i="8"/>
  <c r="N89" i="8"/>
  <c r="I86" i="8"/>
  <c r="I87" i="8" s="1"/>
  <c r="I88" i="8" s="1"/>
  <c r="H89" i="8"/>
  <c r="J84" i="8"/>
  <c r="E84" i="8"/>
  <c r="D85" i="8"/>
  <c r="B89" i="8"/>
  <c r="C85" i="8"/>
  <c r="Q73" i="8"/>
  <c r="Q74" i="8" s="1"/>
  <c r="P75" i="8"/>
  <c r="P76" i="8" s="1"/>
  <c r="P77" i="8" s="1"/>
  <c r="H76" i="8"/>
  <c r="H77" i="8" s="1"/>
  <c r="H78" i="8"/>
  <c r="I74" i="8"/>
  <c r="N15" i="12"/>
  <c r="F15" i="12"/>
  <c r="O15" i="12" s="1"/>
  <c r="E15" i="12"/>
  <c r="D15" i="12"/>
  <c r="M15" i="12" s="1"/>
  <c r="C15" i="12"/>
  <c r="L15" i="12" s="1"/>
  <c r="B15" i="12"/>
  <c r="K15" i="12" s="1"/>
  <c r="D9" i="12"/>
  <c r="D17" i="12" s="1"/>
  <c r="M17" i="12" s="1"/>
  <c r="F8" i="12"/>
  <c r="F16" i="12" s="1"/>
  <c r="O16" i="12" s="1"/>
  <c r="E8" i="12"/>
  <c r="E16" i="12" s="1"/>
  <c r="N16" i="12" s="1"/>
  <c r="D8" i="12"/>
  <c r="D16" i="12" s="1"/>
  <c r="M16" i="12" s="1"/>
  <c r="C8" i="12"/>
  <c r="C9" i="12" s="1"/>
  <c r="B8" i="12"/>
  <c r="B9" i="12" s="1"/>
  <c r="G7" i="12"/>
  <c r="P86" i="8" l="1"/>
  <c r="P87" i="8" s="1"/>
  <c r="P88" i="8" s="1"/>
  <c r="P89" i="8"/>
  <c r="O86" i="8"/>
  <c r="O87" i="8" s="1"/>
  <c r="O88" i="8" s="1"/>
  <c r="R84" i="8"/>
  <c r="R85" i="8" s="1"/>
  <c r="Q85" i="8"/>
  <c r="J85" i="8"/>
  <c r="K84" i="8"/>
  <c r="I89" i="8"/>
  <c r="D86" i="8"/>
  <c r="D87" i="8" s="1"/>
  <c r="D88" i="8" s="1"/>
  <c r="E85" i="8"/>
  <c r="F84" i="8"/>
  <c r="F85" i="8" s="1"/>
  <c r="C86" i="8"/>
  <c r="C87" i="8" s="1"/>
  <c r="C88" i="8" s="1"/>
  <c r="C89" i="8"/>
  <c r="Q75" i="8"/>
  <c r="Q76" i="8" s="1"/>
  <c r="Q77" i="8" s="1"/>
  <c r="R73" i="8"/>
  <c r="R74" i="8" s="1"/>
  <c r="R75" i="8" s="1"/>
  <c r="R76" i="8" s="1"/>
  <c r="R77" i="8" s="1"/>
  <c r="J73" i="8"/>
  <c r="I75" i="8"/>
  <c r="C17" i="12"/>
  <c r="L17" i="12" s="1"/>
  <c r="C10" i="12"/>
  <c r="B10" i="12"/>
  <c r="B17" i="12"/>
  <c r="K17" i="12" s="1"/>
  <c r="F9" i="12"/>
  <c r="B16" i="12"/>
  <c r="K16" i="12" s="1"/>
  <c r="C16" i="12"/>
  <c r="L16" i="12" s="1"/>
  <c r="E9" i="12"/>
  <c r="G8" i="12"/>
  <c r="D10" i="12"/>
  <c r="G63" i="8"/>
  <c r="G64" i="8" s="1"/>
  <c r="G65" i="8" s="1"/>
  <c r="G66" i="8" s="1"/>
  <c r="B63" i="8"/>
  <c r="B64" i="8" s="1"/>
  <c r="B65" i="8" s="1"/>
  <c r="B66" i="8" s="1"/>
  <c r="H62" i="8"/>
  <c r="H63" i="8" s="1"/>
  <c r="H64" i="8" s="1"/>
  <c r="H65" i="8" s="1"/>
  <c r="H66" i="8" s="1"/>
  <c r="C62" i="8"/>
  <c r="C63" i="8" s="1"/>
  <c r="C64" i="8" s="1"/>
  <c r="C65" i="8" s="1"/>
  <c r="C66" i="8" s="1"/>
  <c r="G53" i="8"/>
  <c r="G54" i="8" s="1"/>
  <c r="G55" i="8" s="1"/>
  <c r="G56" i="8" s="1"/>
  <c r="B53" i="8"/>
  <c r="B54" i="8" s="1"/>
  <c r="B55" i="8" s="1"/>
  <c r="B56" i="8" s="1"/>
  <c r="H52" i="8"/>
  <c r="I52" i="8" s="1"/>
  <c r="I53" i="8" s="1"/>
  <c r="I54" i="8" s="1"/>
  <c r="I55" i="8" s="1"/>
  <c r="I56" i="8" s="1"/>
  <c r="C52" i="8"/>
  <c r="C53" i="8" s="1"/>
  <c r="C54" i="8" s="1"/>
  <c r="C55" i="8" s="1"/>
  <c r="C56" i="8" s="1"/>
  <c r="I42" i="8"/>
  <c r="J42" i="8" s="1"/>
  <c r="H42" i="8"/>
  <c r="H43" i="8" s="1"/>
  <c r="H44" i="8" s="1"/>
  <c r="H45" i="8" s="1"/>
  <c r="H46" i="8" s="1"/>
  <c r="D42" i="8"/>
  <c r="D43" i="8" s="1"/>
  <c r="D44" i="8" s="1"/>
  <c r="D45" i="8" s="1"/>
  <c r="D46" i="8" s="1"/>
  <c r="C43" i="8"/>
  <c r="G43" i="8"/>
  <c r="G44" i="8" s="1"/>
  <c r="G45" i="8" s="1"/>
  <c r="G46" i="8" s="1"/>
  <c r="C44" i="8"/>
  <c r="C45" i="8" s="1"/>
  <c r="C46" i="8" s="1"/>
  <c r="B44" i="8"/>
  <c r="B45" i="8" s="1"/>
  <c r="B46" i="8" s="1"/>
  <c r="B43" i="8"/>
  <c r="C42" i="8"/>
  <c r="R86" i="8" l="1"/>
  <c r="R87" i="8" s="1"/>
  <c r="R88" i="8" s="1"/>
  <c r="R89" i="8"/>
  <c r="O89" i="8"/>
  <c r="Q86" i="8"/>
  <c r="Q87" i="8" s="1"/>
  <c r="Q88" i="8" s="1"/>
  <c r="Q89" i="8"/>
  <c r="J86" i="8"/>
  <c r="J87" i="8" s="1"/>
  <c r="J88" i="8" s="1"/>
  <c r="K85" i="8"/>
  <c r="L84" i="8"/>
  <c r="L85" i="8" s="1"/>
  <c r="E86" i="8"/>
  <c r="E87" i="8" s="1"/>
  <c r="E88" i="8" s="1"/>
  <c r="E89" i="8"/>
  <c r="D89" i="8"/>
  <c r="F86" i="8"/>
  <c r="F87" i="8" s="1"/>
  <c r="F88" i="8" s="1"/>
  <c r="F89" i="8"/>
  <c r="I76" i="8"/>
  <c r="I77" i="8" s="1"/>
  <c r="I78" i="8"/>
  <c r="J74" i="8"/>
  <c r="D18" i="12"/>
  <c r="M18" i="12" s="1"/>
  <c r="D11" i="12"/>
  <c r="D19" i="12" s="1"/>
  <c r="M19" i="12" s="1"/>
  <c r="C18" i="12"/>
  <c r="L18" i="12" s="1"/>
  <c r="C11" i="12"/>
  <c r="C19" i="12" s="1"/>
  <c r="L19" i="12" s="1"/>
  <c r="E17" i="12"/>
  <c r="N17" i="12" s="1"/>
  <c r="E10" i="12"/>
  <c r="B18" i="12"/>
  <c r="K18" i="12" s="1"/>
  <c r="B11" i="12"/>
  <c r="F17" i="12"/>
  <c r="O17" i="12" s="1"/>
  <c r="F10" i="12"/>
  <c r="G9" i="12"/>
  <c r="D62" i="8"/>
  <c r="D63" i="8" s="1"/>
  <c r="D64" i="8" s="1"/>
  <c r="D65" i="8" s="1"/>
  <c r="D66" i="8" s="1"/>
  <c r="I62" i="8"/>
  <c r="I63" i="8" s="1"/>
  <c r="I64" i="8" s="1"/>
  <c r="I65" i="8" s="1"/>
  <c r="I66" i="8" s="1"/>
  <c r="H53" i="8"/>
  <c r="H54" i="8" s="1"/>
  <c r="H55" i="8" s="1"/>
  <c r="H56" i="8" s="1"/>
  <c r="D52" i="8"/>
  <c r="D53" i="8" s="1"/>
  <c r="D54" i="8" s="1"/>
  <c r="D55" i="8" s="1"/>
  <c r="D56" i="8" s="1"/>
  <c r="J62" i="8"/>
  <c r="J52" i="8"/>
  <c r="K42" i="8"/>
  <c r="K43" i="8" s="1"/>
  <c r="K44" i="8" s="1"/>
  <c r="K45" i="8" s="1"/>
  <c r="K46" i="8" s="1"/>
  <c r="J43" i="8"/>
  <c r="J44" i="8" s="1"/>
  <c r="J45" i="8" s="1"/>
  <c r="J46" i="8" s="1"/>
  <c r="I43" i="8"/>
  <c r="I44" i="8" s="1"/>
  <c r="I45" i="8" s="1"/>
  <c r="I46" i="8" s="1"/>
  <c r="E42" i="8"/>
  <c r="G26" i="8"/>
  <c r="F25" i="8"/>
  <c r="D21" i="8"/>
  <c r="D22" i="8" s="1"/>
  <c r="D23" i="8" s="1"/>
  <c r="D24" i="8" s="1"/>
  <c r="D25" i="8" s="1"/>
  <c r="C23" i="8"/>
  <c r="C24" i="8" s="1"/>
  <c r="C25" i="8" s="1"/>
  <c r="C22" i="8"/>
  <c r="C21" i="8"/>
  <c r="B23" i="8"/>
  <c r="B24" i="8" s="1"/>
  <c r="B25" i="8" s="1"/>
  <c r="B22" i="8"/>
  <c r="F31" i="8"/>
  <c r="E31" i="8"/>
  <c r="D31" i="8"/>
  <c r="C31" i="8"/>
  <c r="B31" i="8"/>
  <c r="L86" i="8" l="1"/>
  <c r="L87" i="8" s="1"/>
  <c r="L88" i="8" s="1"/>
  <c r="K86" i="8"/>
  <c r="K87" i="8" s="1"/>
  <c r="K88" i="8" s="1"/>
  <c r="J89" i="8"/>
  <c r="J75" i="8"/>
  <c r="K73" i="8"/>
  <c r="B19" i="12"/>
  <c r="K19" i="12" s="1"/>
  <c r="F11" i="12"/>
  <c r="F19" i="12" s="1"/>
  <c r="O19" i="12" s="1"/>
  <c r="F18" i="12"/>
  <c r="O18" i="12" s="1"/>
  <c r="G10" i="12"/>
  <c r="E18" i="12"/>
  <c r="N18" i="12" s="1"/>
  <c r="E11" i="12"/>
  <c r="E19" i="12" s="1"/>
  <c r="N19" i="12" s="1"/>
  <c r="E62" i="8"/>
  <c r="F62" i="8" s="1"/>
  <c r="F63" i="8" s="1"/>
  <c r="F64" i="8" s="1"/>
  <c r="F65" i="8" s="1"/>
  <c r="F66" i="8" s="1"/>
  <c r="E52" i="8"/>
  <c r="F52" i="8" s="1"/>
  <c r="F53" i="8" s="1"/>
  <c r="F54" i="8" s="1"/>
  <c r="F55" i="8" s="1"/>
  <c r="F56" i="8" s="1"/>
  <c r="E63" i="8"/>
  <c r="E64" i="8" s="1"/>
  <c r="E65" i="8" s="1"/>
  <c r="E66" i="8" s="1"/>
  <c r="J63" i="8"/>
  <c r="J64" i="8" s="1"/>
  <c r="J65" i="8" s="1"/>
  <c r="J66" i="8" s="1"/>
  <c r="K62" i="8"/>
  <c r="K63" i="8" s="1"/>
  <c r="K64" i="8" s="1"/>
  <c r="K65" i="8" s="1"/>
  <c r="K66" i="8" s="1"/>
  <c r="J53" i="8"/>
  <c r="J54" i="8" s="1"/>
  <c r="J55" i="8" s="1"/>
  <c r="J56" i="8" s="1"/>
  <c r="K52" i="8"/>
  <c r="K53" i="8" s="1"/>
  <c r="K54" i="8" s="1"/>
  <c r="K55" i="8" s="1"/>
  <c r="K56" i="8" s="1"/>
  <c r="E43" i="8"/>
  <c r="E44" i="8" s="1"/>
  <c r="E45" i="8" s="1"/>
  <c r="E46" i="8" s="1"/>
  <c r="F42" i="8"/>
  <c r="F43" i="8" s="1"/>
  <c r="F44" i="8" s="1"/>
  <c r="F45" i="8" s="1"/>
  <c r="F46" i="8" s="1"/>
  <c r="E21" i="8"/>
  <c r="F32" i="8"/>
  <c r="F33" i="8" s="1"/>
  <c r="F34" i="8" s="1"/>
  <c r="F35" i="8" s="1"/>
  <c r="E33" i="8"/>
  <c r="E34" i="8" s="1"/>
  <c r="E35" i="8" s="1"/>
  <c r="E32" i="8"/>
  <c r="D32" i="8"/>
  <c r="D33" i="8" s="1"/>
  <c r="D34" i="8" s="1"/>
  <c r="D35" i="8" s="1"/>
  <c r="B33" i="8"/>
  <c r="B34" i="8" s="1"/>
  <c r="B35" i="8" s="1"/>
  <c r="C32" i="8"/>
  <c r="C33" i="8" s="1"/>
  <c r="C34" i="8" s="1"/>
  <c r="C35" i="8" s="1"/>
  <c r="B32" i="8"/>
  <c r="D26" i="8"/>
  <c r="C26" i="8"/>
  <c r="B26" i="8"/>
  <c r="B4" i="8"/>
  <c r="B5" i="8" s="1"/>
  <c r="B6" i="8" s="1"/>
  <c r="C3" i="8"/>
  <c r="C4" i="8" s="1"/>
  <c r="C5" i="8" s="1"/>
  <c r="C6" i="8" s="1"/>
  <c r="L89" i="8" l="1"/>
  <c r="K89" i="8"/>
  <c r="K74" i="8"/>
  <c r="J76" i="8"/>
  <c r="J77" i="8" s="1"/>
  <c r="G11" i="12"/>
  <c r="E53" i="8"/>
  <c r="E54" i="8" s="1"/>
  <c r="E55" i="8" s="1"/>
  <c r="E56" i="8" s="1"/>
  <c r="E22" i="8"/>
  <c r="F21" i="8"/>
  <c r="F22" i="8" s="1"/>
  <c r="F36" i="8"/>
  <c r="F37" i="8" s="1"/>
  <c r="E36" i="8"/>
  <c r="E37" i="8" s="1"/>
  <c r="D36" i="8"/>
  <c r="D37" i="8" s="1"/>
  <c r="C36" i="8"/>
  <c r="C37" i="8" s="1"/>
  <c r="D3" i="8"/>
  <c r="B4" i="10"/>
  <c r="C3" i="10"/>
  <c r="E3" i="10" s="1"/>
  <c r="B3" i="10"/>
  <c r="B4" i="2"/>
  <c r="B3" i="9"/>
  <c r="C3" i="9" s="1"/>
  <c r="J78" i="8" l="1"/>
  <c r="L73" i="8"/>
  <c r="K75" i="8"/>
  <c r="K76" i="8" s="1"/>
  <c r="K77" i="8" s="1"/>
  <c r="E23" i="8"/>
  <c r="E24" i="8" s="1"/>
  <c r="E25" i="8" s="1"/>
  <c r="E26" i="8" s="1"/>
  <c r="F23" i="8"/>
  <c r="F24" i="8" s="1"/>
  <c r="B36" i="8"/>
  <c r="E3" i="8"/>
  <c r="D4" i="8"/>
  <c r="D5" i="8" s="1"/>
  <c r="D6" i="8" s="1"/>
  <c r="F3" i="10"/>
  <c r="D3" i="10"/>
  <c r="C4" i="10"/>
  <c r="E4" i="10" s="1"/>
  <c r="D4" i="10"/>
  <c r="F4" i="10" s="1"/>
  <c r="B5" i="10"/>
  <c r="D3" i="9"/>
  <c r="E3" i="9"/>
  <c r="F3" i="9"/>
  <c r="B4" i="9"/>
  <c r="C4" i="9"/>
  <c r="E4" i="9" s="1"/>
  <c r="B3" i="3"/>
  <c r="E3" i="3" s="1"/>
  <c r="B18" i="3"/>
  <c r="L74" i="8" l="1"/>
  <c r="L75" i="8" s="1"/>
  <c r="L76" i="8" s="1"/>
  <c r="L77" i="8" s="1"/>
  <c r="L78" i="8"/>
  <c r="K78" i="8"/>
  <c r="H79" i="8" s="1"/>
  <c r="I79" i="8" s="1"/>
  <c r="F26" i="8"/>
  <c r="G36" i="8"/>
  <c r="B37" i="8"/>
  <c r="F3" i="8"/>
  <c r="F4" i="8" s="1"/>
  <c r="F5" i="8" s="1"/>
  <c r="F6" i="8" s="1"/>
  <c r="E4" i="8"/>
  <c r="E5" i="8" s="1"/>
  <c r="E6" i="8" s="1"/>
  <c r="B6" i="10"/>
  <c r="D5" i="10"/>
  <c r="F5" i="10" s="1"/>
  <c r="C5" i="10"/>
  <c r="E5" i="10" s="1"/>
  <c r="B5" i="9"/>
  <c r="D4" i="9"/>
  <c r="F4" i="9" s="1"/>
  <c r="B4" i="3"/>
  <c r="B19" i="3"/>
  <c r="B20" i="3" s="1"/>
  <c r="B21" i="3" s="1"/>
  <c r="E13" i="2"/>
  <c r="C6" i="10" l="1"/>
  <c r="E6" i="10" s="1"/>
  <c r="D6" i="10"/>
  <c r="F6" i="10" s="1"/>
  <c r="B7" i="10"/>
  <c r="B6" i="9"/>
  <c r="C5" i="9"/>
  <c r="E5" i="9" s="1"/>
  <c r="D5" i="9"/>
  <c r="F5" i="9" s="1"/>
  <c r="B5" i="3"/>
  <c r="E4" i="3"/>
  <c r="B22" i="3"/>
  <c r="B4" i="5"/>
  <c r="B3" i="5"/>
  <c r="B2" i="5"/>
  <c r="B5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D2" i="4"/>
  <c r="E2" i="4"/>
  <c r="B18" i="2"/>
  <c r="B19" i="2" s="1"/>
  <c r="B20" i="2" s="1"/>
  <c r="B21" i="2" s="1"/>
  <c r="B22" i="2" s="1"/>
  <c r="B23" i="2" s="1"/>
  <c r="B24" i="2" s="1"/>
  <c r="B25" i="2" s="1"/>
  <c r="B26" i="2" s="1"/>
  <c r="B27" i="2" s="1"/>
  <c r="B5" i="2"/>
  <c r="B6" i="2" s="1"/>
  <c r="B7" i="2" s="1"/>
  <c r="B8" i="2" s="1"/>
  <c r="B9" i="2" s="1"/>
  <c r="B10" i="2" s="1"/>
  <c r="B11" i="2" s="1"/>
  <c r="B12" i="2" s="1"/>
  <c r="B13" i="2" s="1"/>
  <c r="B8" i="10" l="1"/>
  <c r="D7" i="10"/>
  <c r="F7" i="10" s="1"/>
  <c r="C7" i="10"/>
  <c r="E7" i="10" s="1"/>
  <c r="B7" i="9"/>
  <c r="D6" i="9"/>
  <c r="F6" i="9" s="1"/>
  <c r="C6" i="9"/>
  <c r="E6" i="9" s="1"/>
  <c r="B6" i="3"/>
  <c r="E5" i="3"/>
  <c r="B23" i="3"/>
  <c r="D51" i="4"/>
  <c r="D47" i="4"/>
  <c r="D31" i="4"/>
  <c r="D15" i="4"/>
  <c r="D43" i="4"/>
  <c r="D35" i="4"/>
  <c r="D27" i="4"/>
  <c r="D19" i="4"/>
  <c r="D11" i="4"/>
  <c r="D3" i="4"/>
  <c r="E3" i="4" s="1"/>
  <c r="D50" i="4"/>
  <c r="D42" i="4"/>
  <c r="D34" i="4"/>
  <c r="D26" i="4"/>
  <c r="D18" i="4"/>
  <c r="D10" i="4"/>
  <c r="D49" i="4"/>
  <c r="D41" i="4"/>
  <c r="D33" i="4"/>
  <c r="D25" i="4"/>
  <c r="D17" i="4"/>
  <c r="D9" i="4"/>
  <c r="D48" i="4"/>
  <c r="D40" i="4"/>
  <c r="D32" i="4"/>
  <c r="D24" i="4"/>
  <c r="D16" i="4"/>
  <c r="D8" i="4"/>
  <c r="D39" i="4"/>
  <c r="D23" i="4"/>
  <c r="D7" i="4"/>
  <c r="D46" i="4"/>
  <c r="D38" i="4"/>
  <c r="D30" i="4"/>
  <c r="D22" i="4"/>
  <c r="D14" i="4"/>
  <c r="D6" i="4"/>
  <c r="D45" i="4"/>
  <c r="D37" i="4"/>
  <c r="D29" i="4"/>
  <c r="D21" i="4"/>
  <c r="D13" i="4"/>
  <c r="D5" i="4"/>
  <c r="D44" i="4"/>
  <c r="D36" i="4"/>
  <c r="D28" i="4"/>
  <c r="D20" i="4"/>
  <c r="D12" i="4"/>
  <c r="D4" i="4"/>
  <c r="B16" i="8"/>
  <c r="B7" i="8"/>
  <c r="C8" i="10" l="1"/>
  <c r="E8" i="10" s="1"/>
  <c r="B9" i="10"/>
  <c r="D8" i="10"/>
  <c r="F8" i="10" s="1"/>
  <c r="B8" i="9"/>
  <c r="C7" i="9"/>
  <c r="E7" i="9" s="1"/>
  <c r="D7" i="9"/>
  <c r="F7" i="9" s="1"/>
  <c r="E6" i="3"/>
  <c r="B7" i="3"/>
  <c r="B24" i="3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C7" i="8"/>
  <c r="B8" i="8"/>
  <c r="C11" i="8" s="1"/>
  <c r="C12" i="7"/>
  <c r="C5" i="7"/>
  <c r="C6" i="7" s="1"/>
  <c r="C7" i="7" s="1"/>
  <c r="C8" i="7" s="1"/>
  <c r="C9" i="7" s="1"/>
  <c r="C10" i="7" s="1"/>
  <c r="C11" i="7" s="1"/>
  <c r="C4" i="7"/>
  <c r="E4" i="6"/>
  <c r="D9" i="10" l="1"/>
  <c r="F9" i="10" s="1"/>
  <c r="C9" i="10"/>
  <c r="E9" i="10" s="1"/>
  <c r="B10" i="10"/>
  <c r="B9" i="9"/>
  <c r="D8" i="9"/>
  <c r="F8" i="9" s="1"/>
  <c r="C8" i="9"/>
  <c r="E8" i="9" s="1"/>
  <c r="B8" i="3"/>
  <c r="E7" i="3"/>
  <c r="B25" i="3"/>
  <c r="D7" i="8"/>
  <c r="C8" i="8"/>
  <c r="C12" i="8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4" i="2"/>
  <c r="E5" i="2"/>
  <c r="E6" i="2"/>
  <c r="E7" i="2"/>
  <c r="E8" i="2"/>
  <c r="E9" i="2"/>
  <c r="E10" i="2"/>
  <c r="E11" i="2"/>
  <c r="E12" i="2"/>
  <c r="E3" i="2"/>
  <c r="B11" i="10" l="1"/>
  <c r="D10" i="10"/>
  <c r="F10" i="10" s="1"/>
  <c r="C10" i="10"/>
  <c r="E10" i="10" s="1"/>
  <c r="B10" i="9"/>
  <c r="D9" i="9"/>
  <c r="F9" i="9" s="1"/>
  <c r="C9" i="9"/>
  <c r="E9" i="9" s="1"/>
  <c r="E8" i="3"/>
  <c r="B9" i="3"/>
  <c r="B26" i="3"/>
  <c r="E14" i="2"/>
  <c r="B1" i="5" s="1"/>
  <c r="D8" i="8"/>
  <c r="C13" i="8" s="1"/>
  <c r="E7" i="8"/>
  <c r="E8" i="8" s="1"/>
  <c r="C14" i="8" s="1"/>
  <c r="E20" i="6"/>
  <c r="G12" i="1"/>
  <c r="H12" i="1" s="1"/>
  <c r="C11" i="1"/>
  <c r="G14" i="1" s="1"/>
  <c r="H14" i="1" s="1"/>
  <c r="C10" i="1"/>
  <c r="G13" i="1" s="1"/>
  <c r="I6" i="1"/>
  <c r="I5" i="1"/>
  <c r="I4" i="1"/>
  <c r="I3" i="1"/>
  <c r="I2" i="1"/>
  <c r="D11" i="10" l="1"/>
  <c r="F11" i="10" s="1"/>
  <c r="C11" i="10"/>
  <c r="E11" i="10" s="1"/>
  <c r="B12" i="10"/>
  <c r="B11" i="9"/>
  <c r="D10" i="9"/>
  <c r="F10" i="9" s="1"/>
  <c r="C10" i="9"/>
  <c r="E10" i="9" s="1"/>
  <c r="E9" i="3"/>
  <c r="B10" i="3"/>
  <c r="B27" i="3"/>
  <c r="J6" i="1"/>
  <c r="L6" i="2"/>
  <c r="J5" i="1"/>
  <c r="L5" i="2"/>
  <c r="J4" i="1"/>
  <c r="L4" i="2"/>
  <c r="J3" i="1"/>
  <c r="L3" i="2"/>
  <c r="J2" i="1"/>
  <c r="I26" i="1"/>
  <c r="H23" i="1"/>
  <c r="H20" i="1"/>
  <c r="H25" i="1"/>
  <c r="I29" i="1"/>
  <c r="D26" i="3" s="1"/>
  <c r="I22" i="1"/>
  <c r="H27" i="1"/>
  <c r="I23" i="1"/>
  <c r="H28" i="1"/>
  <c r="C11" i="2" s="1"/>
  <c r="L2" i="2"/>
  <c r="I24" i="1"/>
  <c r="H29" i="1"/>
  <c r="C12" i="2" s="1"/>
  <c r="H22" i="1"/>
  <c r="I27" i="1"/>
  <c r="H24" i="1"/>
  <c r="I28" i="1"/>
  <c r="I21" i="1"/>
  <c r="H26" i="1"/>
  <c r="D9" i="2" s="1"/>
  <c r="I30" i="1"/>
  <c r="I20" i="1"/>
  <c r="H21" i="1"/>
  <c r="I25" i="1"/>
  <c r="H30" i="1"/>
  <c r="D13" i="2" s="1"/>
  <c r="C25" i="2"/>
  <c r="F7" i="8"/>
  <c r="F8" i="8" s="1"/>
  <c r="C15" i="8" s="1"/>
  <c r="C16" i="8" s="1"/>
  <c r="B5" i="5" s="1"/>
  <c r="D3" i="2"/>
  <c r="D10" i="2"/>
  <c r="H13" i="1"/>
  <c r="G10" i="1"/>
  <c r="H10" i="1" s="1"/>
  <c r="I10" i="1" s="1"/>
  <c r="J10" i="1" s="1"/>
  <c r="I7" i="1"/>
  <c r="G11" i="1"/>
  <c r="J7" i="1" l="1"/>
  <c r="C6" i="2"/>
  <c r="C6" i="3"/>
  <c r="D6" i="3"/>
  <c r="D9" i="3"/>
  <c r="C18" i="2"/>
  <c r="C18" i="3"/>
  <c r="D18" i="3"/>
  <c r="D23" i="3"/>
  <c r="C23" i="3"/>
  <c r="C25" i="3"/>
  <c r="D25" i="3"/>
  <c r="C20" i="2"/>
  <c r="D20" i="3"/>
  <c r="C20" i="3"/>
  <c r="D7" i="2"/>
  <c r="D7" i="3"/>
  <c r="C7" i="3"/>
  <c r="C26" i="3"/>
  <c r="C22" i="3"/>
  <c r="D22" i="3"/>
  <c r="D24" i="3"/>
  <c r="C24" i="3"/>
  <c r="D19" i="2"/>
  <c r="C19" i="3"/>
  <c r="D19" i="3"/>
  <c r="C4" i="2"/>
  <c r="D4" i="3"/>
  <c r="C4" i="3"/>
  <c r="C5" i="2"/>
  <c r="C5" i="3"/>
  <c r="D5" i="3"/>
  <c r="C17" i="3"/>
  <c r="D17" i="3"/>
  <c r="D8" i="2"/>
  <c r="C8" i="3"/>
  <c r="D8" i="3"/>
  <c r="D27" i="2"/>
  <c r="E2" i="5"/>
  <c r="F2" i="5" s="1"/>
  <c r="C21" i="3"/>
  <c r="D21" i="3"/>
  <c r="C3" i="3"/>
  <c r="D3" i="3"/>
  <c r="C9" i="3"/>
  <c r="B13" i="10"/>
  <c r="D12" i="10"/>
  <c r="F12" i="10" s="1"/>
  <c r="C12" i="10"/>
  <c r="E12" i="10" s="1"/>
  <c r="B12" i="9"/>
  <c r="D11" i="9"/>
  <c r="F11" i="9" s="1"/>
  <c r="C11" i="9"/>
  <c r="E11" i="9" s="1"/>
  <c r="B11" i="3"/>
  <c r="E10" i="3"/>
  <c r="D10" i="3"/>
  <c r="C10" i="3"/>
  <c r="D27" i="3"/>
  <c r="C27" i="3"/>
  <c r="D11" i="2"/>
  <c r="C13" i="2"/>
  <c r="D6" i="2"/>
  <c r="C9" i="2"/>
  <c r="D12" i="2"/>
  <c r="J5" i="4"/>
  <c r="M5" i="6"/>
  <c r="L5" i="8"/>
  <c r="J5" i="7"/>
  <c r="L15" i="2"/>
  <c r="K8" i="7"/>
  <c r="M8" i="8"/>
  <c r="M18" i="2"/>
  <c r="K8" i="4"/>
  <c r="N8" i="6"/>
  <c r="C23" i="2"/>
  <c r="D23" i="2"/>
  <c r="M12" i="6"/>
  <c r="L12" i="8"/>
  <c r="J12" i="7"/>
  <c r="L22" i="2"/>
  <c r="J12" i="4"/>
  <c r="L6" i="8"/>
  <c r="L16" i="2"/>
  <c r="J6" i="4"/>
  <c r="M6" i="6"/>
  <c r="J6" i="7"/>
  <c r="C7" i="2"/>
  <c r="L19" i="2"/>
  <c r="J9" i="4"/>
  <c r="L9" i="8"/>
  <c r="J9" i="7"/>
  <c r="M9" i="6"/>
  <c r="C10" i="2"/>
  <c r="M19" i="2"/>
  <c r="N9" i="6"/>
  <c r="M9" i="8"/>
  <c r="K9" i="4"/>
  <c r="K9" i="7"/>
  <c r="J3" i="7"/>
  <c r="M3" i="6"/>
  <c r="L3" i="8"/>
  <c r="L13" i="2"/>
  <c r="J3" i="4"/>
  <c r="K11" i="7"/>
  <c r="M21" i="2"/>
  <c r="N11" i="6"/>
  <c r="M11" i="8"/>
  <c r="K11" i="4"/>
  <c r="D26" i="2"/>
  <c r="N2" i="6"/>
  <c r="K2" i="4"/>
  <c r="M12" i="2"/>
  <c r="K2" i="7"/>
  <c r="M2" i="8"/>
  <c r="J11" i="7"/>
  <c r="J11" i="4"/>
  <c r="M11" i="6"/>
  <c r="L11" i="8"/>
  <c r="L21" i="2"/>
  <c r="L7" i="8"/>
  <c r="J7" i="4"/>
  <c r="M7" i="6"/>
  <c r="L17" i="2"/>
  <c r="J7" i="7"/>
  <c r="C8" i="2"/>
  <c r="K7" i="4"/>
  <c r="N7" i="6"/>
  <c r="M7" i="8"/>
  <c r="K7" i="7"/>
  <c r="M17" i="2"/>
  <c r="K4" i="7"/>
  <c r="M14" i="2"/>
  <c r="N4" i="6"/>
  <c r="M4" i="8"/>
  <c r="K4" i="4"/>
  <c r="C19" i="2"/>
  <c r="D4" i="2"/>
  <c r="L14" i="2"/>
  <c r="J4" i="7"/>
  <c r="M4" i="6"/>
  <c r="L4" i="8"/>
  <c r="J4" i="4"/>
  <c r="C26" i="2"/>
  <c r="K12" i="7"/>
  <c r="K12" i="4"/>
  <c r="M22" i="2"/>
  <c r="M12" i="8"/>
  <c r="N12" i="6"/>
  <c r="C27" i="2"/>
  <c r="K6" i="7"/>
  <c r="M16" i="2"/>
  <c r="K6" i="4"/>
  <c r="M6" i="8"/>
  <c r="N6" i="6"/>
  <c r="J2" i="7"/>
  <c r="L12" i="2"/>
  <c r="J2" i="4"/>
  <c r="M2" i="6"/>
  <c r="L2" i="8"/>
  <c r="C3" i="2"/>
  <c r="L8" i="8"/>
  <c r="J8" i="7"/>
  <c r="L18" i="2"/>
  <c r="J8" i="4"/>
  <c r="M8" i="6"/>
  <c r="K3" i="7"/>
  <c r="K3" i="4"/>
  <c r="M13" i="2"/>
  <c r="M3" i="8"/>
  <c r="N3" i="6"/>
  <c r="D18" i="2"/>
  <c r="L10" i="8"/>
  <c r="M10" i="6"/>
  <c r="J10" i="7"/>
  <c r="L20" i="2"/>
  <c r="J10" i="4"/>
  <c r="D5" i="2"/>
  <c r="K10" i="4"/>
  <c r="M10" i="8"/>
  <c r="M20" i="2"/>
  <c r="K10" i="7"/>
  <c r="N10" i="6"/>
  <c r="D25" i="2"/>
  <c r="N5" i="6"/>
  <c r="K5" i="7"/>
  <c r="K5" i="4"/>
  <c r="M15" i="2"/>
  <c r="M5" i="8"/>
  <c r="D20" i="2"/>
  <c r="G8" i="8"/>
  <c r="D21" i="2"/>
  <c r="C21" i="2"/>
  <c r="D24" i="2"/>
  <c r="C24" i="2"/>
  <c r="C22" i="2"/>
  <c r="D22" i="2"/>
  <c r="C17" i="2"/>
  <c r="D17" i="2"/>
  <c r="H11" i="1"/>
  <c r="I11" i="1" s="1"/>
  <c r="I12" i="1" s="1"/>
  <c r="I13" i="1" s="1"/>
  <c r="I14" i="1" s="1"/>
  <c r="G15" i="1"/>
  <c r="H15" i="1" s="1"/>
  <c r="B14" i="10" l="1"/>
  <c r="D13" i="10"/>
  <c r="F13" i="10" s="1"/>
  <c r="C13" i="10"/>
  <c r="E13" i="10" s="1"/>
  <c r="B13" i="9"/>
  <c r="D12" i="9"/>
  <c r="F12" i="9" s="1"/>
  <c r="C12" i="9"/>
  <c r="E12" i="9" s="1"/>
  <c r="D11" i="3"/>
  <c r="C11" i="3"/>
  <c r="B12" i="3"/>
  <c r="E11" i="3"/>
  <c r="F4" i="5"/>
  <c r="H4" i="5" s="1"/>
  <c r="J11" i="1"/>
  <c r="J12" i="1" s="1"/>
  <c r="J13" i="1" s="1"/>
  <c r="J14" i="1" s="1"/>
  <c r="D14" i="10" l="1"/>
  <c r="F14" i="10" s="1"/>
  <c r="C14" i="10"/>
  <c r="E14" i="10" s="1"/>
  <c r="B15" i="10"/>
  <c r="B14" i="9"/>
  <c r="C13" i="9"/>
  <c r="E13" i="9" s="1"/>
  <c r="D13" i="9"/>
  <c r="F13" i="9" s="1"/>
  <c r="B13" i="3"/>
  <c r="E12" i="3"/>
  <c r="D12" i="3"/>
  <c r="C12" i="3"/>
  <c r="F5" i="5"/>
  <c r="F6" i="5" s="1"/>
  <c r="B16" i="10" l="1"/>
  <c r="D15" i="10"/>
  <c r="F15" i="10" s="1"/>
  <c r="C15" i="10"/>
  <c r="E15" i="10" s="1"/>
  <c r="B15" i="9"/>
  <c r="C14" i="9"/>
  <c r="E14" i="9" s="1"/>
  <c r="D14" i="9"/>
  <c r="F14" i="9" s="1"/>
  <c r="D13" i="3"/>
  <c r="C13" i="3"/>
  <c r="E13" i="3"/>
  <c r="E14" i="3" s="1"/>
  <c r="C16" i="10" l="1"/>
  <c r="E16" i="10" s="1"/>
  <c r="B17" i="10"/>
  <c r="D16" i="10"/>
  <c r="F16" i="10" s="1"/>
  <c r="B16" i="9"/>
  <c r="C15" i="9"/>
  <c r="E15" i="9" s="1"/>
  <c r="D15" i="9"/>
  <c r="F15" i="9" s="1"/>
  <c r="D17" i="10" l="1"/>
  <c r="F17" i="10" s="1"/>
  <c r="C17" i="10"/>
  <c r="E17" i="10" s="1"/>
  <c r="B18" i="10"/>
  <c r="B17" i="9"/>
  <c r="D16" i="9"/>
  <c r="F16" i="9" s="1"/>
  <c r="C16" i="9"/>
  <c r="E16" i="9" s="1"/>
  <c r="B19" i="10" l="1"/>
  <c r="D18" i="10"/>
  <c r="F18" i="10" s="1"/>
  <c r="C18" i="10"/>
  <c r="E18" i="10" s="1"/>
  <c r="B18" i="9"/>
  <c r="D17" i="9"/>
  <c r="C17" i="9"/>
  <c r="E17" i="9" s="1"/>
  <c r="F17" i="9"/>
  <c r="C19" i="10" l="1"/>
  <c r="E19" i="10" s="1"/>
  <c r="D19" i="10"/>
  <c r="F19" i="10" s="1"/>
  <c r="B20" i="10"/>
  <c r="B19" i="9"/>
  <c r="D18" i="9"/>
  <c r="F18" i="9" s="1"/>
  <c r="C18" i="9"/>
  <c r="E18" i="9" s="1"/>
  <c r="B21" i="10" l="1"/>
  <c r="D20" i="10"/>
  <c r="F20" i="10" s="1"/>
  <c r="C20" i="10"/>
  <c r="E20" i="10" s="1"/>
  <c r="B20" i="9"/>
  <c r="D19" i="9"/>
  <c r="F19" i="9" s="1"/>
  <c r="C19" i="9"/>
  <c r="E19" i="9" s="1"/>
  <c r="B22" i="10" l="1"/>
  <c r="D21" i="10"/>
  <c r="F21" i="10" s="1"/>
  <c r="C21" i="10"/>
  <c r="E21" i="10" s="1"/>
  <c r="B21" i="9"/>
  <c r="D20" i="9"/>
  <c r="F20" i="9" s="1"/>
  <c r="C20" i="9"/>
  <c r="E20" i="9" s="1"/>
  <c r="D22" i="10" l="1"/>
  <c r="F22" i="10" s="1"/>
  <c r="C22" i="10"/>
  <c r="E22" i="10" s="1"/>
  <c r="B23" i="10"/>
  <c r="B22" i="9"/>
  <c r="C21" i="9"/>
  <c r="E21" i="9" s="1"/>
  <c r="D21" i="9"/>
  <c r="F21" i="9" s="1"/>
  <c r="B24" i="10" l="1"/>
  <c r="C23" i="10"/>
  <c r="E23" i="10" s="1"/>
  <c r="D23" i="10"/>
  <c r="F23" i="10" s="1"/>
  <c r="B23" i="9"/>
  <c r="C22" i="9"/>
  <c r="E22" i="9" s="1"/>
  <c r="D22" i="9"/>
  <c r="F22" i="9" s="1"/>
  <c r="C24" i="10" l="1"/>
  <c r="E24" i="10" s="1"/>
  <c r="B25" i="10"/>
  <c r="D24" i="10"/>
  <c r="F24" i="10" s="1"/>
  <c r="B24" i="9"/>
  <c r="C23" i="9"/>
  <c r="E23" i="9" s="1"/>
  <c r="D23" i="9"/>
  <c r="F23" i="9" s="1"/>
  <c r="D25" i="10" l="1"/>
  <c r="F25" i="10" s="1"/>
  <c r="C25" i="10"/>
  <c r="E25" i="10" s="1"/>
  <c r="B26" i="10"/>
  <c r="B25" i="9"/>
  <c r="D24" i="9"/>
  <c r="C24" i="9"/>
  <c r="E24" i="9" s="1"/>
  <c r="F24" i="9"/>
  <c r="B27" i="10" l="1"/>
  <c r="D26" i="10"/>
  <c r="F26" i="10" s="1"/>
  <c r="C26" i="10"/>
  <c r="E26" i="10" s="1"/>
  <c r="B26" i="9"/>
  <c r="D25" i="9"/>
  <c r="F25" i="9" s="1"/>
  <c r="C25" i="9"/>
  <c r="E25" i="9" s="1"/>
  <c r="D27" i="10" l="1"/>
  <c r="C27" i="10"/>
  <c r="E27" i="10" s="1"/>
  <c r="B28" i="10"/>
  <c r="F27" i="10"/>
  <c r="B27" i="9"/>
  <c r="D26" i="9"/>
  <c r="C26" i="9"/>
  <c r="E26" i="9" s="1"/>
  <c r="F26" i="9"/>
  <c r="B29" i="10" l="1"/>
  <c r="D28" i="10"/>
  <c r="F28" i="10" s="1"/>
  <c r="C28" i="10"/>
  <c r="E28" i="10" s="1"/>
  <c r="B28" i="9"/>
  <c r="D27" i="9"/>
  <c r="F27" i="9" s="1"/>
  <c r="C27" i="9"/>
  <c r="E27" i="9" s="1"/>
  <c r="B30" i="10" l="1"/>
  <c r="D29" i="10"/>
  <c r="F29" i="10" s="1"/>
  <c r="C29" i="10"/>
  <c r="E29" i="10" s="1"/>
  <c r="B29" i="9"/>
  <c r="D28" i="9"/>
  <c r="C28" i="9"/>
  <c r="E28" i="9" s="1"/>
  <c r="F28" i="9"/>
  <c r="D30" i="10" l="1"/>
  <c r="C30" i="10"/>
  <c r="E30" i="10" s="1"/>
  <c r="B31" i="10"/>
  <c r="F30" i="10"/>
  <c r="B30" i="9"/>
  <c r="C29" i="9"/>
  <c r="E29" i="9" s="1"/>
  <c r="D29" i="9"/>
  <c r="F29" i="9" s="1"/>
  <c r="B32" i="10" l="1"/>
  <c r="D31" i="10"/>
  <c r="F31" i="10" s="1"/>
  <c r="C31" i="10"/>
  <c r="E31" i="10" s="1"/>
  <c r="B31" i="9"/>
  <c r="D30" i="9"/>
  <c r="F30" i="9" s="1"/>
  <c r="C30" i="9"/>
  <c r="E30" i="9" s="1"/>
  <c r="C32" i="10" l="1"/>
  <c r="B33" i="10"/>
  <c r="E32" i="10"/>
  <c r="D32" i="10"/>
  <c r="F32" i="10" s="1"/>
  <c r="B32" i="9"/>
  <c r="C31" i="9"/>
  <c r="E31" i="9" s="1"/>
  <c r="D31" i="9"/>
  <c r="F31" i="9" s="1"/>
  <c r="D33" i="10" l="1"/>
  <c r="F33" i="10" s="1"/>
  <c r="C33" i="10"/>
  <c r="E33" i="10" s="1"/>
  <c r="B34" i="10"/>
  <c r="B33" i="9"/>
  <c r="C32" i="9"/>
  <c r="D32" i="9"/>
  <c r="F32" i="9" s="1"/>
  <c r="E32" i="9"/>
  <c r="B35" i="10" l="1"/>
  <c r="D34" i="10"/>
  <c r="F34" i="10" s="1"/>
  <c r="C34" i="10"/>
  <c r="E34" i="10" s="1"/>
  <c r="B34" i="9"/>
  <c r="D33" i="9"/>
  <c r="F33" i="9" s="1"/>
  <c r="C33" i="9"/>
  <c r="E33" i="9" s="1"/>
  <c r="D35" i="10" l="1"/>
  <c r="C35" i="10"/>
  <c r="B36" i="10"/>
  <c r="F35" i="10"/>
  <c r="E35" i="10"/>
  <c r="B35" i="9"/>
  <c r="D34" i="9"/>
  <c r="F34" i="9" s="1"/>
  <c r="C34" i="9"/>
  <c r="E34" i="9" s="1"/>
  <c r="B37" i="10" l="1"/>
  <c r="D36" i="10"/>
  <c r="F36" i="10" s="1"/>
  <c r="C36" i="10"/>
  <c r="E36" i="10" s="1"/>
  <c r="B36" i="9"/>
  <c r="D35" i="9"/>
  <c r="F35" i="9" s="1"/>
  <c r="C35" i="9"/>
  <c r="E35" i="9" s="1"/>
  <c r="B38" i="10" l="1"/>
  <c r="D37" i="10"/>
  <c r="F37" i="10" s="1"/>
  <c r="C37" i="10"/>
  <c r="E37" i="10" s="1"/>
  <c r="B37" i="9"/>
  <c r="D36" i="9"/>
  <c r="F36" i="9" s="1"/>
  <c r="C36" i="9"/>
  <c r="E36" i="9" s="1"/>
  <c r="D38" i="10" l="1"/>
  <c r="C38" i="10"/>
  <c r="E38" i="10" s="1"/>
  <c r="B39" i="10"/>
  <c r="F38" i="10"/>
  <c r="B38" i="9"/>
  <c r="C37" i="9"/>
  <c r="E37" i="9" s="1"/>
  <c r="D37" i="9"/>
  <c r="F37" i="9" s="1"/>
  <c r="B40" i="10" l="1"/>
  <c r="D39" i="10"/>
  <c r="F39" i="10" s="1"/>
  <c r="C39" i="10"/>
  <c r="E39" i="10" s="1"/>
  <c r="B39" i="9"/>
  <c r="C38" i="9"/>
  <c r="E38" i="9" s="1"/>
  <c r="D38" i="9"/>
  <c r="F38" i="9" s="1"/>
  <c r="C40" i="10" l="1"/>
  <c r="E40" i="10" s="1"/>
  <c r="B41" i="10"/>
  <c r="D40" i="10"/>
  <c r="F40" i="10" s="1"/>
  <c r="B40" i="9"/>
  <c r="C39" i="9"/>
  <c r="E39" i="9" s="1"/>
  <c r="D39" i="9"/>
  <c r="F39" i="9" s="1"/>
  <c r="D41" i="10" l="1"/>
  <c r="F41" i="10" s="1"/>
  <c r="C41" i="10"/>
  <c r="E41" i="10" s="1"/>
  <c r="B42" i="10"/>
  <c r="B41" i="9"/>
  <c r="D40" i="9"/>
  <c r="F40" i="9" s="1"/>
  <c r="C40" i="9"/>
  <c r="E40" i="9" s="1"/>
  <c r="B43" i="10" l="1"/>
  <c r="D42" i="10"/>
  <c r="F42" i="10" s="1"/>
  <c r="C42" i="10"/>
  <c r="E42" i="10" s="1"/>
  <c r="B42" i="9"/>
  <c r="D41" i="9"/>
  <c r="F41" i="9" s="1"/>
  <c r="C41" i="9"/>
  <c r="E41" i="9" s="1"/>
  <c r="D43" i="10" l="1"/>
  <c r="C43" i="10"/>
  <c r="B44" i="10"/>
  <c r="F43" i="10"/>
  <c r="E43" i="10"/>
  <c r="B43" i="9"/>
  <c r="D42" i="9"/>
  <c r="F42" i="9" s="1"/>
  <c r="C42" i="9"/>
  <c r="E42" i="9" s="1"/>
  <c r="B45" i="10" l="1"/>
  <c r="D44" i="10"/>
  <c r="F44" i="10" s="1"/>
  <c r="C44" i="10"/>
  <c r="E44" i="10" s="1"/>
  <c r="B44" i="9"/>
  <c r="D43" i="9"/>
  <c r="F43" i="9" s="1"/>
  <c r="C43" i="9"/>
  <c r="E43" i="9" s="1"/>
  <c r="B46" i="10" l="1"/>
  <c r="D45" i="10"/>
  <c r="F45" i="10" s="1"/>
  <c r="C45" i="10"/>
  <c r="E45" i="10" s="1"/>
  <c r="B45" i="9"/>
  <c r="D44" i="9"/>
  <c r="F44" i="9" s="1"/>
  <c r="C44" i="9"/>
  <c r="E44" i="9" s="1"/>
  <c r="D46" i="10" l="1"/>
  <c r="C46" i="10"/>
  <c r="E46" i="10" s="1"/>
  <c r="B47" i="10"/>
  <c r="F46" i="10"/>
  <c r="B46" i="9"/>
  <c r="C45" i="9"/>
  <c r="E45" i="9" s="1"/>
  <c r="D45" i="9"/>
  <c r="F45" i="9" s="1"/>
  <c r="B48" i="10" l="1"/>
  <c r="D47" i="10"/>
  <c r="F47" i="10" s="1"/>
  <c r="C47" i="10"/>
  <c r="E47" i="10" s="1"/>
  <c r="B47" i="9"/>
  <c r="D46" i="9"/>
  <c r="F46" i="9" s="1"/>
  <c r="C46" i="9"/>
  <c r="E46" i="9" s="1"/>
  <c r="C48" i="10" l="1"/>
  <c r="B49" i="10"/>
  <c r="E48" i="10"/>
  <c r="D48" i="10"/>
  <c r="F48" i="10" s="1"/>
  <c r="B48" i="9"/>
  <c r="C47" i="9"/>
  <c r="E47" i="9" s="1"/>
  <c r="D47" i="9"/>
  <c r="F47" i="9" s="1"/>
  <c r="D49" i="10" l="1"/>
  <c r="F49" i="10" s="1"/>
  <c r="C49" i="10"/>
  <c r="E49" i="10" s="1"/>
  <c r="B50" i="10"/>
  <c r="B49" i="9"/>
  <c r="C48" i="9"/>
  <c r="E48" i="9" s="1"/>
  <c r="D48" i="9"/>
  <c r="F48" i="9" s="1"/>
  <c r="B51" i="10" l="1"/>
  <c r="D50" i="10"/>
  <c r="F50" i="10" s="1"/>
  <c r="C50" i="10"/>
  <c r="E50" i="10" s="1"/>
  <c r="B50" i="9"/>
  <c r="D49" i="9"/>
  <c r="F49" i="9" s="1"/>
  <c r="C49" i="9"/>
  <c r="E49" i="9" s="1"/>
  <c r="D51" i="10" l="1"/>
  <c r="C51" i="10"/>
  <c r="B52" i="10"/>
  <c r="F51" i="10"/>
  <c r="E51" i="10"/>
  <c r="B51" i="9"/>
  <c r="D50" i="9"/>
  <c r="F50" i="9" s="1"/>
  <c r="C50" i="9"/>
  <c r="E50" i="9" s="1"/>
  <c r="D52" i="10" l="1"/>
  <c r="F52" i="10" s="1"/>
  <c r="F53" i="10" s="1"/>
  <c r="C52" i="10"/>
  <c r="E52" i="10" s="1"/>
  <c r="E53" i="10" s="1"/>
  <c r="B52" i="9"/>
  <c r="C51" i="9"/>
  <c r="E51" i="9" s="1"/>
  <c r="D51" i="9"/>
  <c r="F51" i="9" s="1"/>
  <c r="C52" i="9" l="1"/>
  <c r="D52" i="9"/>
  <c r="F52" i="9" s="1"/>
  <c r="F53" i="9" s="1"/>
  <c r="E52" i="9"/>
  <c r="E53" i="9" s="1"/>
</calcChain>
</file>

<file path=xl/sharedStrings.xml><?xml version="1.0" encoding="utf-8"?>
<sst xmlns="http://schemas.openxmlformats.org/spreadsheetml/2006/main" count="332" uniqueCount="165">
  <si>
    <t>환전</t>
    <phoneticPr fontId="1" type="noConversion"/>
  </si>
  <si>
    <t>목재</t>
    <phoneticPr fontId="1" type="noConversion"/>
  </si>
  <si>
    <t>철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</si>
  <si>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</si>
  <si>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</si>
  <si>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</si>
  <si>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1시간당 얻을 수 있는 자원량</t>
    <phoneticPr fontId="1" type="noConversion"/>
  </si>
  <si>
    <t xml:space="preserve">설명 </t>
    <phoneticPr fontId="1" type="noConversion"/>
  </si>
  <si>
    <t>자원지 전부 점령</t>
    <phoneticPr fontId="1" type="noConversion"/>
  </si>
  <si>
    <t>합계</t>
    <phoneticPr fontId="1" type="noConversion"/>
  </si>
  <si>
    <t>획득 가능한 단위</t>
    <phoneticPr fontId="1" type="noConversion"/>
  </si>
  <si>
    <t>자원</t>
    <phoneticPr fontId="1" type="noConversion"/>
  </si>
  <si>
    <t>16시간 동안 획득</t>
    <phoneticPr fontId="1" type="noConversion"/>
  </si>
  <si>
    <t>자원지 전부 점령</t>
    <phoneticPr fontId="1" type="noConversion"/>
  </si>
  <si>
    <t>획득 금화량</t>
    <phoneticPr fontId="1" type="noConversion"/>
  </si>
  <si>
    <t>환전 비율</t>
    <phoneticPr fontId="1" type="noConversion"/>
  </si>
  <si>
    <t>누적 금액(16시간)</t>
    <phoneticPr fontId="1" type="noConversion"/>
  </si>
  <si>
    <t>누적 금액(8시간)</t>
    <phoneticPr fontId="1" type="noConversion"/>
  </si>
  <si>
    <t>저급 가챠</t>
    <phoneticPr fontId="1" type="noConversion"/>
  </si>
  <si>
    <t>레벨</t>
    <phoneticPr fontId="1" type="noConversion"/>
  </si>
  <si>
    <t>뽑기 금액</t>
    <phoneticPr fontId="1" type="noConversion"/>
  </si>
  <si>
    <t>8시간 기준</t>
    <phoneticPr fontId="1" type="noConversion"/>
  </si>
  <si>
    <t>획득하는데 걸리는 시간</t>
    <phoneticPr fontId="1" type="noConversion"/>
  </si>
  <si>
    <t xml:space="preserve">레벨 </t>
    <phoneticPr fontId="1" type="noConversion"/>
  </si>
  <si>
    <t>뽑는 횟수</t>
    <phoneticPr fontId="1" type="noConversion"/>
  </si>
  <si>
    <t>8시간 자원지별 금화</t>
    <phoneticPr fontId="1" type="noConversion"/>
  </si>
  <si>
    <t>8시간 획득 가능 금화</t>
    <phoneticPr fontId="1" type="noConversion"/>
  </si>
  <si>
    <t>16시간 획득 가능 금화</t>
    <phoneticPr fontId="1" type="noConversion"/>
  </si>
  <si>
    <t>저급 가챠</t>
    <phoneticPr fontId="1" type="noConversion"/>
  </si>
  <si>
    <t>16시간 기준</t>
    <phoneticPr fontId="1" type="noConversion"/>
  </si>
  <si>
    <t>나머지 금액</t>
    <phoneticPr fontId="1" type="noConversion"/>
  </si>
  <si>
    <t>나머지 금액</t>
    <phoneticPr fontId="1" type="noConversion"/>
  </si>
  <si>
    <t xml:space="preserve">레벨 </t>
  </si>
  <si>
    <t>8시간 획득 가능 금화</t>
  </si>
  <si>
    <t>16시간 획득 가능 금화</t>
  </si>
  <si>
    <t>누적금화</t>
    <phoneticPr fontId="1" type="noConversion"/>
  </si>
  <si>
    <t>저급 가챠 누적 금화량</t>
    <phoneticPr fontId="1" type="noConversion"/>
  </si>
  <si>
    <t>영웅 책 레벨업 누적금화량</t>
    <phoneticPr fontId="1" type="noConversion"/>
  </si>
  <si>
    <t>16시간 풀 자원지 획득 금화량</t>
    <phoneticPr fontId="1" type="noConversion"/>
  </si>
  <si>
    <t>60일 획득 금화량</t>
    <phoneticPr fontId="1" type="noConversion"/>
  </si>
  <si>
    <t>뽑기 누적 금액</t>
    <phoneticPr fontId="1" type="noConversion"/>
  </si>
  <si>
    <t>1레벨 증가량 보정값</t>
    <phoneticPr fontId="1" type="noConversion"/>
  </si>
  <si>
    <t>5레벨 단위 증가량 보정값</t>
    <phoneticPr fontId="1" type="noConversion"/>
  </si>
  <si>
    <t>부대 레벨</t>
    <phoneticPr fontId="1" type="noConversion"/>
  </si>
  <si>
    <t xml:space="preserve">유닛 수 </t>
    <phoneticPr fontId="1" type="noConversion"/>
  </si>
  <si>
    <t>필요 아이템</t>
    <phoneticPr fontId="1" type="noConversion"/>
  </si>
  <si>
    <t>영웅레벨 제한</t>
    <phoneticPr fontId="1" type="noConversion"/>
  </si>
  <si>
    <t>=</t>
    <phoneticPr fontId="1" type="noConversion"/>
  </si>
  <si>
    <t>레벨 업 금화량</t>
    <phoneticPr fontId="1" type="noConversion"/>
  </si>
  <si>
    <t>금화량 보정값</t>
    <phoneticPr fontId="1" type="noConversion"/>
  </si>
  <si>
    <t>부대 크기 레벨업 누적 금화량</t>
    <phoneticPr fontId="1" type="noConversion"/>
  </si>
  <si>
    <t>합계 금액</t>
    <phoneticPr fontId="1" type="noConversion"/>
  </si>
  <si>
    <t>남는 금액</t>
    <phoneticPr fontId="1" type="noConversion"/>
  </si>
  <si>
    <t>남는 기간</t>
    <phoneticPr fontId="1" type="noConversion"/>
  </si>
  <si>
    <t>레벨</t>
    <phoneticPr fontId="1" type="noConversion"/>
  </si>
  <si>
    <t>필요 스크롤과 개수</t>
  </si>
  <si>
    <t>회색스크롤5개</t>
  </si>
  <si>
    <t>회색스크롤10개</t>
  </si>
  <si>
    <t>녹색스크롤3개</t>
  </si>
  <si>
    <t>녹색스크롤5개</t>
  </si>
  <si>
    <t>녹색스크롤10개</t>
  </si>
  <si>
    <t>파란스크롤3개</t>
  </si>
  <si>
    <t>파란스크롤5개</t>
  </si>
  <si>
    <t>파란스크롤10개</t>
  </si>
  <si>
    <t>보라스크롤3개</t>
  </si>
  <si>
    <t>필요 금화</t>
    <phoneticPr fontId="1" type="noConversion"/>
  </si>
  <si>
    <t>스킬 레벨업 누적 금화량</t>
    <phoneticPr fontId="1" type="noConversion"/>
  </si>
  <si>
    <t>특성레벨</t>
    <phoneticPr fontId="1" type="noConversion"/>
  </si>
  <si>
    <t>사용 금액</t>
    <phoneticPr fontId="1" type="noConversion"/>
  </si>
  <si>
    <t>1단계</t>
    <phoneticPr fontId="1" type="noConversion"/>
  </si>
  <si>
    <t>2단계</t>
    <phoneticPr fontId="1" type="noConversion"/>
  </si>
  <si>
    <t>3단계</t>
    <phoneticPr fontId="1" type="noConversion"/>
  </si>
  <si>
    <t>4단계</t>
    <phoneticPr fontId="1" type="noConversion"/>
  </si>
  <si>
    <t>5단계</t>
    <phoneticPr fontId="1" type="noConversion"/>
  </si>
  <si>
    <t>합계</t>
    <phoneticPr fontId="1" type="noConversion"/>
  </si>
  <si>
    <t>연구 레벨업 누적 금화량</t>
    <phoneticPr fontId="1" type="noConversion"/>
  </si>
  <si>
    <t>부대 1개</t>
    <phoneticPr fontId="1" type="noConversion"/>
  </si>
  <si>
    <t>영웅 1개</t>
    <phoneticPr fontId="1" type="noConversion"/>
  </si>
  <si>
    <t>합계</t>
    <phoneticPr fontId="1" type="noConversion"/>
  </si>
  <si>
    <t>1단계 특성</t>
    <phoneticPr fontId="1" type="noConversion"/>
  </si>
  <si>
    <t>2단계 특성</t>
    <phoneticPr fontId="1" type="noConversion"/>
  </si>
  <si>
    <t>3단계 특성</t>
    <phoneticPr fontId="1" type="noConversion"/>
  </si>
  <si>
    <t>4단계 특성</t>
    <phoneticPr fontId="1" type="noConversion"/>
  </si>
  <si>
    <t>5단계 특성</t>
    <phoneticPr fontId="1" type="noConversion"/>
  </si>
  <si>
    <t xml:space="preserve">단계 </t>
    <phoneticPr fontId="1" type="noConversion"/>
  </si>
  <si>
    <t>특성포인트</t>
    <phoneticPr fontId="1" type="noConversion"/>
  </si>
  <si>
    <t>사용되는 금화</t>
    <phoneticPr fontId="1" type="noConversion"/>
  </si>
  <si>
    <t>자원지</t>
    <phoneticPr fontId="1" type="noConversion"/>
  </si>
  <si>
    <t>목재, 철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</si>
  <si>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</si>
  <si>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</si>
  <si>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</si>
  <si>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보정값</t>
    <phoneticPr fontId="1" type="noConversion"/>
  </si>
  <si>
    <t>책 사용량</t>
    <phoneticPr fontId="1" type="noConversion"/>
  </si>
  <si>
    <t>책 개당 먹이는 금액</t>
    <phoneticPr fontId="1" type="noConversion"/>
  </si>
  <si>
    <t>책 등급</t>
    <phoneticPr fontId="1" type="noConversion"/>
  </si>
  <si>
    <t>비율</t>
    <phoneticPr fontId="1" type="noConversion"/>
  </si>
  <si>
    <t>레벨업에 필요한 금액</t>
    <phoneticPr fontId="1" type="noConversion"/>
  </si>
  <si>
    <t>보정값</t>
    <phoneticPr fontId="1" type="noConversion"/>
  </si>
  <si>
    <t>영웅 레벨</t>
    <phoneticPr fontId="1" type="noConversion"/>
  </si>
  <si>
    <t>걸리는 시간(일)</t>
    <phoneticPr fontId="1" type="noConversion"/>
  </si>
  <si>
    <t>기준 금액</t>
    <phoneticPr fontId="1" type="noConversion"/>
  </si>
  <si>
    <t>고급 배수</t>
    <phoneticPr fontId="1" type="noConversion"/>
  </si>
  <si>
    <t>16시간 기준</t>
    <phoneticPr fontId="1" type="noConversion"/>
  </si>
  <si>
    <t>합계</t>
    <phoneticPr fontId="1" type="noConversion"/>
  </si>
  <si>
    <t>보정값</t>
    <phoneticPr fontId="1" type="noConversion"/>
  </si>
  <si>
    <t>기준금액</t>
    <phoneticPr fontId="1" type="noConversion"/>
  </si>
  <si>
    <t>배수</t>
    <phoneticPr fontId="1" type="noConversion"/>
  </si>
  <si>
    <t>필요 시간</t>
    <phoneticPr fontId="1" type="noConversion"/>
  </si>
  <si>
    <t>*연구 완료를 알려주는 부분이 필요</t>
    <phoneticPr fontId="1" type="noConversion"/>
  </si>
  <si>
    <t>필요 자원</t>
    <phoneticPr fontId="1" type="noConversion"/>
  </si>
  <si>
    <t>1단계(나무)</t>
    <phoneticPr fontId="1" type="noConversion"/>
  </si>
  <si>
    <t>2단계(철)</t>
    <phoneticPr fontId="1" type="noConversion"/>
  </si>
  <si>
    <t>3단계(보석)</t>
    <phoneticPr fontId="1" type="noConversion"/>
  </si>
  <si>
    <t>4단계(유황)</t>
    <phoneticPr fontId="1" type="noConversion"/>
  </si>
  <si>
    <t>5단계(만드레이크)</t>
    <phoneticPr fontId="1" type="noConversion"/>
  </si>
  <si>
    <t>1단계(분)</t>
    <phoneticPr fontId="1" type="noConversion"/>
  </si>
  <si>
    <t>2단계(분)</t>
    <phoneticPr fontId="1" type="noConversion"/>
  </si>
  <si>
    <t>3단계(분)</t>
    <phoneticPr fontId="1" type="noConversion"/>
  </si>
  <si>
    <t>4단계(분)</t>
    <phoneticPr fontId="1" type="noConversion"/>
  </si>
  <si>
    <t>5단계(분)</t>
    <phoneticPr fontId="1" type="noConversion"/>
  </si>
  <si>
    <t>걸리는 시간(일)</t>
    <phoneticPr fontId="1" type="noConversion"/>
  </si>
  <si>
    <t>총 필요일</t>
    <phoneticPr fontId="1" type="noConversion"/>
  </si>
  <si>
    <t>자원지 오픈</t>
    <phoneticPr fontId="1" type="noConversion"/>
  </si>
  <si>
    <t>나무, 철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</si>
  <si>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</si>
  <si>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</si>
  <si>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</si>
  <si>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합계</t>
  </si>
  <si>
    <t>필요시간</t>
  </si>
  <si>
    <t>소형</t>
    <phoneticPr fontId="1" type="noConversion"/>
  </si>
  <si>
    <t>나무</t>
    <phoneticPr fontId="1" type="noConversion"/>
  </si>
  <si>
    <t>철</t>
    <phoneticPr fontId="1" type="noConversion"/>
  </si>
  <si>
    <t>중형</t>
    <phoneticPr fontId="1" type="noConversion"/>
  </si>
  <si>
    <t>대형</t>
    <phoneticPr fontId="1" type="noConversion"/>
  </si>
  <si>
    <t>구름 레이어 정보</t>
    <phoneticPr fontId="1" type="noConversion"/>
  </si>
  <si>
    <t>넘버</t>
    <phoneticPr fontId="1" type="noConversion"/>
  </si>
  <si>
    <t>구름레이어값</t>
    <phoneticPr fontId="1" type="noConversion"/>
  </si>
  <si>
    <t>오픈레벨</t>
    <phoneticPr fontId="1" type="noConversion"/>
  </si>
  <si>
    <t>가격</t>
    <phoneticPr fontId="1" type="noConversion"/>
  </si>
  <si>
    <t>캐쉬당 현금가</t>
    <phoneticPr fontId="1" type="noConversion"/>
  </si>
  <si>
    <t>개당캐쉬값어치</t>
    <phoneticPr fontId="1" type="noConversion"/>
  </si>
  <si>
    <t>아이템별 가격</t>
    <phoneticPr fontId="1" type="noConversion"/>
  </si>
  <si>
    <t>등급</t>
    <phoneticPr fontId="1" type="noConversion"/>
  </si>
  <si>
    <t>무기</t>
    <phoneticPr fontId="1" type="noConversion"/>
  </si>
  <si>
    <t>악세</t>
    <phoneticPr fontId="1" type="noConversion"/>
  </si>
  <si>
    <t>머리</t>
    <phoneticPr fontId="1" type="noConversion"/>
  </si>
  <si>
    <t>몸</t>
    <phoneticPr fontId="1" type="noConversion"/>
  </si>
  <si>
    <t>다리</t>
    <phoneticPr fontId="1" type="noConversion"/>
  </si>
  <si>
    <t>캐쉬가격</t>
    <phoneticPr fontId="1" type="noConversion"/>
  </si>
  <si>
    <t>현금계산</t>
    <phoneticPr fontId="1" type="noConversion"/>
  </si>
  <si>
    <t>등급</t>
  </si>
  <si>
    <t>무기</t>
  </si>
  <si>
    <t>악세</t>
  </si>
  <si>
    <t>머리</t>
  </si>
  <si>
    <t>몸</t>
  </si>
  <si>
    <t>다리</t>
  </si>
  <si>
    <t>소형</t>
    <phoneticPr fontId="1" type="noConversion"/>
  </si>
  <si>
    <t>중형</t>
    <phoneticPr fontId="1" type="noConversion"/>
  </si>
  <si>
    <t>대형</t>
    <phoneticPr fontId="1" type="noConversion"/>
  </si>
  <si>
    <t>개발시간(초)</t>
    <phoneticPr fontId="1" type="noConversion"/>
  </si>
  <si>
    <t>총합</t>
    <phoneticPr fontId="1" type="noConversion"/>
  </si>
  <si>
    <t>개발 시간</t>
    <phoneticPr fontId="1" type="noConversion"/>
  </si>
  <si>
    <t>개발 금액</t>
    <phoneticPr fontId="1" type="noConversion"/>
  </si>
  <si>
    <t>1개당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</si>
</sst>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'자원 정보'!$J$1</c:f>
              <c:strCache>
                <c:ptCount val="1"/>
                <c:pt idx="0">
                  <c:v>자원지 전부 점령</c:v>
                </c:pt>
              </c:strCache>
            </c:strRef>
          </c:tx>
          <c:marker>
            <c:symbol val="none"/>
          </c:marker>
          <c:val>
            <c:numRef>
              <c:f>'자원 정보'!$J$2:$J$6</c:f>
              <c:numCache>
                <c:formatCode>General</c:formatCode>
                <c:ptCount val="5"/>
                <c:pt idx="0">
                  <c:v>1500</c:v>
                </c:pt>
                <c:pt idx="1">
                  <c:v>2025</c:v>
                </c:pt>
                <c:pt idx="2">
                  <c:v>2400</c:v>
                </c:pt>
                <c:pt idx="3">
                  <c:v>3150</c:v>
                </c:pt>
                <c:pt idx="4">
                  <c:v>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5968"/>
        <c:axId val="47014464"/>
      </c:lineChart>
      <c:catAx>
        <c:axId val="466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7014464"/>
        <c:crosses val="autoZero"/>
        <c:auto val="1"/>
        <c:lblAlgn val="ctr"/>
        <c:lblOffset val="100"/>
        <c:noMultiLvlLbl val="0"/>
      </c:catAx>
      <c:valAx>
        <c:axId val="470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'영웅 책 레벨업 금화'!$C$1</c:f>
              <c:strCache>
                <c:ptCount val="1"/>
                <c:pt idx="0">
                  <c:v>책 개당 먹이는 금액</c:v>
                </c:pt>
              </c:strCache>
            </c:strRef>
          </c:tx>
          <c:marker>
            <c:symbol val="none"/>
          </c:marker>
          <c:val>
            <c:numRef>
              <c:f>'영웅 책 레벨업 금화'!$C$2:$C$51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4100</c:v>
                </c:pt>
                <c:pt idx="25">
                  <c:v>4200</c:v>
                </c:pt>
                <c:pt idx="26">
                  <c:v>4300</c:v>
                </c:pt>
                <c:pt idx="27">
                  <c:v>4400</c:v>
                </c:pt>
                <c:pt idx="28">
                  <c:v>4500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6400</c:v>
                </c:pt>
                <c:pt idx="35">
                  <c:v>6500</c:v>
                </c:pt>
                <c:pt idx="36">
                  <c:v>6600</c:v>
                </c:pt>
                <c:pt idx="37">
                  <c:v>6700</c:v>
                </c:pt>
                <c:pt idx="38">
                  <c:v>6800</c:v>
                </c:pt>
                <c:pt idx="39">
                  <c:v>7700</c:v>
                </c:pt>
                <c:pt idx="40">
                  <c:v>7800</c:v>
                </c:pt>
                <c:pt idx="41">
                  <c:v>7900</c:v>
                </c:pt>
                <c:pt idx="42">
                  <c:v>8000</c:v>
                </c:pt>
                <c:pt idx="43">
                  <c:v>8100</c:v>
                </c:pt>
                <c:pt idx="44">
                  <c:v>9100</c:v>
                </c:pt>
                <c:pt idx="45">
                  <c:v>9200</c:v>
                </c:pt>
                <c:pt idx="46">
                  <c:v>9300</c:v>
                </c:pt>
                <c:pt idx="47">
                  <c:v>9400</c:v>
                </c:pt>
                <c:pt idx="48">
                  <c:v>9500</c:v>
                </c:pt>
                <c:pt idx="49">
                  <c:v>10500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9504"/>
        <c:axId val="47016192"/>
      </c:lineChart>
      <c:catAx>
        <c:axId val="468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16192"/>
        <c:crosses val="autoZero"/>
        <c:auto val="1"/>
        <c:lblAlgn val="ctr"/>
        <c:lblOffset val="100"/>
        <c:noMultiLvlLbl val="0"/>
      </c:catAx>
      <c:valAx>
        <c:axId val="470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'영웅 책 레벨업 금화'!$D$1</c:f>
              <c:strCache>
                <c:ptCount val="1"/>
                <c:pt idx="0">
                  <c:v>레벨업에 필요한 금액</c:v>
                </c:pt>
              </c:strCache>
            </c:strRef>
          </c:tx>
          <c:marker>
            <c:symbol val="none"/>
          </c:marker>
          <c:val>
            <c:numRef>
              <c:f>'영웅 책 레벨업 금화'!$D$2:$D$51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800</c:v>
                </c:pt>
                <c:pt idx="3">
                  <c:v>1000</c:v>
                </c:pt>
                <c:pt idx="4">
                  <c:v>1400</c:v>
                </c:pt>
                <c:pt idx="5">
                  <c:v>2400</c:v>
                </c:pt>
                <c:pt idx="6">
                  <c:v>2700</c:v>
                </c:pt>
                <c:pt idx="7">
                  <c:v>3000</c:v>
                </c:pt>
                <c:pt idx="8">
                  <c:v>4400</c:v>
                </c:pt>
                <c:pt idx="9">
                  <c:v>5600</c:v>
                </c:pt>
                <c:pt idx="10">
                  <c:v>6000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13200</c:v>
                </c:pt>
                <c:pt idx="15">
                  <c:v>13800</c:v>
                </c:pt>
                <c:pt idx="16">
                  <c:v>14400</c:v>
                </c:pt>
                <c:pt idx="17">
                  <c:v>17500</c:v>
                </c:pt>
                <c:pt idx="18">
                  <c:v>18200</c:v>
                </c:pt>
                <c:pt idx="19">
                  <c:v>21700</c:v>
                </c:pt>
                <c:pt idx="20">
                  <c:v>25600</c:v>
                </c:pt>
                <c:pt idx="21">
                  <c:v>26400</c:v>
                </c:pt>
                <c:pt idx="22">
                  <c:v>27200</c:v>
                </c:pt>
                <c:pt idx="23">
                  <c:v>31500</c:v>
                </c:pt>
                <c:pt idx="24">
                  <c:v>36900</c:v>
                </c:pt>
                <c:pt idx="25">
                  <c:v>37800</c:v>
                </c:pt>
                <c:pt idx="26">
                  <c:v>43000</c:v>
                </c:pt>
                <c:pt idx="27">
                  <c:v>44000</c:v>
                </c:pt>
                <c:pt idx="28">
                  <c:v>45000</c:v>
                </c:pt>
                <c:pt idx="29">
                  <c:v>57200</c:v>
                </c:pt>
                <c:pt idx="30">
                  <c:v>58300</c:v>
                </c:pt>
                <c:pt idx="31">
                  <c:v>59400</c:v>
                </c:pt>
                <c:pt idx="32">
                  <c:v>66000</c:v>
                </c:pt>
                <c:pt idx="33">
                  <c:v>67200</c:v>
                </c:pt>
                <c:pt idx="34">
                  <c:v>76800</c:v>
                </c:pt>
                <c:pt idx="35">
                  <c:v>84500</c:v>
                </c:pt>
                <c:pt idx="36">
                  <c:v>85800</c:v>
                </c:pt>
                <c:pt idx="37">
                  <c:v>87100</c:v>
                </c:pt>
                <c:pt idx="38">
                  <c:v>95200</c:v>
                </c:pt>
                <c:pt idx="39">
                  <c:v>107800</c:v>
                </c:pt>
                <c:pt idx="40">
                  <c:v>109200</c:v>
                </c:pt>
                <c:pt idx="41">
                  <c:v>118500</c:v>
                </c:pt>
                <c:pt idx="42">
                  <c:v>120000</c:v>
                </c:pt>
                <c:pt idx="43">
                  <c:v>121500</c:v>
                </c:pt>
                <c:pt idx="44">
                  <c:v>145600</c:v>
                </c:pt>
                <c:pt idx="45">
                  <c:v>147200</c:v>
                </c:pt>
                <c:pt idx="46">
                  <c:v>148800</c:v>
                </c:pt>
                <c:pt idx="47">
                  <c:v>159800</c:v>
                </c:pt>
                <c:pt idx="48">
                  <c:v>161500</c:v>
                </c:pt>
                <c:pt idx="49">
                  <c:v>178500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2720"/>
        <c:axId val="47017920"/>
      </c:lineChart>
      <c:catAx>
        <c:axId val="565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17920"/>
        <c:crosses val="autoZero"/>
        <c:auto val="1"/>
        <c:lblAlgn val="ctr"/>
        <c:lblOffset val="100"/>
        <c:noMultiLvlLbl val="0"/>
      </c:catAx>
      <c:valAx>
        <c:axId val="470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'부대크기 금화'!$E$1:$E$2</c:f>
              <c:strCache>
                <c:ptCount val="1"/>
                <c:pt idx="0">
                  <c:v>레벨 업 금화량 =</c:v>
                </c:pt>
              </c:strCache>
            </c:strRef>
          </c:tx>
          <c:marker>
            <c:symbol val="none"/>
          </c:marker>
          <c:val>
            <c:numRef>
              <c:f>'부대크기 금화'!$E$3:$E$19</c:f>
              <c:numCache>
                <c:formatCode>General</c:formatCode>
                <c:ptCount val="17"/>
                <c:pt idx="0">
                  <c:v>25000</c:v>
                </c:pt>
                <c:pt idx="1">
                  <c:v>32000</c:v>
                </c:pt>
                <c:pt idx="2">
                  <c:v>40000</c:v>
                </c:pt>
                <c:pt idx="3">
                  <c:v>50000</c:v>
                </c:pt>
                <c:pt idx="4">
                  <c:v>63000</c:v>
                </c:pt>
                <c:pt idx="5">
                  <c:v>79000</c:v>
                </c:pt>
                <c:pt idx="6">
                  <c:v>99000</c:v>
                </c:pt>
                <c:pt idx="7">
                  <c:v>123000</c:v>
                </c:pt>
                <c:pt idx="8">
                  <c:v>153000</c:v>
                </c:pt>
                <c:pt idx="9">
                  <c:v>190000</c:v>
                </c:pt>
                <c:pt idx="10">
                  <c:v>236000</c:v>
                </c:pt>
                <c:pt idx="11">
                  <c:v>292000</c:v>
                </c:pt>
                <c:pt idx="12">
                  <c:v>361000</c:v>
                </c:pt>
                <c:pt idx="13">
                  <c:v>446000</c:v>
                </c:pt>
                <c:pt idx="14">
                  <c:v>551000</c:v>
                </c:pt>
                <c:pt idx="15">
                  <c:v>680000</c:v>
                </c:pt>
                <c:pt idx="16">
                  <c:v>838000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0384"/>
        <c:axId val="47019648"/>
      </c:lineChart>
      <c:catAx>
        <c:axId val="468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19648"/>
        <c:crosses val="autoZero"/>
        <c:auto val="1"/>
        <c:lblAlgn val="ctr"/>
        <c:lblOffset val="100"/>
        <c:noMultiLvlLbl val="0"/>
      </c:catAx>
      <c:valAx>
        <c:axId val="47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[1]Sheet1!$B$14</c:f>
              <c:strCache>
                <c:ptCount val="1"/>
                <c:pt idx="0">
                  <c:v>무기</c:v>
                </c:pt>
              </c:strCache>
            </c:strRef>
          </c:tx>
          <c:marker>
            <c:symbol val="none"/>
          </c:marker>
          <c:val>
            <c:numRef>
              <c:f>[1]Sheet1!$B$15:$B$19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28</c:v>
                </c:pt>
                <c:pt idx="3">
                  <c:v>76</c:v>
                </c:pt>
                <c:pt idx="4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4640"/>
        <c:axId val="49170688"/>
      </c:lineChart>
      <c:catAx>
        <c:axId val="1027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170688"/>
        <c:crosses val="autoZero"/>
        <c:auto val="1"/>
        <c:lblAlgn val="ctr"/>
        <c:lblOffset val="100"/>
        <c:noMultiLvlLbl val="0"/>
      </c:catAx>
      <c:valAx>
        <c:axId val="491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[1]Sheet1!$B$6</c:f>
              <c:strCache>
                <c:ptCount val="1"/>
                <c:pt idx="0">
                  <c:v>무기</c:v>
                </c:pt>
              </c:strCache>
            </c:strRef>
          </c:tx>
          <c:marker>
            <c:symbol val="none"/>
          </c:marker>
          <c:val>
            <c:numRef>
              <c:f>[1]Sheet1!$B$7:$B$11</c:f>
              <c:numCache>
                <c:formatCode>General</c:formatCode>
                <c:ptCount val="5"/>
                <c:pt idx="0">
                  <c:v>6000</c:v>
                </c:pt>
                <c:pt idx="1">
                  <c:v>30000</c:v>
                </c:pt>
                <c:pt idx="2">
                  <c:v>82500</c:v>
                </c:pt>
                <c:pt idx="3">
                  <c:v>226900</c:v>
                </c:pt>
                <c:pt idx="4">
                  <c:v>624000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6176"/>
        <c:axId val="49172992"/>
      </c:lineChart>
      <c:catAx>
        <c:axId val="1027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172992"/>
        <c:crosses val="autoZero"/>
        <c:auto val="1"/>
        <c:lblAlgn val="ctr"/>
        <c:lblOffset val="100"/>
        <c:noMultiLvlLbl val="0"/>
      </c:catAx>
      <c:valAx>
        <c:axId val="49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42862</xdr:rowOff>
    </xdr:from>
    <xdr:to>
      <xdr:col>16</xdr:col>
      <xdr:colOff>571500</xdr:colOff>
      <xdr:row>13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21</xdr:row>
      <xdr:rowOff>166687</xdr:rowOff>
    </xdr:from>
    <xdr:to>
      <xdr:col>12</xdr:col>
      <xdr:colOff>19050</xdr:colOff>
      <xdr:row>34</xdr:row>
      <xdr:rowOff>185737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35</xdr:row>
      <xdr:rowOff>138112</xdr:rowOff>
    </xdr:from>
    <xdr:to>
      <xdr:col>12</xdr:col>
      <xdr:colOff>47625</xdr:colOff>
      <xdr:row>48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13</xdr:row>
      <xdr:rowOff>23812</xdr:rowOff>
    </xdr:from>
    <xdr:to>
      <xdr:col>14</xdr:col>
      <xdr:colOff>276225</xdr:colOff>
      <xdr:row>26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19</xdr:row>
      <xdr:rowOff>138112</xdr:rowOff>
    </xdr:from>
    <xdr:to>
      <xdr:col>13</xdr:col>
      <xdr:colOff>228600</xdr:colOff>
      <xdr:row>32</xdr:row>
      <xdr:rowOff>157162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147637</xdr:rowOff>
    </xdr:from>
    <xdr:to>
      <xdr:col>6</xdr:col>
      <xdr:colOff>85725</xdr:colOff>
      <xdr:row>32</xdr:row>
      <xdr:rowOff>166687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54532;&#47196;&#51229;&#53944;%20&#52852;&#47532;&#48652;\&#50500;&#51060;&#53596;%20&#44032;&#44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 t="str">
            <v>무기</v>
          </cell>
        </row>
        <row r="7">
          <cell r="B7">
            <v>6000</v>
          </cell>
        </row>
        <row r="8">
          <cell r="B8">
            <v>30000</v>
          </cell>
        </row>
        <row r="9">
          <cell r="B9">
            <v>82500</v>
          </cell>
        </row>
        <row r="10">
          <cell r="B10">
            <v>226900</v>
          </cell>
        </row>
        <row r="11">
          <cell r="B11">
            <v>624000</v>
          </cell>
        </row>
        <row r="14">
          <cell r="B14" t="str">
            <v>무기</v>
          </cell>
        </row>
        <row r="15">
          <cell r="B15">
            <v>2</v>
          </cell>
        </row>
        <row r="16">
          <cell r="B16">
            <v>10</v>
          </cell>
        </row>
        <row r="17">
          <cell r="B17">
            <v>28</v>
          </cell>
        </row>
        <row r="18">
          <cell r="B18">
            <v>76</v>
          </cell>
        </row>
        <row r="19">
          <cell r="B19">
            <v>208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7" sqref="J7"/>
    </sheetView>
  </sheetViews>
  <sheetFormatPr defaultRowHeight="16.5" x14ac:dyDescent="0.3"/>
  <cols>
    <col min="1" max="1" width="11" style="1" bestFit="1" customWidth="1"/>
    <col min="2" max="2" width="16.75" style="1" bestFit="1" customWidth="1"/>
    <col min="3" max="3" width="23" style="1" bestFit="1" customWidth="1"/>
    <col min="4" max="4" width="12.25" style="1" customWidth="1"/>
    <col min="5" max="5" width="11" style="1" bestFit="1" customWidth="1"/>
    <col min="6" max="6" width="16.5" style="1" bestFit="1" customWidth="1"/>
    <col min="7" max="7" width="17.125" style="1" bestFit="1" customWidth="1"/>
    <col min="8" max="8" width="20.75" style="1" bestFit="1" customWidth="1"/>
    <col min="9" max="9" width="22" style="1" bestFit="1" customWidth="1"/>
    <col min="10" max="10" width="16.5" style="1" bestFit="1" customWidth="1"/>
    <col min="11" max="16384" width="9" style="1"/>
  </cols>
  <sheetData>
    <row r="1" spans="1:10" x14ac:dyDescent="0.3">
      <c r="A1" s="42" t="s">
        <v>6</v>
      </c>
      <c r="B1" s="42"/>
      <c r="F1" s="4" t="s">
        <v>0</v>
      </c>
      <c r="G1" s="4" t="s">
        <v>7</v>
      </c>
      <c r="H1" s="4" t="s">
        <v>15</v>
      </c>
      <c r="I1" s="4" t="s">
        <v>14</v>
      </c>
      <c r="J1" s="4" t="s">
        <v>8</v>
      </c>
    </row>
    <row r="2" spans="1:10" x14ac:dyDescent="0.3">
      <c r="A2" s="6" t="s">
        <v>1</v>
      </c>
      <c r="B2" s="11">
        <v>5000</v>
      </c>
      <c r="F2" s="6" t="s">
        <v>1</v>
      </c>
      <c r="G2" s="2" t="s">
        <v>164</v>
      </c>
      <c r="H2" s="11">
        <v>0.1</v>
      </c>
      <c r="I2" s="2">
        <f>B2*H2</f>
        <v>500</v>
      </c>
      <c r="J2" s="2">
        <f>I2*3</f>
        <v>1500</v>
      </c>
    </row>
    <row r="3" spans="1:10" x14ac:dyDescent="0.3">
      <c r="A3" s="6" t="s">
        <v>2</v>
      </c>
      <c r="B3" s="11">
        <v>4500</v>
      </c>
      <c r="F3" s="6" t="s">
        <v>2</v>
      </c>
      <c r="G3" s="34" t="s">
        <v>164</v>
      </c>
      <c r="H3" s="11">
        <v>0.15</v>
      </c>
      <c r="I3" s="2">
        <f>B3*H3</f>
        <v>675</v>
      </c>
      <c r="J3" s="2">
        <f t="shared" ref="J3:J6" si="0">I3*3</f>
        <v>2025</v>
      </c>
    </row>
    <row r="4" spans="1:10" x14ac:dyDescent="0.3">
      <c r="A4" s="6" t="s">
        <v>3</v>
      </c>
      <c r="B4" s="11">
        <v>4000</v>
      </c>
      <c r="F4" s="6" t="s">
        <v>3</v>
      </c>
      <c r="G4" s="34" t="s">
        <v>164</v>
      </c>
      <c r="H4" s="11">
        <v>0.2</v>
      </c>
      <c r="I4" s="2">
        <f>B4*H4</f>
        <v>800</v>
      </c>
      <c r="J4" s="2">
        <f t="shared" si="0"/>
        <v>2400</v>
      </c>
    </row>
    <row r="5" spans="1:10" x14ac:dyDescent="0.3">
      <c r="A5" s="6" t="s">
        <v>4</v>
      </c>
      <c r="B5" s="11">
        <v>3500</v>
      </c>
      <c r="F5" s="6" t="s">
        <v>4</v>
      </c>
      <c r="G5" s="34" t="s">
        <v>164</v>
      </c>
      <c r="H5" s="11">
        <v>0.3</v>
      </c>
      <c r="I5" s="2">
        <f>B5*H5</f>
        <v>1050</v>
      </c>
      <c r="J5" s="2">
        <f t="shared" si="0"/>
        <v>3150</v>
      </c>
    </row>
    <row r="6" spans="1:10" x14ac:dyDescent="0.3">
      <c r="A6" s="6" t="s">
        <v>5</v>
      </c>
      <c r="B6" s="11">
        <v>3000</v>
      </c>
      <c r="F6" s="6" t="s">
        <v>5</v>
      </c>
      <c r="G6" s="34" t="s">
        <v>164</v>
      </c>
      <c r="H6" s="11">
        <v>0.5</v>
      </c>
      <c r="I6" s="2">
        <f>B6*H6</f>
        <v>1500</v>
      </c>
      <c r="J6" s="2">
        <f t="shared" si="0"/>
        <v>4500</v>
      </c>
    </row>
    <row r="7" spans="1:10" x14ac:dyDescent="0.3">
      <c r="F7" s="7" t="s">
        <v>9</v>
      </c>
      <c r="G7" s="43"/>
      <c r="H7" s="44"/>
      <c r="I7" s="7">
        <f>SUM(I2:I6)</f>
        <v>4525</v>
      </c>
      <c r="J7" s="7">
        <f>SUM(J2:J6)</f>
        <v>13575</v>
      </c>
    </row>
    <row r="8" spans="1:10" x14ac:dyDescent="0.3">
      <c r="A8" s="4" t="s">
        <v>11</v>
      </c>
      <c r="B8" s="4" t="s">
        <v>10</v>
      </c>
      <c r="C8" s="4" t="s">
        <v>22</v>
      </c>
    </row>
    <row r="9" spans="1:10" x14ac:dyDescent="0.3">
      <c r="A9" s="6" t="s">
        <v>3</v>
      </c>
      <c r="B9" s="11">
        <v>8000</v>
      </c>
      <c r="C9" s="2">
        <v>2</v>
      </c>
      <c r="F9" s="4" t="s">
        <v>11</v>
      </c>
      <c r="G9" s="4" t="s">
        <v>12</v>
      </c>
      <c r="H9" s="4" t="s">
        <v>13</v>
      </c>
      <c r="I9" s="4" t="s">
        <v>16</v>
      </c>
      <c r="J9" s="4" t="s">
        <v>17</v>
      </c>
    </row>
    <row r="10" spans="1:10" x14ac:dyDescent="0.3">
      <c r="A10" s="6" t="s">
        <v>4</v>
      </c>
      <c r="B10" s="11">
        <v>16000</v>
      </c>
      <c r="C10" s="2">
        <f>ROUNDUP(B10/B5,0)</f>
        <v>5</v>
      </c>
      <c r="F10" s="6" t="s">
        <v>1</v>
      </c>
      <c r="G10" s="2">
        <f>I2*16</f>
        <v>8000</v>
      </c>
      <c r="H10" s="2">
        <f>G10*3</f>
        <v>24000</v>
      </c>
      <c r="I10" s="2">
        <f>H10</f>
        <v>24000</v>
      </c>
      <c r="J10" s="2">
        <f>I10/2</f>
        <v>12000</v>
      </c>
    </row>
    <row r="11" spans="1:10" x14ac:dyDescent="0.3">
      <c r="A11" s="6" t="s">
        <v>5</v>
      </c>
      <c r="B11" s="11">
        <v>24000</v>
      </c>
      <c r="C11" s="2">
        <f>B11/B6</f>
        <v>8</v>
      </c>
      <c r="F11" s="6" t="s">
        <v>2</v>
      </c>
      <c r="G11" s="2">
        <f>I3*16</f>
        <v>10800</v>
      </c>
      <c r="H11" s="2">
        <f t="shared" ref="H11:H15" si="1">G11*3</f>
        <v>32400</v>
      </c>
      <c r="I11" s="2">
        <f>I10+H11</f>
        <v>56400</v>
      </c>
      <c r="J11" s="2">
        <f>J10+H11/2</f>
        <v>28200</v>
      </c>
    </row>
    <row r="12" spans="1:10" x14ac:dyDescent="0.3">
      <c r="F12" s="6" t="s">
        <v>3</v>
      </c>
      <c r="G12" s="2">
        <f>B9*16/C9*H4</f>
        <v>12800</v>
      </c>
      <c r="H12" s="2">
        <f t="shared" si="1"/>
        <v>38400</v>
      </c>
      <c r="I12" s="2">
        <f t="shared" ref="I12:I14" si="2">I11+H12</f>
        <v>94800</v>
      </c>
      <c r="J12" s="2">
        <f t="shared" ref="J12:J14" si="3">J11+H12/2</f>
        <v>47400</v>
      </c>
    </row>
    <row r="13" spans="1:10" x14ac:dyDescent="0.3">
      <c r="A13"/>
      <c r="B13"/>
      <c r="F13" s="6" t="s">
        <v>4</v>
      </c>
      <c r="G13" s="2">
        <f>ROUNDDOWN(16/C10,0)*B10*H5</f>
        <v>14400</v>
      </c>
      <c r="H13" s="2">
        <f t="shared" si="1"/>
        <v>43200</v>
      </c>
      <c r="I13" s="2">
        <f t="shared" si="2"/>
        <v>138000</v>
      </c>
      <c r="J13" s="2">
        <f t="shared" si="3"/>
        <v>69000</v>
      </c>
    </row>
    <row r="14" spans="1:10" x14ac:dyDescent="0.3">
      <c r="A14"/>
      <c r="B14"/>
      <c r="F14" s="6" t="s">
        <v>5</v>
      </c>
      <c r="G14" s="2">
        <f>B11*16/C11*H6</f>
        <v>24000</v>
      </c>
      <c r="H14" s="2">
        <f t="shared" si="1"/>
        <v>72000</v>
      </c>
      <c r="I14" s="2">
        <f t="shared" si="2"/>
        <v>210000</v>
      </c>
      <c r="J14" s="2">
        <f t="shared" si="3"/>
        <v>105000</v>
      </c>
    </row>
    <row r="15" spans="1:10" x14ac:dyDescent="0.3">
      <c r="A15"/>
      <c r="B15"/>
      <c r="F15" s="7" t="s">
        <v>9</v>
      </c>
      <c r="G15" s="7">
        <f>SUM(G10:G14)</f>
        <v>70000</v>
      </c>
      <c r="H15" s="7">
        <f t="shared" si="1"/>
        <v>210000</v>
      </c>
      <c r="I15" s="2"/>
      <c r="J15" s="2"/>
    </row>
    <row r="16" spans="1:10" x14ac:dyDescent="0.3">
      <c r="A16"/>
      <c r="B16"/>
      <c r="F16"/>
      <c r="G16"/>
      <c r="H16"/>
    </row>
    <row r="17" spans="1:9" x14ac:dyDescent="0.3">
      <c r="A17"/>
      <c r="B17"/>
      <c r="F17"/>
      <c r="G17"/>
      <c r="H17"/>
    </row>
    <row r="18" spans="1:9" x14ac:dyDescent="0.3">
      <c r="A18"/>
      <c r="B18"/>
    </row>
    <row r="19" spans="1:9" x14ac:dyDescent="0.3">
      <c r="A19" s="13" t="s">
        <v>87</v>
      </c>
      <c r="B19" s="13" t="s">
        <v>88</v>
      </c>
      <c r="C19" s="13" t="s">
        <v>89</v>
      </c>
      <c r="D19" s="13" t="s">
        <v>90</v>
      </c>
      <c r="E19" s="13" t="s">
        <v>91</v>
      </c>
      <c r="G19" s="4" t="s">
        <v>23</v>
      </c>
      <c r="H19" s="4" t="s">
        <v>26</v>
      </c>
      <c r="I19" s="4" t="s">
        <v>27</v>
      </c>
    </row>
    <row r="20" spans="1:9" x14ac:dyDescent="0.3">
      <c r="A20" s="6">
        <v>1</v>
      </c>
      <c r="B20" s="2">
        <v>1</v>
      </c>
      <c r="C20" s="2"/>
      <c r="D20" s="2"/>
      <c r="E20" s="2"/>
      <c r="G20" s="6">
        <v>1</v>
      </c>
      <c r="H20" s="3">
        <f>(($I$2*B20)+($I$3*B20)+($I$4*C20)+($I$5*D20)+($I$6*E20))*8</f>
        <v>9400</v>
      </c>
      <c r="I20" s="2">
        <f>(($I$2*B20)+($I$3*B20)+($I$4*C20)+($I$5*D20)+($I$6*E20))*16</f>
        <v>18800</v>
      </c>
    </row>
    <row r="21" spans="1:9" x14ac:dyDescent="0.3">
      <c r="A21" s="6">
        <v>5</v>
      </c>
      <c r="B21" s="2">
        <v>2</v>
      </c>
      <c r="C21" s="17"/>
      <c r="D21" s="2"/>
      <c r="E21" s="2"/>
      <c r="G21" s="6">
        <v>5</v>
      </c>
      <c r="H21" s="14">
        <f t="shared" ref="H21:H30" si="4">(($I$2*B21)+($I$3*B21)+($I$4*C21)+($I$5*D21)+($I$6*E21))*8</f>
        <v>18800</v>
      </c>
      <c r="I21" s="2">
        <f t="shared" ref="I21:I30" si="5">(($I$2*B21)+($I$3*B21)+($I$4*C21)+($I$5*D21)+($I$6*E21))*16</f>
        <v>37600</v>
      </c>
    </row>
    <row r="22" spans="1:9" x14ac:dyDescent="0.3">
      <c r="A22" s="6">
        <v>10</v>
      </c>
      <c r="B22" s="2">
        <v>4</v>
      </c>
      <c r="C22" s="18">
        <v>1</v>
      </c>
      <c r="D22" s="2"/>
      <c r="E22" s="2"/>
      <c r="G22" s="6">
        <v>10</v>
      </c>
      <c r="H22" s="14">
        <f t="shared" si="4"/>
        <v>44000</v>
      </c>
      <c r="I22" s="2">
        <f t="shared" si="5"/>
        <v>88000</v>
      </c>
    </row>
    <row r="23" spans="1:9" x14ac:dyDescent="0.3">
      <c r="A23" s="6">
        <v>15</v>
      </c>
      <c r="B23" s="2">
        <v>6</v>
      </c>
      <c r="C23" s="18">
        <v>2</v>
      </c>
      <c r="D23" s="2"/>
      <c r="E23" s="2"/>
      <c r="G23" s="6">
        <v>15</v>
      </c>
      <c r="H23" s="14">
        <f t="shared" si="4"/>
        <v>69200</v>
      </c>
      <c r="I23" s="2">
        <f t="shared" si="5"/>
        <v>138400</v>
      </c>
    </row>
    <row r="24" spans="1:9" x14ac:dyDescent="0.3">
      <c r="A24" s="6">
        <v>20</v>
      </c>
      <c r="B24" s="2">
        <v>8</v>
      </c>
      <c r="C24" s="18">
        <v>3</v>
      </c>
      <c r="D24" s="2"/>
      <c r="E24" s="2"/>
      <c r="G24" s="6">
        <v>20</v>
      </c>
      <c r="H24" s="14">
        <f t="shared" si="4"/>
        <v>94400</v>
      </c>
      <c r="I24" s="2">
        <f t="shared" si="5"/>
        <v>188800</v>
      </c>
    </row>
    <row r="25" spans="1:9" x14ac:dyDescent="0.3">
      <c r="A25" s="6">
        <v>25</v>
      </c>
      <c r="B25" s="2">
        <v>10</v>
      </c>
      <c r="C25" s="18">
        <v>3</v>
      </c>
      <c r="D25" s="2">
        <v>1</v>
      </c>
      <c r="E25" s="2"/>
      <c r="G25" s="6">
        <v>25</v>
      </c>
      <c r="H25" s="14">
        <f t="shared" si="4"/>
        <v>121600</v>
      </c>
      <c r="I25" s="2">
        <f t="shared" si="5"/>
        <v>243200</v>
      </c>
    </row>
    <row r="26" spans="1:9" x14ac:dyDescent="0.3">
      <c r="A26" s="6">
        <v>30</v>
      </c>
      <c r="B26" s="2">
        <v>12</v>
      </c>
      <c r="C26" s="18">
        <v>3</v>
      </c>
      <c r="D26" s="2">
        <v>2</v>
      </c>
      <c r="E26" s="2"/>
      <c r="G26" s="6">
        <v>30</v>
      </c>
      <c r="H26" s="14">
        <f t="shared" si="4"/>
        <v>148800</v>
      </c>
      <c r="I26" s="2">
        <f t="shared" si="5"/>
        <v>297600</v>
      </c>
    </row>
    <row r="27" spans="1:9" x14ac:dyDescent="0.3">
      <c r="A27" s="6">
        <v>35</v>
      </c>
      <c r="B27" s="2">
        <v>14</v>
      </c>
      <c r="C27" s="18">
        <v>3</v>
      </c>
      <c r="D27" s="2">
        <v>3</v>
      </c>
      <c r="E27" s="2"/>
      <c r="G27" s="6">
        <v>35</v>
      </c>
      <c r="H27" s="14">
        <f t="shared" si="4"/>
        <v>176000</v>
      </c>
      <c r="I27" s="2">
        <f t="shared" si="5"/>
        <v>352000</v>
      </c>
    </row>
    <row r="28" spans="1:9" x14ac:dyDescent="0.3">
      <c r="A28" s="6">
        <v>40</v>
      </c>
      <c r="B28" s="2">
        <v>16</v>
      </c>
      <c r="C28" s="18">
        <v>3</v>
      </c>
      <c r="D28" s="2">
        <v>3</v>
      </c>
      <c r="E28" s="2">
        <v>1</v>
      </c>
      <c r="G28" s="6">
        <v>40</v>
      </c>
      <c r="H28" s="14">
        <f t="shared" si="4"/>
        <v>206800</v>
      </c>
      <c r="I28" s="2">
        <f t="shared" si="5"/>
        <v>413600</v>
      </c>
    </row>
    <row r="29" spans="1:9" x14ac:dyDescent="0.3">
      <c r="A29" s="6">
        <v>45</v>
      </c>
      <c r="B29" s="2">
        <v>18</v>
      </c>
      <c r="C29" s="18">
        <v>3</v>
      </c>
      <c r="D29" s="2">
        <v>3</v>
      </c>
      <c r="E29" s="2">
        <v>2</v>
      </c>
      <c r="G29" s="6">
        <v>45</v>
      </c>
      <c r="H29" s="14">
        <f t="shared" si="4"/>
        <v>237600</v>
      </c>
      <c r="I29" s="2">
        <f t="shared" si="5"/>
        <v>475200</v>
      </c>
    </row>
    <row r="30" spans="1:9" x14ac:dyDescent="0.3">
      <c r="A30" s="6">
        <v>50</v>
      </c>
      <c r="B30" s="2">
        <v>20</v>
      </c>
      <c r="C30" s="18">
        <v>3</v>
      </c>
      <c r="D30" s="2">
        <v>3</v>
      </c>
      <c r="E30" s="2">
        <v>3</v>
      </c>
      <c r="G30" s="6">
        <v>50</v>
      </c>
      <c r="H30" s="14">
        <f t="shared" si="4"/>
        <v>268400</v>
      </c>
      <c r="I30" s="2">
        <f t="shared" si="5"/>
        <v>536800</v>
      </c>
    </row>
  </sheetData>
  <mergeCells count="2">
    <mergeCell ref="A1:B1"/>
    <mergeCell ref="G7:H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" workbookViewId="0">
      <selection activeCell="A42" sqref="A42:A43"/>
    </sheetView>
  </sheetViews>
  <sheetFormatPr defaultRowHeight="16.5" x14ac:dyDescent="0.3"/>
  <cols>
    <col min="1" max="2" width="9.875" bestFit="1" customWidth="1"/>
    <col min="3" max="3" width="11.125" bestFit="1" customWidth="1"/>
    <col min="4" max="4" width="12.375" bestFit="1" customWidth="1"/>
    <col min="5" max="6" width="14.625" bestFit="1" customWidth="1"/>
    <col min="8" max="8" width="9.25" bestFit="1" customWidth="1"/>
    <col min="13" max="13" width="6.125" bestFit="1" customWidth="1"/>
    <col min="14" max="14" width="20.75" bestFit="1" customWidth="1"/>
    <col min="15" max="15" width="22" bestFit="1" customWidth="1"/>
  </cols>
  <sheetData>
    <row r="1" spans="1:15" x14ac:dyDescent="0.3">
      <c r="A1" s="24" t="s">
        <v>18</v>
      </c>
      <c r="C1" s="26" t="s">
        <v>21</v>
      </c>
      <c r="D1" s="26" t="s">
        <v>103</v>
      </c>
      <c r="E1" s="26" t="s">
        <v>21</v>
      </c>
      <c r="F1" s="26" t="s">
        <v>103</v>
      </c>
      <c r="H1" s="24" t="s">
        <v>105</v>
      </c>
    </row>
    <row r="2" spans="1:15" x14ac:dyDescent="0.3">
      <c r="A2" s="24" t="s">
        <v>19</v>
      </c>
      <c r="B2" s="24" t="s">
        <v>20</v>
      </c>
      <c r="C2" s="24" t="s">
        <v>24</v>
      </c>
      <c r="D2" s="24" t="s">
        <v>24</v>
      </c>
      <c r="E2" s="24" t="s">
        <v>40</v>
      </c>
      <c r="F2" s="24" t="s">
        <v>40</v>
      </c>
      <c r="H2" s="11">
        <v>1000</v>
      </c>
      <c r="M2" s="24" t="s">
        <v>32</v>
      </c>
      <c r="N2" s="24" t="s">
        <v>33</v>
      </c>
      <c r="O2" s="24" t="s">
        <v>34</v>
      </c>
    </row>
    <row r="3" spans="1:15" x14ac:dyDescent="0.3">
      <c r="A3" s="2">
        <v>1</v>
      </c>
      <c r="B3" s="2">
        <f>H4*H6</f>
        <v>13500</v>
      </c>
      <c r="C3" s="2">
        <f t="shared" ref="C3:C34" si="0">ROUNDDOWN(N3/B3,0)</f>
        <v>0</v>
      </c>
      <c r="D3" s="2">
        <f>ROUNDDOWN(O3/B3,0)</f>
        <v>1</v>
      </c>
      <c r="E3" s="2">
        <f>B3*C3</f>
        <v>0</v>
      </c>
      <c r="F3" s="2">
        <f>B3*D3</f>
        <v>13500</v>
      </c>
      <c r="H3" s="24" t="s">
        <v>106</v>
      </c>
      <c r="M3" s="6">
        <v>1</v>
      </c>
      <c r="N3" s="25">
        <v>7600</v>
      </c>
      <c r="O3" s="2">
        <v>15200</v>
      </c>
    </row>
    <row r="4" spans="1:15" x14ac:dyDescent="0.3">
      <c r="A4" s="2">
        <v>2</v>
      </c>
      <c r="B4" s="2">
        <f t="shared" ref="B4:B35" si="1">ROUNDUP(B3+$B$3*($H$2-A4)/10000,-3)</f>
        <v>15000</v>
      </c>
      <c r="C4" s="2">
        <f t="shared" si="0"/>
        <v>0</v>
      </c>
      <c r="D4" s="2">
        <f t="shared" ref="D4:D52" si="2">ROUNDDOWN(O4/B4,0)</f>
        <v>1</v>
      </c>
      <c r="E4" s="2">
        <f t="shared" ref="E4:E52" si="3">B4*C4</f>
        <v>0</v>
      </c>
      <c r="F4" s="2">
        <f t="shared" ref="F4:F52" si="4">B4*D4</f>
        <v>15000</v>
      </c>
      <c r="H4" s="11">
        <v>4500</v>
      </c>
      <c r="M4" s="6">
        <v>2</v>
      </c>
      <c r="N4" s="25">
        <v>7600</v>
      </c>
      <c r="O4" s="2">
        <v>15200</v>
      </c>
    </row>
    <row r="5" spans="1:15" x14ac:dyDescent="0.3">
      <c r="A5" s="2">
        <v>3</v>
      </c>
      <c r="B5" s="2">
        <f t="shared" si="1"/>
        <v>17000</v>
      </c>
      <c r="C5" s="2">
        <f t="shared" si="0"/>
        <v>0</v>
      </c>
      <c r="D5" s="2">
        <f t="shared" si="2"/>
        <v>0</v>
      </c>
      <c r="E5" s="2">
        <f t="shared" si="3"/>
        <v>0</v>
      </c>
      <c r="F5" s="2">
        <f t="shared" si="4"/>
        <v>0</v>
      </c>
      <c r="H5" s="24" t="s">
        <v>107</v>
      </c>
      <c r="M5" s="6">
        <v>3</v>
      </c>
      <c r="N5" s="25">
        <v>7600</v>
      </c>
      <c r="O5" s="2">
        <v>15200</v>
      </c>
    </row>
    <row r="6" spans="1:15" x14ac:dyDescent="0.3">
      <c r="A6" s="2">
        <v>4</v>
      </c>
      <c r="B6" s="2">
        <f t="shared" si="1"/>
        <v>19000</v>
      </c>
      <c r="C6" s="2">
        <f t="shared" si="0"/>
        <v>0</v>
      </c>
      <c r="D6" s="2">
        <f t="shared" si="2"/>
        <v>0</v>
      </c>
      <c r="E6" s="2">
        <f t="shared" si="3"/>
        <v>0</v>
      </c>
      <c r="F6" s="2">
        <f t="shared" si="4"/>
        <v>0</v>
      </c>
      <c r="H6" s="11">
        <v>3</v>
      </c>
      <c r="M6" s="6">
        <v>4</v>
      </c>
      <c r="N6" s="25">
        <v>7600</v>
      </c>
      <c r="O6" s="2">
        <v>15200</v>
      </c>
    </row>
    <row r="7" spans="1:15" x14ac:dyDescent="0.3">
      <c r="A7" s="2">
        <v>5</v>
      </c>
      <c r="B7" s="2">
        <f t="shared" si="1"/>
        <v>21000</v>
      </c>
      <c r="C7" s="2">
        <f t="shared" si="0"/>
        <v>0</v>
      </c>
      <c r="D7" s="2">
        <f t="shared" si="2"/>
        <v>1</v>
      </c>
      <c r="E7" s="2">
        <f t="shared" si="3"/>
        <v>0</v>
      </c>
      <c r="F7" s="2">
        <f t="shared" si="4"/>
        <v>21000</v>
      </c>
      <c r="M7" s="6">
        <v>5</v>
      </c>
      <c r="N7" s="25">
        <v>15200</v>
      </c>
      <c r="O7" s="2">
        <v>30400</v>
      </c>
    </row>
    <row r="8" spans="1:15" x14ac:dyDescent="0.3">
      <c r="A8" s="2">
        <v>6</v>
      </c>
      <c r="B8" s="2">
        <f t="shared" si="1"/>
        <v>23000</v>
      </c>
      <c r="C8" s="2">
        <f t="shared" si="0"/>
        <v>0</v>
      </c>
      <c r="D8" s="2">
        <f t="shared" si="2"/>
        <v>1</v>
      </c>
      <c r="E8" s="2">
        <f t="shared" si="3"/>
        <v>0</v>
      </c>
      <c r="F8" s="2">
        <f t="shared" si="4"/>
        <v>23000</v>
      </c>
      <c r="M8" s="6">
        <v>6</v>
      </c>
      <c r="N8" s="25">
        <v>15200</v>
      </c>
      <c r="O8" s="2">
        <v>30400</v>
      </c>
    </row>
    <row r="9" spans="1:15" x14ac:dyDescent="0.3">
      <c r="A9" s="2">
        <v>7</v>
      </c>
      <c r="B9" s="2">
        <f t="shared" si="1"/>
        <v>25000</v>
      </c>
      <c r="C9" s="2">
        <f t="shared" si="0"/>
        <v>0</v>
      </c>
      <c r="D9" s="2">
        <f t="shared" si="2"/>
        <v>1</v>
      </c>
      <c r="E9" s="2">
        <f t="shared" si="3"/>
        <v>0</v>
      </c>
      <c r="F9" s="2">
        <f t="shared" si="4"/>
        <v>25000</v>
      </c>
      <c r="M9" s="6">
        <v>7</v>
      </c>
      <c r="N9" s="25">
        <v>15200</v>
      </c>
      <c r="O9" s="2">
        <v>30400</v>
      </c>
    </row>
    <row r="10" spans="1:15" x14ac:dyDescent="0.3">
      <c r="A10" s="2">
        <v>8</v>
      </c>
      <c r="B10" s="2">
        <f t="shared" si="1"/>
        <v>27000</v>
      </c>
      <c r="C10" s="2">
        <f t="shared" si="0"/>
        <v>0</v>
      </c>
      <c r="D10" s="2">
        <f t="shared" si="2"/>
        <v>1</v>
      </c>
      <c r="E10" s="2">
        <f t="shared" si="3"/>
        <v>0</v>
      </c>
      <c r="F10" s="2">
        <f t="shared" si="4"/>
        <v>27000</v>
      </c>
      <c r="M10" s="6">
        <v>8</v>
      </c>
      <c r="N10" s="25">
        <v>15200</v>
      </c>
      <c r="O10" s="2">
        <v>30400</v>
      </c>
    </row>
    <row r="11" spans="1:15" x14ac:dyDescent="0.3">
      <c r="A11" s="2">
        <v>9</v>
      </c>
      <c r="B11" s="2">
        <f t="shared" si="1"/>
        <v>29000</v>
      </c>
      <c r="C11" s="2">
        <f t="shared" si="0"/>
        <v>0</v>
      </c>
      <c r="D11" s="2">
        <f t="shared" si="2"/>
        <v>1</v>
      </c>
      <c r="E11" s="2">
        <f t="shared" si="3"/>
        <v>0</v>
      </c>
      <c r="F11" s="2">
        <f t="shared" si="4"/>
        <v>29000</v>
      </c>
      <c r="M11" s="6">
        <v>9</v>
      </c>
      <c r="N11" s="25">
        <v>15200</v>
      </c>
      <c r="O11" s="2">
        <v>30400</v>
      </c>
    </row>
    <row r="12" spans="1:15" x14ac:dyDescent="0.3">
      <c r="A12" s="2">
        <v>10</v>
      </c>
      <c r="B12" s="2">
        <f t="shared" si="1"/>
        <v>31000</v>
      </c>
      <c r="C12" s="2">
        <f t="shared" si="0"/>
        <v>1</v>
      </c>
      <c r="D12" s="2">
        <f t="shared" si="2"/>
        <v>2</v>
      </c>
      <c r="E12" s="2">
        <f t="shared" si="3"/>
        <v>31000</v>
      </c>
      <c r="F12" s="2">
        <f t="shared" si="4"/>
        <v>62000</v>
      </c>
      <c r="M12" s="6">
        <v>10</v>
      </c>
      <c r="N12" s="25">
        <v>36800</v>
      </c>
      <c r="O12" s="2">
        <v>73600</v>
      </c>
    </row>
    <row r="13" spans="1:15" x14ac:dyDescent="0.3">
      <c r="A13" s="2">
        <v>11</v>
      </c>
      <c r="B13" s="2">
        <f t="shared" si="1"/>
        <v>33000</v>
      </c>
      <c r="C13" s="2">
        <f t="shared" si="0"/>
        <v>1</v>
      </c>
      <c r="D13" s="2">
        <f t="shared" si="2"/>
        <v>2</v>
      </c>
      <c r="E13" s="2">
        <f t="shared" si="3"/>
        <v>33000</v>
      </c>
      <c r="F13" s="2">
        <f t="shared" si="4"/>
        <v>66000</v>
      </c>
      <c r="M13" s="6">
        <v>11</v>
      </c>
      <c r="N13" s="25">
        <v>36800</v>
      </c>
      <c r="O13" s="2">
        <v>73600</v>
      </c>
    </row>
    <row r="14" spans="1:15" x14ac:dyDescent="0.3">
      <c r="A14" s="2">
        <v>12</v>
      </c>
      <c r="B14" s="2">
        <f t="shared" si="1"/>
        <v>35000</v>
      </c>
      <c r="C14" s="2">
        <f t="shared" si="0"/>
        <v>1</v>
      </c>
      <c r="D14" s="2">
        <f t="shared" si="2"/>
        <v>2</v>
      </c>
      <c r="E14" s="2">
        <f t="shared" si="3"/>
        <v>35000</v>
      </c>
      <c r="F14" s="2">
        <f t="shared" si="4"/>
        <v>70000</v>
      </c>
      <c r="M14" s="6">
        <v>12</v>
      </c>
      <c r="N14" s="25">
        <v>36800</v>
      </c>
      <c r="O14" s="2">
        <v>73600</v>
      </c>
    </row>
    <row r="15" spans="1:15" x14ac:dyDescent="0.3">
      <c r="A15" s="2">
        <v>13</v>
      </c>
      <c r="B15" s="2">
        <f t="shared" si="1"/>
        <v>37000</v>
      </c>
      <c r="C15" s="2">
        <f t="shared" si="0"/>
        <v>0</v>
      </c>
      <c r="D15" s="2">
        <f t="shared" si="2"/>
        <v>1</v>
      </c>
      <c r="E15" s="2">
        <f t="shared" si="3"/>
        <v>0</v>
      </c>
      <c r="F15" s="2">
        <f t="shared" si="4"/>
        <v>37000</v>
      </c>
      <c r="M15" s="6">
        <v>13</v>
      </c>
      <c r="N15" s="25">
        <v>36800</v>
      </c>
      <c r="O15" s="2">
        <v>73600</v>
      </c>
    </row>
    <row r="16" spans="1:15" x14ac:dyDescent="0.3">
      <c r="A16" s="2">
        <v>14</v>
      </c>
      <c r="B16" s="2">
        <f t="shared" si="1"/>
        <v>39000</v>
      </c>
      <c r="C16" s="2">
        <f t="shared" si="0"/>
        <v>0</v>
      </c>
      <c r="D16" s="2">
        <f t="shared" si="2"/>
        <v>1</v>
      </c>
      <c r="E16" s="2">
        <f t="shared" si="3"/>
        <v>0</v>
      </c>
      <c r="F16" s="2">
        <f t="shared" si="4"/>
        <v>39000</v>
      </c>
      <c r="M16" s="6">
        <v>14</v>
      </c>
      <c r="N16" s="25">
        <v>36800</v>
      </c>
      <c r="O16" s="2">
        <v>73600</v>
      </c>
    </row>
    <row r="17" spans="1:15" x14ac:dyDescent="0.3">
      <c r="A17" s="2">
        <v>15</v>
      </c>
      <c r="B17" s="2">
        <f t="shared" si="1"/>
        <v>41000</v>
      </c>
      <c r="C17" s="2">
        <f t="shared" si="0"/>
        <v>1</v>
      </c>
      <c r="D17" s="2">
        <f t="shared" si="2"/>
        <v>2</v>
      </c>
      <c r="E17" s="2">
        <f t="shared" si="3"/>
        <v>41000</v>
      </c>
      <c r="F17" s="2">
        <f t="shared" si="4"/>
        <v>82000</v>
      </c>
      <c r="M17" s="6">
        <v>15</v>
      </c>
      <c r="N17" s="25">
        <v>58400</v>
      </c>
      <c r="O17" s="2">
        <v>116800</v>
      </c>
    </row>
    <row r="18" spans="1:15" x14ac:dyDescent="0.3">
      <c r="A18" s="2">
        <v>16</v>
      </c>
      <c r="B18" s="2">
        <f t="shared" si="1"/>
        <v>43000</v>
      </c>
      <c r="C18" s="2">
        <f t="shared" si="0"/>
        <v>1</v>
      </c>
      <c r="D18" s="2">
        <f t="shared" si="2"/>
        <v>2</v>
      </c>
      <c r="E18" s="2">
        <f t="shared" si="3"/>
        <v>43000</v>
      </c>
      <c r="F18" s="2">
        <f t="shared" si="4"/>
        <v>86000</v>
      </c>
      <c r="M18" s="6">
        <v>16</v>
      </c>
      <c r="N18" s="25">
        <v>58400</v>
      </c>
      <c r="O18" s="2">
        <v>116800</v>
      </c>
    </row>
    <row r="19" spans="1:15" x14ac:dyDescent="0.3">
      <c r="A19" s="2">
        <v>17</v>
      </c>
      <c r="B19" s="2">
        <f t="shared" si="1"/>
        <v>45000</v>
      </c>
      <c r="C19" s="2">
        <f t="shared" si="0"/>
        <v>1</v>
      </c>
      <c r="D19" s="2">
        <f t="shared" si="2"/>
        <v>2</v>
      </c>
      <c r="E19" s="2">
        <f t="shared" si="3"/>
        <v>45000</v>
      </c>
      <c r="F19" s="2">
        <f t="shared" si="4"/>
        <v>90000</v>
      </c>
      <c r="M19" s="6">
        <v>17</v>
      </c>
      <c r="N19" s="25">
        <v>58400</v>
      </c>
      <c r="O19" s="2">
        <v>116800</v>
      </c>
    </row>
    <row r="20" spans="1:15" x14ac:dyDescent="0.3">
      <c r="A20" s="2">
        <v>18</v>
      </c>
      <c r="B20" s="2">
        <f t="shared" si="1"/>
        <v>47000</v>
      </c>
      <c r="C20" s="2">
        <f t="shared" si="0"/>
        <v>1</v>
      </c>
      <c r="D20" s="2">
        <f t="shared" si="2"/>
        <v>2</v>
      </c>
      <c r="E20" s="2">
        <f t="shared" si="3"/>
        <v>47000</v>
      </c>
      <c r="F20" s="2">
        <f t="shared" si="4"/>
        <v>94000</v>
      </c>
      <c r="M20" s="6">
        <v>18</v>
      </c>
      <c r="N20" s="25">
        <v>58400</v>
      </c>
      <c r="O20" s="2">
        <v>116800</v>
      </c>
    </row>
    <row r="21" spans="1:15" x14ac:dyDescent="0.3">
      <c r="A21" s="2">
        <v>19</v>
      </c>
      <c r="B21" s="2">
        <f t="shared" si="1"/>
        <v>49000</v>
      </c>
      <c r="C21" s="2">
        <f t="shared" si="0"/>
        <v>1</v>
      </c>
      <c r="D21" s="2">
        <f t="shared" si="2"/>
        <v>2</v>
      </c>
      <c r="E21" s="2">
        <f t="shared" si="3"/>
        <v>49000</v>
      </c>
      <c r="F21" s="2">
        <f t="shared" si="4"/>
        <v>98000</v>
      </c>
      <c r="M21" s="6">
        <v>19</v>
      </c>
      <c r="N21" s="25">
        <v>58400</v>
      </c>
      <c r="O21" s="2">
        <v>116800</v>
      </c>
    </row>
    <row r="22" spans="1:15" x14ac:dyDescent="0.3">
      <c r="A22" s="2">
        <v>20</v>
      </c>
      <c r="B22" s="2">
        <f t="shared" si="1"/>
        <v>51000</v>
      </c>
      <c r="C22" s="2">
        <f t="shared" si="0"/>
        <v>1</v>
      </c>
      <c r="D22" s="2">
        <f t="shared" si="2"/>
        <v>3</v>
      </c>
      <c r="E22" s="2">
        <f t="shared" si="3"/>
        <v>51000</v>
      </c>
      <c r="F22" s="2">
        <f t="shared" si="4"/>
        <v>153000</v>
      </c>
      <c r="M22" s="6">
        <v>20</v>
      </c>
      <c r="N22" s="25">
        <v>80000</v>
      </c>
      <c r="O22" s="2">
        <v>160000</v>
      </c>
    </row>
    <row r="23" spans="1:15" x14ac:dyDescent="0.3">
      <c r="A23" s="2">
        <v>21</v>
      </c>
      <c r="B23" s="2">
        <f t="shared" si="1"/>
        <v>53000</v>
      </c>
      <c r="C23" s="2">
        <f t="shared" si="0"/>
        <v>1</v>
      </c>
      <c r="D23" s="2">
        <f t="shared" si="2"/>
        <v>3</v>
      </c>
      <c r="E23" s="2">
        <f t="shared" si="3"/>
        <v>53000</v>
      </c>
      <c r="F23" s="2">
        <f t="shared" si="4"/>
        <v>159000</v>
      </c>
      <c r="M23" s="6">
        <v>21</v>
      </c>
      <c r="N23" s="25">
        <v>80000</v>
      </c>
      <c r="O23" s="2">
        <v>160000</v>
      </c>
    </row>
    <row r="24" spans="1:15" x14ac:dyDescent="0.3">
      <c r="A24" s="2">
        <v>22</v>
      </c>
      <c r="B24" s="2">
        <f t="shared" si="1"/>
        <v>55000</v>
      </c>
      <c r="C24" s="2">
        <f t="shared" si="0"/>
        <v>1</v>
      </c>
      <c r="D24" s="2">
        <f t="shared" si="2"/>
        <v>2</v>
      </c>
      <c r="E24" s="2">
        <f t="shared" si="3"/>
        <v>55000</v>
      </c>
      <c r="F24" s="2">
        <f t="shared" si="4"/>
        <v>110000</v>
      </c>
      <c r="M24" s="6">
        <v>22</v>
      </c>
      <c r="N24" s="25">
        <v>80000</v>
      </c>
      <c r="O24" s="2">
        <v>160000</v>
      </c>
    </row>
    <row r="25" spans="1:15" x14ac:dyDescent="0.3">
      <c r="A25" s="2">
        <v>23</v>
      </c>
      <c r="B25" s="2">
        <f t="shared" si="1"/>
        <v>57000</v>
      </c>
      <c r="C25" s="2">
        <f t="shared" si="0"/>
        <v>1</v>
      </c>
      <c r="D25" s="2">
        <f t="shared" si="2"/>
        <v>2</v>
      </c>
      <c r="E25" s="2">
        <f t="shared" si="3"/>
        <v>57000</v>
      </c>
      <c r="F25" s="2">
        <f t="shared" si="4"/>
        <v>114000</v>
      </c>
      <c r="M25" s="6">
        <v>23</v>
      </c>
      <c r="N25" s="25">
        <v>80000</v>
      </c>
      <c r="O25" s="2">
        <v>160000</v>
      </c>
    </row>
    <row r="26" spans="1:15" x14ac:dyDescent="0.3">
      <c r="A26" s="2">
        <v>24</v>
      </c>
      <c r="B26" s="2">
        <f t="shared" si="1"/>
        <v>59000</v>
      </c>
      <c r="C26" s="2">
        <f t="shared" si="0"/>
        <v>1</v>
      </c>
      <c r="D26" s="2">
        <f t="shared" si="2"/>
        <v>2</v>
      </c>
      <c r="E26" s="2">
        <f t="shared" si="3"/>
        <v>59000</v>
      </c>
      <c r="F26" s="2">
        <f t="shared" si="4"/>
        <v>118000</v>
      </c>
      <c r="M26" s="6">
        <v>24</v>
      </c>
      <c r="N26" s="25">
        <v>80000</v>
      </c>
      <c r="O26" s="2">
        <v>160000</v>
      </c>
    </row>
    <row r="27" spans="1:15" x14ac:dyDescent="0.3">
      <c r="A27" s="2">
        <v>25</v>
      </c>
      <c r="B27" s="2">
        <f t="shared" si="1"/>
        <v>61000</v>
      </c>
      <c r="C27" s="2">
        <f t="shared" si="0"/>
        <v>1</v>
      </c>
      <c r="D27" s="2">
        <f t="shared" si="2"/>
        <v>3</v>
      </c>
      <c r="E27" s="2">
        <f t="shared" si="3"/>
        <v>61000</v>
      </c>
      <c r="F27" s="2">
        <f t="shared" si="4"/>
        <v>183000</v>
      </c>
      <c r="M27" s="6">
        <v>25</v>
      </c>
      <c r="N27" s="25">
        <v>103600</v>
      </c>
      <c r="O27" s="2">
        <v>207200</v>
      </c>
    </row>
    <row r="28" spans="1:15" x14ac:dyDescent="0.3">
      <c r="A28" s="2">
        <v>26</v>
      </c>
      <c r="B28" s="2">
        <f t="shared" si="1"/>
        <v>63000</v>
      </c>
      <c r="C28" s="2">
        <f t="shared" si="0"/>
        <v>1</v>
      </c>
      <c r="D28" s="2">
        <f t="shared" si="2"/>
        <v>3</v>
      </c>
      <c r="E28" s="2">
        <f t="shared" si="3"/>
        <v>63000</v>
      </c>
      <c r="F28" s="2">
        <f t="shared" si="4"/>
        <v>189000</v>
      </c>
      <c r="M28" s="6">
        <v>26</v>
      </c>
      <c r="N28" s="25">
        <v>103600</v>
      </c>
      <c r="O28" s="2">
        <v>207200</v>
      </c>
    </row>
    <row r="29" spans="1:15" x14ac:dyDescent="0.3">
      <c r="A29" s="2">
        <v>27</v>
      </c>
      <c r="B29" s="2">
        <f t="shared" si="1"/>
        <v>65000</v>
      </c>
      <c r="C29" s="2">
        <f t="shared" si="0"/>
        <v>1</v>
      </c>
      <c r="D29" s="2">
        <f t="shared" si="2"/>
        <v>3</v>
      </c>
      <c r="E29" s="2">
        <f t="shared" si="3"/>
        <v>65000</v>
      </c>
      <c r="F29" s="2">
        <f t="shared" si="4"/>
        <v>195000</v>
      </c>
      <c r="M29" s="6">
        <v>27</v>
      </c>
      <c r="N29" s="25">
        <v>103600</v>
      </c>
      <c r="O29" s="2">
        <v>207200</v>
      </c>
    </row>
    <row r="30" spans="1:15" x14ac:dyDescent="0.3">
      <c r="A30" s="2">
        <v>28</v>
      </c>
      <c r="B30" s="2">
        <f t="shared" si="1"/>
        <v>67000</v>
      </c>
      <c r="C30" s="2">
        <f t="shared" si="0"/>
        <v>1</v>
      </c>
      <c r="D30" s="2">
        <f t="shared" si="2"/>
        <v>3</v>
      </c>
      <c r="E30" s="2">
        <f t="shared" si="3"/>
        <v>67000</v>
      </c>
      <c r="F30" s="2">
        <f t="shared" si="4"/>
        <v>201000</v>
      </c>
      <c r="M30" s="6">
        <v>28</v>
      </c>
      <c r="N30" s="25">
        <v>103600</v>
      </c>
      <c r="O30" s="2">
        <v>207200</v>
      </c>
    </row>
    <row r="31" spans="1:15" x14ac:dyDescent="0.3">
      <c r="A31" s="2">
        <v>29</v>
      </c>
      <c r="B31" s="2">
        <f t="shared" si="1"/>
        <v>69000</v>
      </c>
      <c r="C31" s="2">
        <f t="shared" si="0"/>
        <v>1</v>
      </c>
      <c r="D31" s="2">
        <f t="shared" si="2"/>
        <v>3</v>
      </c>
      <c r="E31" s="2">
        <f t="shared" si="3"/>
        <v>69000</v>
      </c>
      <c r="F31" s="2">
        <f t="shared" si="4"/>
        <v>207000</v>
      </c>
      <c r="M31" s="6">
        <v>29</v>
      </c>
      <c r="N31" s="25">
        <v>103600</v>
      </c>
      <c r="O31" s="2">
        <v>207200</v>
      </c>
    </row>
    <row r="32" spans="1:15" x14ac:dyDescent="0.3">
      <c r="A32" s="2">
        <v>30</v>
      </c>
      <c r="B32" s="2">
        <f t="shared" si="1"/>
        <v>71000</v>
      </c>
      <c r="C32" s="2">
        <f t="shared" si="0"/>
        <v>1</v>
      </c>
      <c r="D32" s="2">
        <f t="shared" si="2"/>
        <v>3</v>
      </c>
      <c r="E32" s="2">
        <f t="shared" si="3"/>
        <v>71000</v>
      </c>
      <c r="F32" s="2">
        <f t="shared" si="4"/>
        <v>213000</v>
      </c>
      <c r="M32" s="6">
        <v>30</v>
      </c>
      <c r="N32" s="25">
        <v>127200</v>
      </c>
      <c r="O32" s="2">
        <v>254400</v>
      </c>
    </row>
    <row r="33" spans="1:15" x14ac:dyDescent="0.3">
      <c r="A33" s="2">
        <v>31</v>
      </c>
      <c r="B33" s="2">
        <f t="shared" si="1"/>
        <v>73000</v>
      </c>
      <c r="C33" s="2">
        <f t="shared" si="0"/>
        <v>1</v>
      </c>
      <c r="D33" s="2">
        <f t="shared" si="2"/>
        <v>3</v>
      </c>
      <c r="E33" s="2">
        <f t="shared" si="3"/>
        <v>73000</v>
      </c>
      <c r="F33" s="2">
        <f t="shared" si="4"/>
        <v>219000</v>
      </c>
      <c r="M33" s="6">
        <v>31</v>
      </c>
      <c r="N33" s="25">
        <v>127200</v>
      </c>
      <c r="O33" s="2">
        <v>254400</v>
      </c>
    </row>
    <row r="34" spans="1:15" x14ac:dyDescent="0.3">
      <c r="A34" s="2">
        <v>32</v>
      </c>
      <c r="B34" s="2">
        <f t="shared" si="1"/>
        <v>75000</v>
      </c>
      <c r="C34" s="2">
        <f t="shared" si="0"/>
        <v>1</v>
      </c>
      <c r="D34" s="2">
        <f t="shared" si="2"/>
        <v>3</v>
      </c>
      <c r="E34" s="2">
        <f t="shared" si="3"/>
        <v>75000</v>
      </c>
      <c r="F34" s="2">
        <f t="shared" si="4"/>
        <v>225000</v>
      </c>
      <c r="M34" s="6">
        <v>32</v>
      </c>
      <c r="N34" s="25">
        <v>127200</v>
      </c>
      <c r="O34" s="2">
        <v>254400</v>
      </c>
    </row>
    <row r="35" spans="1:15" x14ac:dyDescent="0.3">
      <c r="A35" s="2">
        <v>33</v>
      </c>
      <c r="B35" s="2">
        <f t="shared" si="1"/>
        <v>77000</v>
      </c>
      <c r="C35" s="2">
        <f t="shared" ref="C35:C52" si="5">ROUNDDOWN(N35/B35,0)</f>
        <v>1</v>
      </c>
      <c r="D35" s="2">
        <f t="shared" si="2"/>
        <v>3</v>
      </c>
      <c r="E35" s="2">
        <f t="shared" si="3"/>
        <v>77000</v>
      </c>
      <c r="F35" s="2">
        <f t="shared" si="4"/>
        <v>231000</v>
      </c>
      <c r="M35" s="6">
        <v>33</v>
      </c>
      <c r="N35" s="25">
        <v>127200</v>
      </c>
      <c r="O35" s="2">
        <v>254400</v>
      </c>
    </row>
    <row r="36" spans="1:15" x14ac:dyDescent="0.3">
      <c r="A36" s="2">
        <v>34</v>
      </c>
      <c r="B36" s="2">
        <f t="shared" ref="B36:B52" si="6">ROUNDUP(B35+$B$3*($H$2-A36)/10000,-3)</f>
        <v>79000</v>
      </c>
      <c r="C36" s="2">
        <f t="shared" si="5"/>
        <v>1</v>
      </c>
      <c r="D36" s="2">
        <f t="shared" si="2"/>
        <v>3</v>
      </c>
      <c r="E36" s="2">
        <f t="shared" si="3"/>
        <v>79000</v>
      </c>
      <c r="F36" s="2">
        <f t="shared" si="4"/>
        <v>237000</v>
      </c>
      <c r="M36" s="6">
        <v>34</v>
      </c>
      <c r="N36" s="25">
        <v>127200</v>
      </c>
      <c r="O36" s="2">
        <v>254400</v>
      </c>
    </row>
    <row r="37" spans="1:15" x14ac:dyDescent="0.3">
      <c r="A37" s="2">
        <v>35</v>
      </c>
      <c r="B37" s="2">
        <f t="shared" si="6"/>
        <v>81000</v>
      </c>
      <c r="C37" s="2">
        <f t="shared" si="5"/>
        <v>1</v>
      </c>
      <c r="D37" s="2">
        <f t="shared" si="2"/>
        <v>3</v>
      </c>
      <c r="E37" s="2">
        <f t="shared" si="3"/>
        <v>81000</v>
      </c>
      <c r="F37" s="2">
        <f t="shared" si="4"/>
        <v>243000</v>
      </c>
      <c r="M37" s="6">
        <v>35</v>
      </c>
      <c r="N37" s="25">
        <v>150800</v>
      </c>
      <c r="O37" s="2">
        <v>301600</v>
      </c>
    </row>
    <row r="38" spans="1:15" x14ac:dyDescent="0.3">
      <c r="A38" s="2">
        <v>36</v>
      </c>
      <c r="B38" s="2">
        <f t="shared" si="6"/>
        <v>83000</v>
      </c>
      <c r="C38" s="2">
        <f t="shared" si="5"/>
        <v>1</v>
      </c>
      <c r="D38" s="2">
        <f t="shared" si="2"/>
        <v>3</v>
      </c>
      <c r="E38" s="2">
        <f t="shared" si="3"/>
        <v>83000</v>
      </c>
      <c r="F38" s="2">
        <f t="shared" si="4"/>
        <v>249000</v>
      </c>
      <c r="M38" s="6">
        <v>36</v>
      </c>
      <c r="N38" s="25">
        <v>150800</v>
      </c>
      <c r="O38" s="2">
        <v>301600</v>
      </c>
    </row>
    <row r="39" spans="1:15" x14ac:dyDescent="0.3">
      <c r="A39" s="2">
        <v>37</v>
      </c>
      <c r="B39" s="2">
        <f t="shared" si="6"/>
        <v>85000</v>
      </c>
      <c r="C39" s="2">
        <f t="shared" si="5"/>
        <v>1</v>
      </c>
      <c r="D39" s="2">
        <f t="shared" si="2"/>
        <v>3</v>
      </c>
      <c r="E39" s="2">
        <f t="shared" si="3"/>
        <v>85000</v>
      </c>
      <c r="F39" s="2">
        <f t="shared" si="4"/>
        <v>255000</v>
      </c>
      <c r="M39" s="6">
        <v>37</v>
      </c>
      <c r="N39" s="25">
        <v>150800</v>
      </c>
      <c r="O39" s="2">
        <v>301600</v>
      </c>
    </row>
    <row r="40" spans="1:15" x14ac:dyDescent="0.3">
      <c r="A40" s="2">
        <v>38</v>
      </c>
      <c r="B40" s="2">
        <f t="shared" si="6"/>
        <v>87000</v>
      </c>
      <c r="C40" s="2">
        <f t="shared" si="5"/>
        <v>1</v>
      </c>
      <c r="D40" s="2">
        <f t="shared" si="2"/>
        <v>3</v>
      </c>
      <c r="E40" s="2">
        <f t="shared" si="3"/>
        <v>87000</v>
      </c>
      <c r="F40" s="2">
        <f t="shared" si="4"/>
        <v>261000</v>
      </c>
      <c r="M40" s="6">
        <v>38</v>
      </c>
      <c r="N40" s="25">
        <v>150800</v>
      </c>
      <c r="O40" s="2">
        <v>301600</v>
      </c>
    </row>
    <row r="41" spans="1:15" x14ac:dyDescent="0.3">
      <c r="A41" s="2">
        <v>39</v>
      </c>
      <c r="B41" s="2">
        <f t="shared" si="6"/>
        <v>89000</v>
      </c>
      <c r="C41" s="2">
        <f t="shared" si="5"/>
        <v>1</v>
      </c>
      <c r="D41" s="2">
        <f t="shared" si="2"/>
        <v>3</v>
      </c>
      <c r="E41" s="2">
        <f t="shared" si="3"/>
        <v>89000</v>
      </c>
      <c r="F41" s="2">
        <f t="shared" si="4"/>
        <v>267000</v>
      </c>
      <c r="M41" s="6">
        <v>39</v>
      </c>
      <c r="N41" s="25">
        <v>150800</v>
      </c>
      <c r="O41" s="2">
        <v>301600</v>
      </c>
    </row>
    <row r="42" spans="1:15" x14ac:dyDescent="0.3">
      <c r="A42" s="2">
        <v>40</v>
      </c>
      <c r="B42" s="2">
        <f t="shared" si="6"/>
        <v>91000</v>
      </c>
      <c r="C42" s="2">
        <f t="shared" si="5"/>
        <v>1</v>
      </c>
      <c r="D42" s="2">
        <f t="shared" si="2"/>
        <v>3</v>
      </c>
      <c r="E42" s="2">
        <f t="shared" si="3"/>
        <v>91000</v>
      </c>
      <c r="F42" s="2">
        <f t="shared" si="4"/>
        <v>273000</v>
      </c>
      <c r="M42" s="6">
        <v>40</v>
      </c>
      <c r="N42" s="25">
        <v>178000</v>
      </c>
      <c r="O42" s="2">
        <v>356000</v>
      </c>
    </row>
    <row r="43" spans="1:15" x14ac:dyDescent="0.3">
      <c r="A43" s="2">
        <v>41</v>
      </c>
      <c r="B43" s="2">
        <f t="shared" si="6"/>
        <v>93000</v>
      </c>
      <c r="C43" s="2">
        <f t="shared" si="5"/>
        <v>1</v>
      </c>
      <c r="D43" s="2">
        <f t="shared" si="2"/>
        <v>3</v>
      </c>
      <c r="E43" s="2">
        <f t="shared" si="3"/>
        <v>93000</v>
      </c>
      <c r="F43" s="2">
        <f t="shared" si="4"/>
        <v>279000</v>
      </c>
      <c r="M43" s="6">
        <v>41</v>
      </c>
      <c r="N43" s="25">
        <v>178000</v>
      </c>
      <c r="O43" s="2">
        <v>356000</v>
      </c>
    </row>
    <row r="44" spans="1:15" x14ac:dyDescent="0.3">
      <c r="A44" s="2">
        <v>42</v>
      </c>
      <c r="B44" s="2">
        <f t="shared" si="6"/>
        <v>95000</v>
      </c>
      <c r="C44" s="2">
        <f t="shared" si="5"/>
        <v>1</v>
      </c>
      <c r="D44" s="2">
        <f t="shared" si="2"/>
        <v>3</v>
      </c>
      <c r="E44" s="2">
        <f t="shared" si="3"/>
        <v>95000</v>
      </c>
      <c r="F44" s="2">
        <f t="shared" si="4"/>
        <v>285000</v>
      </c>
      <c r="M44" s="6">
        <v>42</v>
      </c>
      <c r="N44" s="25">
        <v>178000</v>
      </c>
      <c r="O44" s="2">
        <v>356000</v>
      </c>
    </row>
    <row r="45" spans="1:15" x14ac:dyDescent="0.3">
      <c r="A45" s="2">
        <v>43</v>
      </c>
      <c r="B45" s="2">
        <f t="shared" si="6"/>
        <v>97000</v>
      </c>
      <c r="C45" s="2">
        <f t="shared" si="5"/>
        <v>1</v>
      </c>
      <c r="D45" s="2">
        <f t="shared" si="2"/>
        <v>3</v>
      </c>
      <c r="E45" s="2">
        <f t="shared" si="3"/>
        <v>97000</v>
      </c>
      <c r="F45" s="2">
        <f t="shared" si="4"/>
        <v>291000</v>
      </c>
      <c r="M45" s="6">
        <v>43</v>
      </c>
      <c r="N45" s="25">
        <v>178000</v>
      </c>
      <c r="O45" s="2">
        <v>356000</v>
      </c>
    </row>
    <row r="46" spans="1:15" x14ac:dyDescent="0.3">
      <c r="A46" s="2">
        <v>44</v>
      </c>
      <c r="B46" s="2">
        <f t="shared" si="6"/>
        <v>99000</v>
      </c>
      <c r="C46" s="2">
        <f t="shared" si="5"/>
        <v>1</v>
      </c>
      <c r="D46" s="2">
        <f t="shared" si="2"/>
        <v>3</v>
      </c>
      <c r="E46" s="2">
        <f t="shared" si="3"/>
        <v>99000</v>
      </c>
      <c r="F46" s="2">
        <f t="shared" si="4"/>
        <v>297000</v>
      </c>
      <c r="M46" s="6">
        <v>44</v>
      </c>
      <c r="N46" s="25">
        <v>178000</v>
      </c>
      <c r="O46" s="2">
        <v>356000</v>
      </c>
    </row>
    <row r="47" spans="1:15" x14ac:dyDescent="0.3">
      <c r="A47" s="2">
        <v>45</v>
      </c>
      <c r="B47" s="2">
        <f t="shared" si="6"/>
        <v>101000</v>
      </c>
      <c r="C47" s="2">
        <f t="shared" si="5"/>
        <v>2</v>
      </c>
      <c r="D47" s="2">
        <f t="shared" si="2"/>
        <v>4</v>
      </c>
      <c r="E47" s="2">
        <f t="shared" si="3"/>
        <v>202000</v>
      </c>
      <c r="F47" s="2">
        <f t="shared" si="4"/>
        <v>404000</v>
      </c>
      <c r="M47" s="6">
        <v>45</v>
      </c>
      <c r="N47" s="25">
        <v>205200</v>
      </c>
      <c r="O47" s="2">
        <v>410400</v>
      </c>
    </row>
    <row r="48" spans="1:15" x14ac:dyDescent="0.3">
      <c r="A48" s="2">
        <v>46</v>
      </c>
      <c r="B48" s="2">
        <f t="shared" si="6"/>
        <v>103000</v>
      </c>
      <c r="C48" s="2">
        <f t="shared" si="5"/>
        <v>1</v>
      </c>
      <c r="D48" s="2">
        <f t="shared" si="2"/>
        <v>3</v>
      </c>
      <c r="E48" s="2">
        <f t="shared" si="3"/>
        <v>103000</v>
      </c>
      <c r="F48" s="2">
        <f t="shared" si="4"/>
        <v>309000</v>
      </c>
      <c r="M48" s="6">
        <v>46</v>
      </c>
      <c r="N48" s="25">
        <v>205200</v>
      </c>
      <c r="O48" s="2">
        <v>410400</v>
      </c>
    </row>
    <row r="49" spans="1:15" x14ac:dyDescent="0.3">
      <c r="A49" s="2">
        <v>47</v>
      </c>
      <c r="B49" s="2">
        <f t="shared" si="6"/>
        <v>105000</v>
      </c>
      <c r="C49" s="2">
        <f t="shared" si="5"/>
        <v>1</v>
      </c>
      <c r="D49" s="2">
        <f t="shared" si="2"/>
        <v>3</v>
      </c>
      <c r="E49" s="2">
        <f t="shared" si="3"/>
        <v>105000</v>
      </c>
      <c r="F49" s="2">
        <f t="shared" si="4"/>
        <v>315000</v>
      </c>
      <c r="M49" s="6">
        <v>47</v>
      </c>
      <c r="N49" s="25">
        <v>205200</v>
      </c>
      <c r="O49" s="2">
        <v>410400</v>
      </c>
    </row>
    <row r="50" spans="1:15" x14ac:dyDescent="0.3">
      <c r="A50" s="2">
        <v>48</v>
      </c>
      <c r="B50" s="2">
        <f t="shared" si="6"/>
        <v>107000</v>
      </c>
      <c r="C50" s="2">
        <f t="shared" si="5"/>
        <v>1</v>
      </c>
      <c r="D50" s="2">
        <f t="shared" si="2"/>
        <v>3</v>
      </c>
      <c r="E50" s="2">
        <f t="shared" si="3"/>
        <v>107000</v>
      </c>
      <c r="F50" s="2">
        <f t="shared" si="4"/>
        <v>321000</v>
      </c>
      <c r="M50" s="6">
        <v>48</v>
      </c>
      <c r="N50" s="25">
        <v>205200</v>
      </c>
      <c r="O50" s="2">
        <v>410400</v>
      </c>
    </row>
    <row r="51" spans="1:15" x14ac:dyDescent="0.3">
      <c r="A51" s="2">
        <v>49</v>
      </c>
      <c r="B51" s="2">
        <f t="shared" si="6"/>
        <v>109000</v>
      </c>
      <c r="C51" s="2">
        <f t="shared" si="5"/>
        <v>1</v>
      </c>
      <c r="D51" s="2">
        <f t="shared" si="2"/>
        <v>3</v>
      </c>
      <c r="E51" s="2">
        <f t="shared" si="3"/>
        <v>109000</v>
      </c>
      <c r="F51" s="2">
        <f t="shared" si="4"/>
        <v>327000</v>
      </c>
      <c r="M51" s="6">
        <v>49</v>
      </c>
      <c r="N51" s="25">
        <v>205200</v>
      </c>
      <c r="O51" s="2">
        <v>410400</v>
      </c>
    </row>
    <row r="52" spans="1:15" x14ac:dyDescent="0.3">
      <c r="A52" s="2">
        <v>50</v>
      </c>
      <c r="B52" s="2">
        <f t="shared" si="6"/>
        <v>111000</v>
      </c>
      <c r="C52" s="2">
        <f t="shared" si="5"/>
        <v>2</v>
      </c>
      <c r="D52" s="2">
        <f t="shared" si="2"/>
        <v>4</v>
      </c>
      <c r="E52" s="2">
        <f t="shared" si="3"/>
        <v>222000</v>
      </c>
      <c r="F52" s="2">
        <f t="shared" si="4"/>
        <v>444000</v>
      </c>
      <c r="M52" s="6">
        <v>50</v>
      </c>
      <c r="N52" s="25">
        <v>232400</v>
      </c>
      <c r="O52" s="2">
        <v>464800</v>
      </c>
    </row>
    <row r="53" spans="1:15" x14ac:dyDescent="0.3">
      <c r="A53" s="27" t="s">
        <v>104</v>
      </c>
      <c r="B53" s="27"/>
      <c r="C53" s="27"/>
      <c r="D53" s="27"/>
      <c r="E53" s="27">
        <f>SUM(E3:E52)</f>
        <v>3047000</v>
      </c>
      <c r="F53" s="27">
        <f>SUM(F3:F52)</f>
        <v>8451500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47" sqref="D47"/>
    </sheetView>
  </sheetViews>
  <sheetFormatPr defaultRowHeight="16.5" x14ac:dyDescent="0.3"/>
  <cols>
    <col min="2" max="2" width="13.25" bestFit="1" customWidth="1"/>
    <col min="11" max="11" width="6.125" bestFit="1" customWidth="1"/>
    <col min="12" max="12" width="20.75" bestFit="1" customWidth="1"/>
  </cols>
  <sheetData>
    <row r="1" spans="1:12" x14ac:dyDescent="0.3">
      <c r="A1" s="33" t="s">
        <v>135</v>
      </c>
      <c r="B1" s="33"/>
      <c r="C1" s="33"/>
      <c r="D1" s="33"/>
    </row>
    <row r="2" spans="1:12" x14ac:dyDescent="0.3">
      <c r="A2" s="33"/>
      <c r="B2" s="33"/>
      <c r="C2" s="33"/>
      <c r="D2" s="33"/>
    </row>
    <row r="3" spans="1:12" x14ac:dyDescent="0.3">
      <c r="A3" s="38" t="s">
        <v>136</v>
      </c>
      <c r="B3" s="38" t="s">
        <v>137</v>
      </c>
      <c r="C3" s="38" t="s">
        <v>138</v>
      </c>
      <c r="D3" s="38" t="s">
        <v>139</v>
      </c>
      <c r="K3" s="31" t="s">
        <v>32</v>
      </c>
      <c r="L3" s="31" t="s">
        <v>33</v>
      </c>
    </row>
    <row r="4" spans="1:12" x14ac:dyDescent="0.3">
      <c r="A4" s="39">
        <v>0</v>
      </c>
      <c r="B4" s="39">
        <v>1000</v>
      </c>
      <c r="C4" s="34">
        <v>0</v>
      </c>
      <c r="D4" s="34">
        <v>0</v>
      </c>
      <c r="K4" s="6">
        <v>1</v>
      </c>
      <c r="L4" s="32">
        <v>9400</v>
      </c>
    </row>
    <row r="5" spans="1:12" x14ac:dyDescent="0.3">
      <c r="A5" s="39">
        <v>1</v>
      </c>
      <c r="B5" s="39">
        <v>16</v>
      </c>
      <c r="C5" s="34">
        <v>3</v>
      </c>
      <c r="D5" s="34">
        <v>3000</v>
      </c>
      <c r="K5" s="6">
        <v>5</v>
      </c>
      <c r="L5" s="32">
        <v>18800</v>
      </c>
    </row>
    <row r="6" spans="1:12" x14ac:dyDescent="0.3">
      <c r="A6" s="39">
        <v>2</v>
      </c>
      <c r="B6" s="39">
        <v>17</v>
      </c>
      <c r="C6" s="34">
        <v>5</v>
      </c>
      <c r="D6" s="34">
        <v>5000</v>
      </c>
      <c r="K6" s="6">
        <v>10</v>
      </c>
      <c r="L6" s="32">
        <v>44000</v>
      </c>
    </row>
    <row r="7" spans="1:12" x14ac:dyDescent="0.3">
      <c r="A7" s="39">
        <v>3</v>
      </c>
      <c r="B7" s="39">
        <v>18</v>
      </c>
      <c r="C7" s="34">
        <v>8</v>
      </c>
      <c r="D7" s="34">
        <v>8000</v>
      </c>
      <c r="K7" s="6">
        <v>15</v>
      </c>
      <c r="L7" s="32">
        <v>69200</v>
      </c>
    </row>
    <row r="8" spans="1:12" x14ac:dyDescent="0.3">
      <c r="A8" s="39">
        <v>4</v>
      </c>
      <c r="B8" s="39">
        <v>19</v>
      </c>
      <c r="C8" s="35">
        <v>10</v>
      </c>
      <c r="D8" s="34">
        <v>10000</v>
      </c>
      <c r="K8" s="6">
        <v>20</v>
      </c>
      <c r="L8" s="32">
        <v>94400</v>
      </c>
    </row>
    <row r="9" spans="1:12" x14ac:dyDescent="0.3">
      <c r="A9" s="39">
        <v>5</v>
      </c>
      <c r="B9" s="39">
        <v>20</v>
      </c>
      <c r="C9" s="34">
        <v>12</v>
      </c>
      <c r="D9" s="34">
        <v>30000</v>
      </c>
      <c r="K9" s="6">
        <v>25</v>
      </c>
      <c r="L9" s="32">
        <v>121600</v>
      </c>
    </row>
    <row r="10" spans="1:12" x14ac:dyDescent="0.3">
      <c r="A10" s="39">
        <v>6</v>
      </c>
      <c r="B10" s="39">
        <v>21</v>
      </c>
      <c r="C10" s="34">
        <v>13</v>
      </c>
      <c r="D10" s="34">
        <v>32000</v>
      </c>
      <c r="K10" s="6">
        <v>30</v>
      </c>
      <c r="L10" s="32">
        <v>148800</v>
      </c>
    </row>
    <row r="11" spans="1:12" x14ac:dyDescent="0.3">
      <c r="A11" s="39">
        <v>7</v>
      </c>
      <c r="B11" s="39">
        <v>22</v>
      </c>
      <c r="C11" s="34">
        <v>14</v>
      </c>
      <c r="D11" s="34">
        <v>34000</v>
      </c>
      <c r="K11" s="6">
        <v>35</v>
      </c>
      <c r="L11" s="32">
        <v>176000</v>
      </c>
    </row>
    <row r="12" spans="1:12" x14ac:dyDescent="0.3">
      <c r="A12" s="39">
        <v>8</v>
      </c>
      <c r="B12" s="39">
        <v>23</v>
      </c>
      <c r="C12" s="35">
        <v>15</v>
      </c>
      <c r="D12" s="34">
        <v>50000</v>
      </c>
      <c r="K12" s="6">
        <v>40</v>
      </c>
      <c r="L12" s="32">
        <v>206800</v>
      </c>
    </row>
    <row r="13" spans="1:12" x14ac:dyDescent="0.3">
      <c r="A13" s="39">
        <v>9</v>
      </c>
      <c r="B13" s="39">
        <v>24</v>
      </c>
      <c r="C13" s="34">
        <v>16</v>
      </c>
      <c r="D13" s="34">
        <v>52000</v>
      </c>
      <c r="K13" s="6">
        <v>45</v>
      </c>
      <c r="L13" s="32">
        <v>237600</v>
      </c>
    </row>
    <row r="14" spans="1:12" x14ac:dyDescent="0.3">
      <c r="A14" s="39">
        <v>10</v>
      </c>
      <c r="B14" s="39">
        <v>25</v>
      </c>
      <c r="C14" s="34">
        <v>17</v>
      </c>
      <c r="D14" s="34">
        <v>54000</v>
      </c>
      <c r="K14" s="6">
        <v>50</v>
      </c>
      <c r="L14" s="32">
        <v>268400</v>
      </c>
    </row>
    <row r="15" spans="1:12" x14ac:dyDescent="0.3">
      <c r="A15" s="39">
        <v>11</v>
      </c>
      <c r="B15" s="39">
        <v>26</v>
      </c>
      <c r="C15" s="34">
        <v>18</v>
      </c>
      <c r="D15" s="34">
        <v>56000</v>
      </c>
    </row>
    <row r="16" spans="1:12" x14ac:dyDescent="0.3">
      <c r="A16" s="39">
        <v>12</v>
      </c>
      <c r="B16" s="39">
        <v>27</v>
      </c>
      <c r="C16" s="34">
        <v>19</v>
      </c>
      <c r="D16" s="34">
        <v>58000</v>
      </c>
    </row>
    <row r="17" spans="1:4" x14ac:dyDescent="0.3">
      <c r="A17" s="39">
        <v>13</v>
      </c>
      <c r="B17" s="39">
        <v>28</v>
      </c>
      <c r="C17" s="35">
        <v>20</v>
      </c>
      <c r="D17" s="34">
        <v>70000</v>
      </c>
    </row>
    <row r="18" spans="1:4" x14ac:dyDescent="0.3">
      <c r="A18" s="39">
        <v>14</v>
      </c>
      <c r="B18" s="39">
        <v>29</v>
      </c>
      <c r="C18" s="34">
        <v>21</v>
      </c>
      <c r="D18" s="34">
        <v>72000</v>
      </c>
    </row>
    <row r="19" spans="1:4" x14ac:dyDescent="0.3">
      <c r="A19" s="39">
        <v>15</v>
      </c>
      <c r="B19" s="39">
        <v>30</v>
      </c>
      <c r="C19" s="34">
        <v>22</v>
      </c>
      <c r="D19" s="34">
        <v>74000</v>
      </c>
    </row>
    <row r="20" spans="1:4" x14ac:dyDescent="0.3">
      <c r="A20" s="39">
        <v>16</v>
      </c>
      <c r="B20" s="39">
        <v>31</v>
      </c>
      <c r="C20" s="34">
        <v>23</v>
      </c>
      <c r="D20" s="34">
        <v>76000</v>
      </c>
    </row>
    <row r="21" spans="1:4" x14ac:dyDescent="0.3">
      <c r="A21" s="39">
        <v>17</v>
      </c>
      <c r="B21" s="39">
        <v>32</v>
      </c>
      <c r="C21" s="34">
        <v>24</v>
      </c>
      <c r="D21" s="34">
        <v>78000</v>
      </c>
    </row>
    <row r="22" spans="1:4" x14ac:dyDescent="0.3">
      <c r="A22" s="39">
        <v>18</v>
      </c>
      <c r="B22" s="39">
        <v>33</v>
      </c>
      <c r="C22" s="35">
        <v>25</v>
      </c>
      <c r="D22" s="34">
        <v>90000</v>
      </c>
    </row>
    <row r="23" spans="1:4" x14ac:dyDescent="0.3">
      <c r="A23" s="39">
        <v>19</v>
      </c>
      <c r="B23" s="39">
        <v>34</v>
      </c>
      <c r="C23" s="34">
        <v>26</v>
      </c>
      <c r="D23" s="34">
        <v>92000</v>
      </c>
    </row>
    <row r="24" spans="1:4" x14ac:dyDescent="0.3">
      <c r="A24" s="39">
        <v>20</v>
      </c>
      <c r="B24" s="39">
        <v>35</v>
      </c>
      <c r="C24" s="34">
        <v>27</v>
      </c>
      <c r="D24" s="34">
        <v>94000</v>
      </c>
    </row>
    <row r="25" spans="1:4" x14ac:dyDescent="0.3">
      <c r="A25" s="39">
        <v>21</v>
      </c>
      <c r="B25" s="39">
        <v>36</v>
      </c>
      <c r="C25" s="34">
        <v>28</v>
      </c>
      <c r="D25" s="34">
        <v>96000</v>
      </c>
    </row>
    <row r="26" spans="1:4" x14ac:dyDescent="0.3">
      <c r="A26" s="39">
        <v>22</v>
      </c>
      <c r="B26" s="39">
        <v>38</v>
      </c>
      <c r="C26" s="34">
        <v>29</v>
      </c>
      <c r="D26" s="34">
        <v>98000</v>
      </c>
    </row>
    <row r="27" spans="1:4" x14ac:dyDescent="0.3">
      <c r="A27" s="39">
        <v>23</v>
      </c>
      <c r="B27" s="39">
        <v>39</v>
      </c>
      <c r="C27" s="35">
        <v>30</v>
      </c>
      <c r="D27" s="35">
        <v>120000</v>
      </c>
    </row>
    <row r="28" spans="1:4" x14ac:dyDescent="0.3">
      <c r="A28" s="39">
        <v>24</v>
      </c>
      <c r="B28" s="39">
        <v>40</v>
      </c>
      <c r="C28" s="34">
        <v>31</v>
      </c>
      <c r="D28" s="34">
        <v>140000</v>
      </c>
    </row>
    <row r="29" spans="1:4" x14ac:dyDescent="0.3">
      <c r="A29" s="39">
        <v>25</v>
      </c>
      <c r="B29" s="39">
        <v>43</v>
      </c>
      <c r="C29" s="34">
        <v>32</v>
      </c>
      <c r="D29" s="34">
        <v>160000</v>
      </c>
    </row>
    <row r="30" spans="1:4" x14ac:dyDescent="0.3">
      <c r="A30" s="39">
        <v>26</v>
      </c>
      <c r="B30" s="39">
        <v>44</v>
      </c>
      <c r="C30" s="34">
        <v>33</v>
      </c>
      <c r="D30" s="34">
        <v>180000</v>
      </c>
    </row>
    <row r="31" spans="1:4" x14ac:dyDescent="0.3">
      <c r="A31" s="39">
        <v>27</v>
      </c>
      <c r="B31" s="39">
        <v>45</v>
      </c>
      <c r="C31" s="34">
        <v>34</v>
      </c>
      <c r="D31" s="34">
        <v>200000</v>
      </c>
    </row>
    <row r="32" spans="1:4" x14ac:dyDescent="0.3">
      <c r="A32" s="39">
        <v>28</v>
      </c>
      <c r="B32" s="39">
        <v>46</v>
      </c>
      <c r="C32" s="35">
        <v>35</v>
      </c>
      <c r="D32" s="34">
        <v>320000</v>
      </c>
    </row>
    <row r="33" spans="1:4" x14ac:dyDescent="0.3">
      <c r="A33" s="39">
        <v>29</v>
      </c>
      <c r="B33" s="39">
        <v>47</v>
      </c>
      <c r="C33" s="34">
        <v>36</v>
      </c>
      <c r="D33" s="34">
        <v>340000</v>
      </c>
    </row>
    <row r="34" spans="1:4" x14ac:dyDescent="0.3">
      <c r="A34" s="39">
        <v>30</v>
      </c>
      <c r="B34" s="39">
        <v>48</v>
      </c>
      <c r="C34" s="34">
        <v>37</v>
      </c>
      <c r="D34" s="34">
        <v>360000</v>
      </c>
    </row>
    <row r="35" spans="1:4" x14ac:dyDescent="0.3">
      <c r="A35" s="39">
        <v>31</v>
      </c>
      <c r="B35" s="39">
        <v>49</v>
      </c>
      <c r="C35" s="34">
        <v>38</v>
      </c>
      <c r="D35" s="34">
        <v>380000</v>
      </c>
    </row>
    <row r="36" spans="1:4" x14ac:dyDescent="0.3">
      <c r="A36" s="39">
        <v>32</v>
      </c>
      <c r="B36" s="39">
        <v>50</v>
      </c>
      <c r="C36" s="34">
        <v>39</v>
      </c>
      <c r="D36" s="34">
        <v>400000</v>
      </c>
    </row>
    <row r="37" spans="1:4" x14ac:dyDescent="0.3">
      <c r="A37" s="39">
        <v>33</v>
      </c>
      <c r="B37" s="39">
        <v>51</v>
      </c>
      <c r="C37" s="35">
        <v>40</v>
      </c>
      <c r="D37" s="34">
        <v>500000</v>
      </c>
    </row>
    <row r="38" spans="1:4" x14ac:dyDescent="0.3">
      <c r="A38" s="39">
        <v>34</v>
      </c>
      <c r="B38" s="39">
        <v>52</v>
      </c>
      <c r="C38" s="34">
        <v>41</v>
      </c>
      <c r="D38" s="34">
        <v>520000</v>
      </c>
    </row>
    <row r="39" spans="1:4" x14ac:dyDescent="0.3">
      <c r="A39" s="39">
        <v>35</v>
      </c>
      <c r="B39" s="39">
        <v>53</v>
      </c>
      <c r="C39" s="34">
        <v>42</v>
      </c>
      <c r="D39" s="34">
        <v>540000</v>
      </c>
    </row>
    <row r="40" spans="1:4" x14ac:dyDescent="0.3">
      <c r="A40" s="39">
        <v>36</v>
      </c>
      <c r="B40" s="39">
        <v>54</v>
      </c>
      <c r="C40" s="34">
        <v>43</v>
      </c>
      <c r="D40" s="34">
        <v>560000</v>
      </c>
    </row>
    <row r="41" spans="1:4" x14ac:dyDescent="0.3">
      <c r="A41" s="39">
        <v>37</v>
      </c>
      <c r="B41" s="39">
        <v>55</v>
      </c>
      <c r="C41" s="34">
        <v>44</v>
      </c>
      <c r="D41" s="34">
        <v>580000</v>
      </c>
    </row>
    <row r="42" spans="1:4" x14ac:dyDescent="0.3">
      <c r="A42" s="39">
        <v>38</v>
      </c>
      <c r="B42" s="39">
        <v>56</v>
      </c>
      <c r="C42" s="35">
        <v>45</v>
      </c>
      <c r="D42" s="34">
        <v>700000</v>
      </c>
    </row>
    <row r="43" spans="1:4" x14ac:dyDescent="0.3">
      <c r="A43" s="39">
        <v>39</v>
      </c>
      <c r="B43" s="39">
        <v>57</v>
      </c>
      <c r="C43" s="34">
        <v>46</v>
      </c>
      <c r="D43" s="34">
        <v>720000</v>
      </c>
    </row>
    <row r="44" spans="1:4" x14ac:dyDescent="0.3">
      <c r="A44" s="39">
        <v>40</v>
      </c>
      <c r="B44" s="39">
        <v>58</v>
      </c>
      <c r="C44" s="34">
        <v>47</v>
      </c>
      <c r="D44" s="34">
        <v>740000</v>
      </c>
    </row>
    <row r="45" spans="1:4" x14ac:dyDescent="0.3">
      <c r="A45" s="39">
        <v>41</v>
      </c>
      <c r="B45" s="39">
        <v>59</v>
      </c>
      <c r="C45" s="34">
        <v>48</v>
      </c>
      <c r="D45" s="34">
        <v>760000</v>
      </c>
    </row>
    <row r="46" spans="1:4" x14ac:dyDescent="0.3">
      <c r="A46" s="39">
        <v>42</v>
      </c>
      <c r="B46" s="39">
        <v>60</v>
      </c>
      <c r="C46" s="34">
        <v>49</v>
      </c>
      <c r="D46" s="34">
        <v>780000</v>
      </c>
    </row>
    <row r="47" spans="1:4" x14ac:dyDescent="0.3">
      <c r="A47" s="39">
        <v>43</v>
      </c>
      <c r="B47" s="39">
        <v>61</v>
      </c>
      <c r="C47" s="35">
        <v>50</v>
      </c>
      <c r="D47" s="34">
        <v>800000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L18" sqref="L18"/>
    </sheetView>
  </sheetViews>
  <sheetFormatPr defaultRowHeight="16.5" x14ac:dyDescent="0.3"/>
  <cols>
    <col min="2" max="2" width="7.5" bestFit="1" customWidth="1"/>
    <col min="3" max="3" width="15.125" bestFit="1" customWidth="1"/>
  </cols>
  <sheetData>
    <row r="1" spans="1:1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x14ac:dyDescent="0.3">
      <c r="A2" s="33"/>
      <c r="B2" s="33"/>
      <c r="C2" s="34" t="s">
        <v>140</v>
      </c>
      <c r="D2" s="35">
        <v>700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3">
      <c r="A3" s="33"/>
      <c r="B3" s="33"/>
      <c r="C3" s="34" t="s">
        <v>141</v>
      </c>
      <c r="D3" s="35">
        <v>3000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3">
      <c r="A4" s="33" t="s">
        <v>142</v>
      </c>
      <c r="B4" s="33"/>
      <c r="C4" s="34" t="s">
        <v>92</v>
      </c>
      <c r="D4" s="35">
        <v>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3">
      <c r="A6" s="40" t="s">
        <v>143</v>
      </c>
      <c r="B6" s="40" t="s">
        <v>144</v>
      </c>
      <c r="C6" s="40" t="s">
        <v>145</v>
      </c>
      <c r="D6" s="40" t="s">
        <v>146</v>
      </c>
      <c r="E6" s="40" t="s">
        <v>147</v>
      </c>
      <c r="F6" s="40" t="s">
        <v>148</v>
      </c>
      <c r="G6" s="40" t="s">
        <v>9</v>
      </c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3">
      <c r="A7" s="34">
        <v>1</v>
      </c>
      <c r="B7" s="35">
        <v>6000</v>
      </c>
      <c r="C7" s="35">
        <v>5000</v>
      </c>
      <c r="D7" s="35">
        <v>3200</v>
      </c>
      <c r="E7" s="35">
        <v>4800</v>
      </c>
      <c r="F7" s="35">
        <v>4350</v>
      </c>
      <c r="G7" s="34">
        <f>SUM(B7:F7)</f>
        <v>23350</v>
      </c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3">
      <c r="A8" s="34">
        <v>2</v>
      </c>
      <c r="B8" s="34">
        <f>ROUNDUP(B7/2*$A$8*$D$4,-2)</f>
        <v>30000</v>
      </c>
      <c r="C8" s="34">
        <f t="shared" ref="C8:F8" si="0">ROUNDUP(C7/2*$A$8*$D$4,-2)</f>
        <v>25000</v>
      </c>
      <c r="D8" s="34">
        <f t="shared" si="0"/>
        <v>16000</v>
      </c>
      <c r="E8" s="34">
        <f t="shared" si="0"/>
        <v>24000</v>
      </c>
      <c r="F8" s="34">
        <f t="shared" si="0"/>
        <v>21800</v>
      </c>
      <c r="G8" s="34">
        <f t="shared" ref="G8:G11" si="1">SUM(B8:F8)</f>
        <v>116800</v>
      </c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3">
      <c r="A9" s="34">
        <v>3</v>
      </c>
      <c r="B9" s="34">
        <f t="shared" ref="B9:F11" si="2">ROUNDUP(B8/2*$A$8*2.75,-2)</f>
        <v>82500</v>
      </c>
      <c r="C9" s="34">
        <f t="shared" si="2"/>
        <v>68800</v>
      </c>
      <c r="D9" s="34">
        <f t="shared" si="2"/>
        <v>44000</v>
      </c>
      <c r="E9" s="34">
        <f t="shared" si="2"/>
        <v>66000</v>
      </c>
      <c r="F9" s="34">
        <f t="shared" si="2"/>
        <v>60000</v>
      </c>
      <c r="G9" s="34">
        <f t="shared" si="1"/>
        <v>321300</v>
      </c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3">
      <c r="A10" s="34">
        <v>4</v>
      </c>
      <c r="B10" s="34">
        <f t="shared" si="2"/>
        <v>226900</v>
      </c>
      <c r="C10" s="34">
        <f t="shared" si="2"/>
        <v>189200</v>
      </c>
      <c r="D10" s="34">
        <f t="shared" si="2"/>
        <v>121000</v>
      </c>
      <c r="E10" s="34">
        <f t="shared" si="2"/>
        <v>181500</v>
      </c>
      <c r="F10" s="34">
        <f t="shared" si="2"/>
        <v>165000</v>
      </c>
      <c r="G10" s="34">
        <f t="shared" si="1"/>
        <v>883600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3">
      <c r="A11" s="34">
        <v>5</v>
      </c>
      <c r="B11" s="34">
        <f t="shared" si="2"/>
        <v>624000</v>
      </c>
      <c r="C11" s="34">
        <f t="shared" si="2"/>
        <v>520300</v>
      </c>
      <c r="D11" s="34">
        <f t="shared" si="2"/>
        <v>332800</v>
      </c>
      <c r="E11" s="34">
        <f t="shared" si="2"/>
        <v>499200</v>
      </c>
      <c r="F11" s="34">
        <f t="shared" si="2"/>
        <v>453800</v>
      </c>
      <c r="G11" s="34">
        <f t="shared" si="1"/>
        <v>2430100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x14ac:dyDescent="0.3">
      <c r="A13" s="1" t="s">
        <v>149</v>
      </c>
      <c r="B13" s="33"/>
      <c r="C13" s="33"/>
      <c r="D13" s="33"/>
      <c r="E13" s="33"/>
      <c r="F13" s="33"/>
      <c r="G13" s="33"/>
      <c r="H13" s="33"/>
      <c r="I13" s="33"/>
      <c r="J13" s="33" t="s">
        <v>150</v>
      </c>
      <c r="K13" s="33"/>
      <c r="L13" s="33"/>
      <c r="M13" s="33"/>
      <c r="N13" s="33"/>
      <c r="O13" s="33"/>
      <c r="P13" s="33"/>
      <c r="Q13" s="33"/>
    </row>
    <row r="14" spans="1:17" x14ac:dyDescent="0.3">
      <c r="A14" s="40" t="s">
        <v>143</v>
      </c>
      <c r="B14" s="40" t="s">
        <v>144</v>
      </c>
      <c r="C14" s="40" t="s">
        <v>145</v>
      </c>
      <c r="D14" s="40" t="s">
        <v>146</v>
      </c>
      <c r="E14" s="40" t="s">
        <v>147</v>
      </c>
      <c r="F14" s="40" t="s">
        <v>148</v>
      </c>
      <c r="G14" s="40" t="s">
        <v>9</v>
      </c>
      <c r="H14" s="33"/>
      <c r="I14" s="33"/>
      <c r="J14" s="40" t="s">
        <v>151</v>
      </c>
      <c r="K14" s="40" t="s">
        <v>152</v>
      </c>
      <c r="L14" s="40" t="s">
        <v>153</v>
      </c>
      <c r="M14" s="40" t="s">
        <v>154</v>
      </c>
      <c r="N14" s="40" t="s">
        <v>155</v>
      </c>
      <c r="O14" s="40" t="s">
        <v>156</v>
      </c>
      <c r="P14" s="40" t="s">
        <v>128</v>
      </c>
      <c r="Q14" s="33"/>
    </row>
    <row r="15" spans="1:17" x14ac:dyDescent="0.3">
      <c r="A15" s="34">
        <v>1</v>
      </c>
      <c r="B15" s="36">
        <f>ROUNDUP(B7/$D$3,0)</f>
        <v>2</v>
      </c>
      <c r="C15" s="36">
        <f t="shared" ref="C15:F15" si="3">ROUNDUP(C7/$D$3,0)</f>
        <v>2</v>
      </c>
      <c r="D15" s="36">
        <f t="shared" si="3"/>
        <v>2</v>
      </c>
      <c r="E15" s="36">
        <f t="shared" si="3"/>
        <v>2</v>
      </c>
      <c r="F15" s="36">
        <f t="shared" si="3"/>
        <v>2</v>
      </c>
      <c r="G15" s="34"/>
      <c r="H15" s="33"/>
      <c r="I15" s="33"/>
      <c r="J15" s="34">
        <v>1</v>
      </c>
      <c r="K15" s="36">
        <f>B15*$D$2</f>
        <v>1400</v>
      </c>
      <c r="L15" s="36">
        <f t="shared" ref="L15:O19" si="4">C15*$D$2</f>
        <v>1400</v>
      </c>
      <c r="M15" s="36">
        <f t="shared" si="4"/>
        <v>1400</v>
      </c>
      <c r="N15" s="36">
        <f t="shared" si="4"/>
        <v>1400</v>
      </c>
      <c r="O15" s="36">
        <f t="shared" si="4"/>
        <v>1400</v>
      </c>
      <c r="P15" s="34"/>
      <c r="Q15" s="33"/>
    </row>
    <row r="16" spans="1:17" x14ac:dyDescent="0.3">
      <c r="A16" s="34">
        <v>2</v>
      </c>
      <c r="B16" s="36">
        <f t="shared" ref="B16:F19" si="5">ROUNDUP(B8/$D$3,0)</f>
        <v>10</v>
      </c>
      <c r="C16" s="36">
        <f t="shared" si="5"/>
        <v>9</v>
      </c>
      <c r="D16" s="36">
        <f t="shared" si="5"/>
        <v>6</v>
      </c>
      <c r="E16" s="36">
        <f t="shared" si="5"/>
        <v>8</v>
      </c>
      <c r="F16" s="36">
        <f t="shared" si="5"/>
        <v>8</v>
      </c>
      <c r="G16" s="34"/>
      <c r="H16" s="33"/>
      <c r="I16" s="33"/>
      <c r="J16" s="34">
        <v>2</v>
      </c>
      <c r="K16" s="36">
        <f t="shared" ref="K16:K19" si="6">B16*$D$2</f>
        <v>7000</v>
      </c>
      <c r="L16" s="36">
        <f t="shared" si="4"/>
        <v>6300</v>
      </c>
      <c r="M16" s="36">
        <f t="shared" si="4"/>
        <v>4200</v>
      </c>
      <c r="N16" s="36">
        <f t="shared" si="4"/>
        <v>5600</v>
      </c>
      <c r="O16" s="36">
        <f t="shared" si="4"/>
        <v>5600</v>
      </c>
      <c r="P16" s="34"/>
      <c r="Q16" s="33"/>
    </row>
    <row r="17" spans="1:17" x14ac:dyDescent="0.3">
      <c r="A17" s="34">
        <v>3</v>
      </c>
      <c r="B17" s="36">
        <f t="shared" si="5"/>
        <v>28</v>
      </c>
      <c r="C17" s="36">
        <f t="shared" si="5"/>
        <v>23</v>
      </c>
      <c r="D17" s="36">
        <f t="shared" si="5"/>
        <v>15</v>
      </c>
      <c r="E17" s="36">
        <f t="shared" si="5"/>
        <v>22</v>
      </c>
      <c r="F17" s="36">
        <f t="shared" si="5"/>
        <v>20</v>
      </c>
      <c r="G17" s="34"/>
      <c r="H17" s="33"/>
      <c r="I17" s="33"/>
      <c r="J17" s="34">
        <v>3</v>
      </c>
      <c r="K17" s="36">
        <f t="shared" si="6"/>
        <v>19600</v>
      </c>
      <c r="L17" s="36">
        <f t="shared" si="4"/>
        <v>16100</v>
      </c>
      <c r="M17" s="36">
        <f t="shared" si="4"/>
        <v>10500</v>
      </c>
      <c r="N17" s="36">
        <f t="shared" si="4"/>
        <v>15400</v>
      </c>
      <c r="O17" s="36">
        <f t="shared" si="4"/>
        <v>14000</v>
      </c>
      <c r="P17" s="34"/>
      <c r="Q17" s="33"/>
    </row>
    <row r="18" spans="1:17" x14ac:dyDescent="0.3">
      <c r="A18" s="34">
        <v>4</v>
      </c>
      <c r="B18" s="36">
        <f t="shared" si="5"/>
        <v>76</v>
      </c>
      <c r="C18" s="36">
        <f t="shared" si="5"/>
        <v>64</v>
      </c>
      <c r="D18" s="36">
        <f t="shared" si="5"/>
        <v>41</v>
      </c>
      <c r="E18" s="36">
        <f t="shared" si="5"/>
        <v>61</v>
      </c>
      <c r="F18" s="36">
        <f t="shared" si="5"/>
        <v>55</v>
      </c>
      <c r="G18" s="34"/>
      <c r="H18" s="33"/>
      <c r="I18" s="33"/>
      <c r="J18" s="34">
        <v>4</v>
      </c>
      <c r="K18" s="36">
        <f t="shared" si="6"/>
        <v>53200</v>
      </c>
      <c r="L18" s="36">
        <f t="shared" si="4"/>
        <v>44800</v>
      </c>
      <c r="M18" s="36">
        <f t="shared" si="4"/>
        <v>28700</v>
      </c>
      <c r="N18" s="36">
        <f t="shared" si="4"/>
        <v>42700</v>
      </c>
      <c r="O18" s="36">
        <f t="shared" si="4"/>
        <v>38500</v>
      </c>
      <c r="P18" s="34"/>
      <c r="Q18" s="33"/>
    </row>
    <row r="19" spans="1:17" x14ac:dyDescent="0.3">
      <c r="A19" s="34">
        <v>5</v>
      </c>
      <c r="B19" s="36">
        <f t="shared" si="5"/>
        <v>208</v>
      </c>
      <c r="C19" s="36">
        <f t="shared" si="5"/>
        <v>174</v>
      </c>
      <c r="D19" s="36">
        <f t="shared" si="5"/>
        <v>111</v>
      </c>
      <c r="E19" s="36">
        <f t="shared" si="5"/>
        <v>167</v>
      </c>
      <c r="F19" s="36">
        <f t="shared" si="5"/>
        <v>152</v>
      </c>
      <c r="G19" s="34"/>
      <c r="H19" s="33"/>
      <c r="I19" s="33"/>
      <c r="J19" s="34">
        <v>5</v>
      </c>
      <c r="K19" s="36">
        <f t="shared" si="6"/>
        <v>145600</v>
      </c>
      <c r="L19" s="36">
        <f t="shared" si="4"/>
        <v>121800</v>
      </c>
      <c r="M19" s="36">
        <f t="shared" si="4"/>
        <v>77700</v>
      </c>
      <c r="N19" s="36">
        <f t="shared" si="4"/>
        <v>116900</v>
      </c>
      <c r="O19" s="36">
        <f t="shared" si="4"/>
        <v>106400</v>
      </c>
      <c r="P19" s="34"/>
      <c r="Q19" s="33"/>
    </row>
    <row r="20" spans="1:17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43" sqref="E43"/>
    </sheetView>
  </sheetViews>
  <sheetFormatPr defaultRowHeight="16.5" x14ac:dyDescent="0.3"/>
  <cols>
    <col min="1" max="1" width="9" style="1"/>
    <col min="2" max="2" width="9.875" style="1" bestFit="1" customWidth="1"/>
    <col min="3" max="3" width="19.5" style="1" bestFit="1" customWidth="1"/>
    <col min="4" max="4" width="20.875" style="1" bestFit="1" customWidth="1"/>
    <col min="5" max="5" width="15.25" style="1" customWidth="1"/>
    <col min="6" max="6" width="24.5" style="1" bestFit="1" customWidth="1"/>
    <col min="7" max="8" width="9" style="1"/>
    <col min="9" max="9" width="7.75" style="1" bestFit="1" customWidth="1"/>
    <col min="10" max="10" width="20.75" style="1" bestFit="1" customWidth="1"/>
    <col min="11" max="11" width="22" style="1" bestFit="1" customWidth="1"/>
    <col min="12" max="16384" width="9" style="1"/>
  </cols>
  <sheetData>
    <row r="1" spans="1:11" x14ac:dyDescent="0.3">
      <c r="A1" s="12" t="s">
        <v>99</v>
      </c>
      <c r="B1" s="13" t="s">
        <v>93</v>
      </c>
      <c r="C1" s="12" t="s">
        <v>94</v>
      </c>
      <c r="D1" s="13" t="s">
        <v>97</v>
      </c>
      <c r="E1" s="12" t="s">
        <v>35</v>
      </c>
      <c r="F1" s="12" t="s">
        <v>41</v>
      </c>
      <c r="I1" s="13" t="s">
        <v>32</v>
      </c>
      <c r="J1" s="13" t="s">
        <v>33</v>
      </c>
      <c r="K1" s="13" t="s">
        <v>34</v>
      </c>
    </row>
    <row r="2" spans="1:11" x14ac:dyDescent="0.3">
      <c r="A2" s="2">
        <v>1</v>
      </c>
      <c r="B2" s="2">
        <v>1</v>
      </c>
      <c r="C2" s="11">
        <v>200</v>
      </c>
      <c r="D2" s="20">
        <f>C2*B2</f>
        <v>200</v>
      </c>
      <c r="E2" s="2">
        <f>C2</f>
        <v>200</v>
      </c>
      <c r="F2" s="11">
        <v>50</v>
      </c>
      <c r="I2" s="6">
        <v>1</v>
      </c>
      <c r="J2" s="2">
        <f>'자원 정보'!H20</f>
        <v>9400</v>
      </c>
      <c r="K2" s="2">
        <f>'자원 정보'!I20</f>
        <v>18800</v>
      </c>
    </row>
    <row r="3" spans="1:11" x14ac:dyDescent="0.3">
      <c r="A3" s="2">
        <v>2</v>
      </c>
      <c r="B3" s="2">
        <f>B2+IF(MOD(A3,3)=0,1)</f>
        <v>1</v>
      </c>
      <c r="C3" s="2">
        <f t="shared" ref="C3:C34" si="0">ROUNDUP(C2+$F$6*($F$2-A3)/C2,-2)+IF(MOD(A3,5)=0,A3*$F$4,0)</f>
        <v>300</v>
      </c>
      <c r="D3" s="20">
        <f t="shared" ref="D3:D51" si="1">C3*B3</f>
        <v>300</v>
      </c>
      <c r="E3" s="2">
        <f t="shared" ref="E3:E34" si="2">E2+D3</f>
        <v>500</v>
      </c>
      <c r="F3" s="12" t="s">
        <v>42</v>
      </c>
      <c r="I3" s="6">
        <v>5</v>
      </c>
      <c r="J3" s="2">
        <f>'자원 정보'!H21</f>
        <v>18800</v>
      </c>
      <c r="K3" s="2">
        <f>'자원 정보'!I21</f>
        <v>37600</v>
      </c>
    </row>
    <row r="4" spans="1:11" x14ac:dyDescent="0.3">
      <c r="A4" s="2">
        <v>3</v>
      </c>
      <c r="B4" s="2">
        <f t="shared" ref="B4:B51" si="3">B3+IF(MOD(A4,3)=0,1)</f>
        <v>2</v>
      </c>
      <c r="C4" s="2">
        <f t="shared" si="0"/>
        <v>400</v>
      </c>
      <c r="D4" s="20">
        <f t="shared" si="1"/>
        <v>800</v>
      </c>
      <c r="E4" s="2">
        <f t="shared" si="2"/>
        <v>1300</v>
      </c>
      <c r="F4" s="11">
        <v>20</v>
      </c>
      <c r="I4" s="6">
        <v>10</v>
      </c>
      <c r="J4" s="2">
        <f>'자원 정보'!H22</f>
        <v>44000</v>
      </c>
      <c r="K4" s="2">
        <f>'자원 정보'!I22</f>
        <v>88000</v>
      </c>
    </row>
    <row r="5" spans="1:11" x14ac:dyDescent="0.3">
      <c r="A5" s="2">
        <v>4</v>
      </c>
      <c r="B5" s="2">
        <f t="shared" si="3"/>
        <v>2</v>
      </c>
      <c r="C5" s="2">
        <f t="shared" si="0"/>
        <v>500</v>
      </c>
      <c r="D5" s="20">
        <f t="shared" si="1"/>
        <v>1000</v>
      </c>
      <c r="E5" s="2">
        <f t="shared" si="2"/>
        <v>2300</v>
      </c>
      <c r="F5" s="13" t="s">
        <v>98</v>
      </c>
      <c r="I5" s="6">
        <v>15</v>
      </c>
      <c r="J5" s="2">
        <f>'자원 정보'!H23</f>
        <v>69200</v>
      </c>
      <c r="K5" s="2">
        <f>'자원 정보'!I23</f>
        <v>138400</v>
      </c>
    </row>
    <row r="6" spans="1:11" x14ac:dyDescent="0.3">
      <c r="A6" s="2">
        <v>5</v>
      </c>
      <c r="B6" s="2">
        <f t="shared" si="3"/>
        <v>2</v>
      </c>
      <c r="C6" s="2">
        <f t="shared" si="0"/>
        <v>700</v>
      </c>
      <c r="D6" s="20">
        <f t="shared" si="1"/>
        <v>1400</v>
      </c>
      <c r="E6" s="2">
        <f t="shared" si="2"/>
        <v>3700</v>
      </c>
      <c r="F6" s="11">
        <v>100</v>
      </c>
      <c r="I6" s="6">
        <v>20</v>
      </c>
      <c r="J6" s="2">
        <f>'자원 정보'!H24</f>
        <v>94400</v>
      </c>
      <c r="K6" s="2">
        <f>'자원 정보'!I24</f>
        <v>188800</v>
      </c>
    </row>
    <row r="7" spans="1:11" x14ac:dyDescent="0.3">
      <c r="A7" s="2">
        <v>6</v>
      </c>
      <c r="B7" s="2">
        <f t="shared" si="3"/>
        <v>3</v>
      </c>
      <c r="C7" s="2">
        <f t="shared" si="0"/>
        <v>800</v>
      </c>
      <c r="D7" s="20">
        <f t="shared" si="1"/>
        <v>2400</v>
      </c>
      <c r="E7" s="2">
        <f t="shared" si="2"/>
        <v>6100</v>
      </c>
      <c r="I7" s="6">
        <v>25</v>
      </c>
      <c r="J7" s="2">
        <f>'자원 정보'!H25</f>
        <v>121600</v>
      </c>
      <c r="K7" s="2">
        <f>'자원 정보'!I25</f>
        <v>243200</v>
      </c>
    </row>
    <row r="8" spans="1:11" x14ac:dyDescent="0.3">
      <c r="A8" s="2">
        <v>7</v>
      </c>
      <c r="B8" s="2">
        <f t="shared" si="3"/>
        <v>3</v>
      </c>
      <c r="C8" s="2">
        <f t="shared" si="0"/>
        <v>900</v>
      </c>
      <c r="D8" s="20">
        <f t="shared" si="1"/>
        <v>2700</v>
      </c>
      <c r="E8" s="2">
        <f t="shared" si="2"/>
        <v>8800</v>
      </c>
      <c r="I8" s="6">
        <v>30</v>
      </c>
      <c r="J8" s="2">
        <f>'자원 정보'!H26</f>
        <v>148800</v>
      </c>
      <c r="K8" s="2">
        <f>'자원 정보'!I26</f>
        <v>297600</v>
      </c>
    </row>
    <row r="9" spans="1:11" x14ac:dyDescent="0.3">
      <c r="A9" s="2">
        <v>8</v>
      </c>
      <c r="B9" s="2">
        <f t="shared" si="3"/>
        <v>3</v>
      </c>
      <c r="C9" s="2">
        <f t="shared" si="0"/>
        <v>1000</v>
      </c>
      <c r="D9" s="20">
        <f t="shared" si="1"/>
        <v>3000</v>
      </c>
      <c r="E9" s="2">
        <f t="shared" si="2"/>
        <v>11800</v>
      </c>
      <c r="I9" s="6">
        <v>35</v>
      </c>
      <c r="J9" s="2">
        <f>'자원 정보'!H27</f>
        <v>176000</v>
      </c>
      <c r="K9" s="2">
        <f>'자원 정보'!I27</f>
        <v>352000</v>
      </c>
    </row>
    <row r="10" spans="1:11" x14ac:dyDescent="0.3">
      <c r="A10" s="2">
        <v>9</v>
      </c>
      <c r="B10" s="2">
        <f t="shared" si="3"/>
        <v>4</v>
      </c>
      <c r="C10" s="2">
        <f t="shared" si="0"/>
        <v>1100</v>
      </c>
      <c r="D10" s="20">
        <f t="shared" si="1"/>
        <v>4400</v>
      </c>
      <c r="E10" s="2">
        <f t="shared" si="2"/>
        <v>16200</v>
      </c>
      <c r="I10" s="6">
        <v>40</v>
      </c>
      <c r="J10" s="2">
        <f>'자원 정보'!H28</f>
        <v>206800</v>
      </c>
      <c r="K10" s="2">
        <f>'자원 정보'!I28</f>
        <v>413600</v>
      </c>
    </row>
    <row r="11" spans="1:11" x14ac:dyDescent="0.3">
      <c r="A11" s="2">
        <v>10</v>
      </c>
      <c r="B11" s="2">
        <f t="shared" si="3"/>
        <v>4</v>
      </c>
      <c r="C11" s="2">
        <f t="shared" si="0"/>
        <v>1400</v>
      </c>
      <c r="D11" s="20">
        <f t="shared" si="1"/>
        <v>5600</v>
      </c>
      <c r="E11" s="2">
        <f t="shared" si="2"/>
        <v>21800</v>
      </c>
      <c r="I11" s="6">
        <v>45</v>
      </c>
      <c r="J11" s="2">
        <f>'자원 정보'!H29</f>
        <v>237600</v>
      </c>
      <c r="K11" s="2">
        <f>'자원 정보'!I29</f>
        <v>475200</v>
      </c>
    </row>
    <row r="12" spans="1:11" x14ac:dyDescent="0.3">
      <c r="A12" s="2">
        <v>11</v>
      </c>
      <c r="B12" s="2">
        <f t="shared" si="3"/>
        <v>4</v>
      </c>
      <c r="C12" s="2">
        <f t="shared" si="0"/>
        <v>1500</v>
      </c>
      <c r="D12" s="20">
        <f t="shared" si="1"/>
        <v>6000</v>
      </c>
      <c r="E12" s="2">
        <f t="shared" si="2"/>
        <v>27800</v>
      </c>
      <c r="I12" s="6">
        <v>50</v>
      </c>
      <c r="J12" s="2">
        <f>'자원 정보'!H30</f>
        <v>268400</v>
      </c>
      <c r="K12" s="2">
        <f>'자원 정보'!I30</f>
        <v>536800</v>
      </c>
    </row>
    <row r="13" spans="1:11" x14ac:dyDescent="0.3">
      <c r="A13" s="2">
        <v>12</v>
      </c>
      <c r="B13" s="2">
        <f t="shared" si="3"/>
        <v>5</v>
      </c>
      <c r="C13" s="2">
        <f t="shared" si="0"/>
        <v>1600</v>
      </c>
      <c r="D13" s="20">
        <f t="shared" si="1"/>
        <v>8000</v>
      </c>
      <c r="E13" s="2">
        <f t="shared" si="2"/>
        <v>35800</v>
      </c>
    </row>
    <row r="14" spans="1:11" x14ac:dyDescent="0.3">
      <c r="A14" s="2">
        <v>13</v>
      </c>
      <c r="B14" s="2">
        <f t="shared" si="3"/>
        <v>5</v>
      </c>
      <c r="C14" s="2">
        <f t="shared" si="0"/>
        <v>1700</v>
      </c>
      <c r="D14" s="20">
        <f t="shared" si="1"/>
        <v>8500</v>
      </c>
      <c r="E14" s="2">
        <f t="shared" si="2"/>
        <v>44300</v>
      </c>
    </row>
    <row r="15" spans="1:11" x14ac:dyDescent="0.3">
      <c r="A15" s="2">
        <v>14</v>
      </c>
      <c r="B15" s="2">
        <f t="shared" si="3"/>
        <v>5</v>
      </c>
      <c r="C15" s="2">
        <f t="shared" si="0"/>
        <v>1800</v>
      </c>
      <c r="D15" s="20">
        <f t="shared" si="1"/>
        <v>9000</v>
      </c>
      <c r="E15" s="2">
        <f t="shared" si="2"/>
        <v>53300</v>
      </c>
    </row>
    <row r="16" spans="1:11" x14ac:dyDescent="0.3">
      <c r="A16" s="2">
        <v>15</v>
      </c>
      <c r="B16" s="2">
        <f t="shared" si="3"/>
        <v>6</v>
      </c>
      <c r="C16" s="2">
        <f t="shared" si="0"/>
        <v>2200</v>
      </c>
      <c r="D16" s="20">
        <f t="shared" si="1"/>
        <v>13200</v>
      </c>
      <c r="E16" s="2">
        <f t="shared" si="2"/>
        <v>66500</v>
      </c>
      <c r="I16" s="13" t="s">
        <v>95</v>
      </c>
      <c r="J16" s="13" t="s">
        <v>96</v>
      </c>
    </row>
    <row r="17" spans="1:10" x14ac:dyDescent="0.3">
      <c r="A17" s="2">
        <v>16</v>
      </c>
      <c r="B17" s="2">
        <f t="shared" si="3"/>
        <v>6</v>
      </c>
      <c r="C17" s="2">
        <f t="shared" si="0"/>
        <v>2300</v>
      </c>
      <c r="D17" s="20">
        <f t="shared" si="1"/>
        <v>13800</v>
      </c>
      <c r="E17" s="2">
        <f t="shared" si="2"/>
        <v>80300</v>
      </c>
      <c r="I17" s="6">
        <v>1</v>
      </c>
      <c r="J17" s="2">
        <v>1</v>
      </c>
    </row>
    <row r="18" spans="1:10" x14ac:dyDescent="0.3">
      <c r="A18" s="2">
        <v>17</v>
      </c>
      <c r="B18" s="2">
        <f t="shared" si="3"/>
        <v>6</v>
      </c>
      <c r="C18" s="2">
        <f t="shared" si="0"/>
        <v>2400</v>
      </c>
      <c r="D18" s="20">
        <f t="shared" si="1"/>
        <v>14400</v>
      </c>
      <c r="E18" s="2">
        <f t="shared" si="2"/>
        <v>94700</v>
      </c>
      <c r="I18" s="6">
        <v>2</v>
      </c>
      <c r="J18" s="2">
        <v>2</v>
      </c>
    </row>
    <row r="19" spans="1:10" x14ac:dyDescent="0.3">
      <c r="A19" s="2">
        <v>18</v>
      </c>
      <c r="B19" s="2">
        <f t="shared" si="3"/>
        <v>7</v>
      </c>
      <c r="C19" s="2">
        <f t="shared" si="0"/>
        <v>2500</v>
      </c>
      <c r="D19" s="20">
        <f t="shared" si="1"/>
        <v>17500</v>
      </c>
      <c r="E19" s="2">
        <f t="shared" si="2"/>
        <v>112200</v>
      </c>
      <c r="I19" s="6">
        <v>3</v>
      </c>
      <c r="J19" s="2">
        <v>4</v>
      </c>
    </row>
    <row r="20" spans="1:10" x14ac:dyDescent="0.3">
      <c r="A20" s="2">
        <v>19</v>
      </c>
      <c r="B20" s="2">
        <f t="shared" si="3"/>
        <v>7</v>
      </c>
      <c r="C20" s="2">
        <f t="shared" si="0"/>
        <v>2600</v>
      </c>
      <c r="D20" s="20">
        <f t="shared" si="1"/>
        <v>18200</v>
      </c>
      <c r="E20" s="2">
        <f t="shared" si="2"/>
        <v>130400</v>
      </c>
      <c r="I20" s="6">
        <v>4</v>
      </c>
      <c r="J20" s="2">
        <v>8</v>
      </c>
    </row>
    <row r="21" spans="1:10" x14ac:dyDescent="0.3">
      <c r="A21" s="2">
        <v>20</v>
      </c>
      <c r="B21" s="2">
        <f t="shared" si="3"/>
        <v>7</v>
      </c>
      <c r="C21" s="2">
        <f t="shared" si="0"/>
        <v>3100</v>
      </c>
      <c r="D21" s="20">
        <f t="shared" si="1"/>
        <v>21700</v>
      </c>
      <c r="E21" s="2">
        <f t="shared" si="2"/>
        <v>152100</v>
      </c>
      <c r="I21" s="6">
        <v>5</v>
      </c>
      <c r="J21" s="2">
        <v>10</v>
      </c>
    </row>
    <row r="22" spans="1:10" x14ac:dyDescent="0.3">
      <c r="A22" s="2">
        <v>21</v>
      </c>
      <c r="B22" s="2">
        <f t="shared" si="3"/>
        <v>8</v>
      </c>
      <c r="C22" s="2">
        <f t="shared" si="0"/>
        <v>3200</v>
      </c>
      <c r="D22" s="20">
        <f t="shared" si="1"/>
        <v>25600</v>
      </c>
      <c r="E22" s="2">
        <f t="shared" si="2"/>
        <v>177700</v>
      </c>
    </row>
    <row r="23" spans="1:10" x14ac:dyDescent="0.3">
      <c r="A23" s="2">
        <v>22</v>
      </c>
      <c r="B23" s="2">
        <f t="shared" si="3"/>
        <v>8</v>
      </c>
      <c r="C23" s="2">
        <f t="shared" si="0"/>
        <v>3300</v>
      </c>
      <c r="D23" s="20">
        <f t="shared" si="1"/>
        <v>26400</v>
      </c>
      <c r="E23" s="2">
        <f t="shared" si="2"/>
        <v>204100</v>
      </c>
    </row>
    <row r="24" spans="1:10" x14ac:dyDescent="0.3">
      <c r="A24" s="2">
        <v>23</v>
      </c>
      <c r="B24" s="2">
        <f t="shared" si="3"/>
        <v>8</v>
      </c>
      <c r="C24" s="2">
        <f t="shared" si="0"/>
        <v>3400</v>
      </c>
      <c r="D24" s="20">
        <f t="shared" si="1"/>
        <v>27200</v>
      </c>
      <c r="E24" s="2">
        <f t="shared" si="2"/>
        <v>231300</v>
      </c>
    </row>
    <row r="25" spans="1:10" x14ac:dyDescent="0.3">
      <c r="A25" s="2">
        <v>24</v>
      </c>
      <c r="B25" s="2">
        <f t="shared" si="3"/>
        <v>9</v>
      </c>
      <c r="C25" s="2">
        <f t="shared" si="0"/>
        <v>3500</v>
      </c>
      <c r="D25" s="20">
        <f t="shared" si="1"/>
        <v>31500</v>
      </c>
      <c r="E25" s="2">
        <f t="shared" si="2"/>
        <v>262800</v>
      </c>
    </row>
    <row r="26" spans="1:10" x14ac:dyDescent="0.3">
      <c r="A26" s="2">
        <v>25</v>
      </c>
      <c r="B26" s="2">
        <f t="shared" si="3"/>
        <v>9</v>
      </c>
      <c r="C26" s="2">
        <f t="shared" si="0"/>
        <v>4100</v>
      </c>
      <c r="D26" s="20">
        <f t="shared" si="1"/>
        <v>36900</v>
      </c>
      <c r="E26" s="2">
        <f t="shared" si="2"/>
        <v>299700</v>
      </c>
    </row>
    <row r="27" spans="1:10" x14ac:dyDescent="0.3">
      <c r="A27" s="2">
        <v>26</v>
      </c>
      <c r="B27" s="2">
        <f t="shared" si="3"/>
        <v>9</v>
      </c>
      <c r="C27" s="2">
        <f t="shared" si="0"/>
        <v>4200</v>
      </c>
      <c r="D27" s="20">
        <f t="shared" si="1"/>
        <v>37800</v>
      </c>
      <c r="E27" s="2">
        <f t="shared" si="2"/>
        <v>337500</v>
      </c>
    </row>
    <row r="28" spans="1:10" x14ac:dyDescent="0.3">
      <c r="A28" s="2">
        <v>27</v>
      </c>
      <c r="B28" s="2">
        <f t="shared" si="3"/>
        <v>10</v>
      </c>
      <c r="C28" s="2">
        <f t="shared" si="0"/>
        <v>4300</v>
      </c>
      <c r="D28" s="20">
        <f t="shared" si="1"/>
        <v>43000</v>
      </c>
      <c r="E28" s="2">
        <f t="shared" si="2"/>
        <v>380500</v>
      </c>
    </row>
    <row r="29" spans="1:10" x14ac:dyDescent="0.3">
      <c r="A29" s="2">
        <v>28</v>
      </c>
      <c r="B29" s="2">
        <f t="shared" si="3"/>
        <v>10</v>
      </c>
      <c r="C29" s="2">
        <f t="shared" si="0"/>
        <v>4400</v>
      </c>
      <c r="D29" s="20">
        <f t="shared" si="1"/>
        <v>44000</v>
      </c>
      <c r="E29" s="2">
        <f t="shared" si="2"/>
        <v>424500</v>
      </c>
    </row>
    <row r="30" spans="1:10" x14ac:dyDescent="0.3">
      <c r="A30" s="2">
        <v>29</v>
      </c>
      <c r="B30" s="2">
        <f t="shared" si="3"/>
        <v>10</v>
      </c>
      <c r="C30" s="2">
        <f t="shared" si="0"/>
        <v>4500</v>
      </c>
      <c r="D30" s="20">
        <f t="shared" si="1"/>
        <v>45000</v>
      </c>
      <c r="E30" s="2">
        <f t="shared" si="2"/>
        <v>469500</v>
      </c>
    </row>
    <row r="31" spans="1:10" x14ac:dyDescent="0.3">
      <c r="A31" s="2">
        <v>30</v>
      </c>
      <c r="B31" s="2">
        <f t="shared" si="3"/>
        <v>11</v>
      </c>
      <c r="C31" s="2">
        <f t="shared" si="0"/>
        <v>5200</v>
      </c>
      <c r="D31" s="20">
        <f t="shared" si="1"/>
        <v>57200</v>
      </c>
      <c r="E31" s="2">
        <f t="shared" si="2"/>
        <v>526700</v>
      </c>
    </row>
    <row r="32" spans="1:10" x14ac:dyDescent="0.3">
      <c r="A32" s="2">
        <v>31</v>
      </c>
      <c r="B32" s="2">
        <f t="shared" si="3"/>
        <v>11</v>
      </c>
      <c r="C32" s="2">
        <f t="shared" si="0"/>
        <v>5300</v>
      </c>
      <c r="D32" s="20">
        <f t="shared" si="1"/>
        <v>58300</v>
      </c>
      <c r="E32" s="2">
        <f t="shared" si="2"/>
        <v>585000</v>
      </c>
    </row>
    <row r="33" spans="1:5" x14ac:dyDescent="0.3">
      <c r="A33" s="2">
        <v>32</v>
      </c>
      <c r="B33" s="2">
        <f t="shared" si="3"/>
        <v>11</v>
      </c>
      <c r="C33" s="2">
        <f t="shared" si="0"/>
        <v>5400</v>
      </c>
      <c r="D33" s="20">
        <f t="shared" si="1"/>
        <v>59400</v>
      </c>
      <c r="E33" s="2">
        <f t="shared" si="2"/>
        <v>644400</v>
      </c>
    </row>
    <row r="34" spans="1:5" x14ac:dyDescent="0.3">
      <c r="A34" s="2">
        <v>33</v>
      </c>
      <c r="B34" s="2">
        <f t="shared" si="3"/>
        <v>12</v>
      </c>
      <c r="C34" s="2">
        <f t="shared" si="0"/>
        <v>5500</v>
      </c>
      <c r="D34" s="20">
        <f t="shared" si="1"/>
        <v>66000</v>
      </c>
      <c r="E34" s="2">
        <f t="shared" si="2"/>
        <v>710400</v>
      </c>
    </row>
    <row r="35" spans="1:5" x14ac:dyDescent="0.3">
      <c r="A35" s="2">
        <v>34</v>
      </c>
      <c r="B35" s="2">
        <f t="shared" si="3"/>
        <v>12</v>
      </c>
      <c r="C35" s="2">
        <f t="shared" ref="C35:C51" si="4">ROUNDUP(C34+$F$6*($F$2-A35)/C34,-2)+IF(MOD(A35,5)=0,A35*$F$4,0)</f>
        <v>5600</v>
      </c>
      <c r="D35" s="20">
        <f t="shared" si="1"/>
        <v>67200</v>
      </c>
      <c r="E35" s="2">
        <f t="shared" ref="E35:E51" si="5">E34+D35</f>
        <v>777600</v>
      </c>
    </row>
    <row r="36" spans="1:5" x14ac:dyDescent="0.3">
      <c r="A36" s="2">
        <v>35</v>
      </c>
      <c r="B36" s="2">
        <f t="shared" si="3"/>
        <v>12</v>
      </c>
      <c r="C36" s="2">
        <f t="shared" si="4"/>
        <v>6400</v>
      </c>
      <c r="D36" s="20">
        <f t="shared" si="1"/>
        <v>76800</v>
      </c>
      <c r="E36" s="2">
        <f t="shared" si="5"/>
        <v>854400</v>
      </c>
    </row>
    <row r="37" spans="1:5" x14ac:dyDescent="0.3">
      <c r="A37" s="2">
        <v>36</v>
      </c>
      <c r="B37" s="2">
        <f t="shared" si="3"/>
        <v>13</v>
      </c>
      <c r="C37" s="2">
        <f t="shared" si="4"/>
        <v>6500</v>
      </c>
      <c r="D37" s="20">
        <f t="shared" si="1"/>
        <v>84500</v>
      </c>
      <c r="E37" s="2">
        <f t="shared" si="5"/>
        <v>938900</v>
      </c>
    </row>
    <row r="38" spans="1:5" x14ac:dyDescent="0.3">
      <c r="A38" s="2">
        <v>37</v>
      </c>
      <c r="B38" s="2">
        <f t="shared" si="3"/>
        <v>13</v>
      </c>
      <c r="C38" s="2">
        <f t="shared" si="4"/>
        <v>6600</v>
      </c>
      <c r="D38" s="20">
        <f t="shared" si="1"/>
        <v>85800</v>
      </c>
      <c r="E38" s="2">
        <f t="shared" si="5"/>
        <v>1024700</v>
      </c>
    </row>
    <row r="39" spans="1:5" x14ac:dyDescent="0.3">
      <c r="A39" s="2">
        <v>38</v>
      </c>
      <c r="B39" s="2">
        <f t="shared" si="3"/>
        <v>13</v>
      </c>
      <c r="C39" s="2">
        <f t="shared" si="4"/>
        <v>6700</v>
      </c>
      <c r="D39" s="20">
        <f t="shared" si="1"/>
        <v>87100</v>
      </c>
      <c r="E39" s="2">
        <f t="shared" si="5"/>
        <v>1111800</v>
      </c>
    </row>
    <row r="40" spans="1:5" x14ac:dyDescent="0.3">
      <c r="A40" s="2">
        <v>39</v>
      </c>
      <c r="B40" s="2">
        <f t="shared" si="3"/>
        <v>14</v>
      </c>
      <c r="C40" s="2">
        <f t="shared" si="4"/>
        <v>6800</v>
      </c>
      <c r="D40" s="20">
        <f t="shared" si="1"/>
        <v>95200</v>
      </c>
      <c r="E40" s="2">
        <f t="shared" si="5"/>
        <v>1207000</v>
      </c>
    </row>
    <row r="41" spans="1:5" x14ac:dyDescent="0.3">
      <c r="A41" s="2">
        <v>40</v>
      </c>
      <c r="B41" s="2">
        <f t="shared" si="3"/>
        <v>14</v>
      </c>
      <c r="C41" s="2">
        <f t="shared" si="4"/>
        <v>7700</v>
      </c>
      <c r="D41" s="20">
        <f t="shared" si="1"/>
        <v>107800</v>
      </c>
      <c r="E41" s="2">
        <f t="shared" si="5"/>
        <v>1314800</v>
      </c>
    </row>
    <row r="42" spans="1:5" x14ac:dyDescent="0.3">
      <c r="A42" s="2">
        <v>41</v>
      </c>
      <c r="B42" s="2">
        <f t="shared" si="3"/>
        <v>14</v>
      </c>
      <c r="C42" s="2">
        <f t="shared" si="4"/>
        <v>7800</v>
      </c>
      <c r="D42" s="20">
        <f t="shared" si="1"/>
        <v>109200</v>
      </c>
      <c r="E42" s="2">
        <f t="shared" si="5"/>
        <v>1424000</v>
      </c>
    </row>
    <row r="43" spans="1:5" x14ac:dyDescent="0.3">
      <c r="A43" s="2">
        <v>42</v>
      </c>
      <c r="B43" s="2">
        <f t="shared" si="3"/>
        <v>15</v>
      </c>
      <c r="C43" s="2">
        <f t="shared" si="4"/>
        <v>7900</v>
      </c>
      <c r="D43" s="20">
        <f t="shared" si="1"/>
        <v>118500</v>
      </c>
      <c r="E43" s="2">
        <f t="shared" si="5"/>
        <v>1542500</v>
      </c>
    </row>
    <row r="44" spans="1:5" x14ac:dyDescent="0.3">
      <c r="A44" s="2">
        <v>43</v>
      </c>
      <c r="B44" s="2">
        <f t="shared" si="3"/>
        <v>15</v>
      </c>
      <c r="C44" s="2">
        <f t="shared" si="4"/>
        <v>8000</v>
      </c>
      <c r="D44" s="20">
        <f t="shared" si="1"/>
        <v>120000</v>
      </c>
      <c r="E44" s="2">
        <f t="shared" si="5"/>
        <v>1662500</v>
      </c>
    </row>
    <row r="45" spans="1:5" x14ac:dyDescent="0.3">
      <c r="A45" s="2">
        <v>44</v>
      </c>
      <c r="B45" s="2">
        <f t="shared" si="3"/>
        <v>15</v>
      </c>
      <c r="C45" s="2">
        <f t="shared" si="4"/>
        <v>8100</v>
      </c>
      <c r="D45" s="20">
        <f t="shared" si="1"/>
        <v>121500</v>
      </c>
      <c r="E45" s="2">
        <f t="shared" si="5"/>
        <v>1784000</v>
      </c>
    </row>
    <row r="46" spans="1:5" x14ac:dyDescent="0.3">
      <c r="A46" s="2">
        <v>45</v>
      </c>
      <c r="B46" s="2">
        <f t="shared" si="3"/>
        <v>16</v>
      </c>
      <c r="C46" s="2">
        <f t="shared" si="4"/>
        <v>9100</v>
      </c>
      <c r="D46" s="20">
        <f t="shared" si="1"/>
        <v>145600</v>
      </c>
      <c r="E46" s="2">
        <f t="shared" si="5"/>
        <v>1929600</v>
      </c>
    </row>
    <row r="47" spans="1:5" x14ac:dyDescent="0.3">
      <c r="A47" s="2">
        <v>46</v>
      </c>
      <c r="B47" s="2">
        <f t="shared" si="3"/>
        <v>16</v>
      </c>
      <c r="C47" s="2">
        <f t="shared" si="4"/>
        <v>9200</v>
      </c>
      <c r="D47" s="20">
        <f t="shared" si="1"/>
        <v>147200</v>
      </c>
      <c r="E47" s="2">
        <f t="shared" si="5"/>
        <v>2076800</v>
      </c>
    </row>
    <row r="48" spans="1:5" x14ac:dyDescent="0.3">
      <c r="A48" s="2">
        <v>47</v>
      </c>
      <c r="B48" s="2">
        <f t="shared" si="3"/>
        <v>16</v>
      </c>
      <c r="C48" s="2">
        <f t="shared" si="4"/>
        <v>9300</v>
      </c>
      <c r="D48" s="20">
        <f t="shared" si="1"/>
        <v>148800</v>
      </c>
      <c r="E48" s="2">
        <f t="shared" si="5"/>
        <v>2225600</v>
      </c>
    </row>
    <row r="49" spans="1:5" x14ac:dyDescent="0.3">
      <c r="A49" s="2">
        <v>48</v>
      </c>
      <c r="B49" s="2">
        <f t="shared" si="3"/>
        <v>17</v>
      </c>
      <c r="C49" s="2">
        <f t="shared" si="4"/>
        <v>9400</v>
      </c>
      <c r="D49" s="20">
        <f t="shared" si="1"/>
        <v>159800</v>
      </c>
      <c r="E49" s="2">
        <f t="shared" si="5"/>
        <v>2385400</v>
      </c>
    </row>
    <row r="50" spans="1:5" x14ac:dyDescent="0.3">
      <c r="A50" s="2">
        <v>49</v>
      </c>
      <c r="B50" s="2">
        <f t="shared" si="3"/>
        <v>17</v>
      </c>
      <c r="C50" s="2">
        <f t="shared" si="4"/>
        <v>9500</v>
      </c>
      <c r="D50" s="20">
        <f t="shared" si="1"/>
        <v>161500</v>
      </c>
      <c r="E50" s="2">
        <f t="shared" si="5"/>
        <v>2546900</v>
      </c>
    </row>
    <row r="51" spans="1:5" x14ac:dyDescent="0.3">
      <c r="A51" s="2">
        <v>50</v>
      </c>
      <c r="B51" s="2">
        <f t="shared" si="3"/>
        <v>17</v>
      </c>
      <c r="C51" s="2">
        <f t="shared" si="4"/>
        <v>10500</v>
      </c>
      <c r="D51" s="20">
        <f t="shared" si="1"/>
        <v>178500</v>
      </c>
      <c r="E51" s="2">
        <f t="shared" si="5"/>
        <v>2725400</v>
      </c>
    </row>
    <row r="52" spans="1:5" x14ac:dyDescent="0.3">
      <c r="B52" s="1">
        <f>SUM(B2:B51)</f>
        <v>458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42" sqref="C42"/>
    </sheetView>
  </sheetViews>
  <sheetFormatPr defaultRowHeight="16.5" x14ac:dyDescent="0.3"/>
  <cols>
    <col min="1" max="1" width="9.625" style="1" bestFit="1" customWidth="1"/>
    <col min="2" max="2" width="8.375" style="1" bestFit="1" customWidth="1"/>
    <col min="3" max="3" width="11.625" style="1" bestFit="1" customWidth="1"/>
    <col min="4" max="4" width="13.75" style="1" bestFit="1" customWidth="1"/>
    <col min="5" max="5" width="14.375" style="1" bestFit="1" customWidth="1"/>
    <col min="6" max="6" width="9" style="1"/>
    <col min="7" max="7" width="13.75" style="1" bestFit="1" customWidth="1"/>
    <col min="8" max="11" width="9" style="1"/>
    <col min="12" max="12" width="6.125" style="1" bestFit="1" customWidth="1"/>
    <col min="13" max="13" width="20.75" style="1" bestFit="1" customWidth="1"/>
    <col min="14" max="14" width="22" style="1" bestFit="1" customWidth="1"/>
    <col min="15" max="16384" width="9" style="1"/>
  </cols>
  <sheetData>
    <row r="1" spans="1:14" x14ac:dyDescent="0.3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48</v>
      </c>
      <c r="G1" s="12" t="s">
        <v>49</v>
      </c>
      <c r="L1" s="13" t="s">
        <v>32</v>
      </c>
      <c r="M1" s="13" t="s">
        <v>33</v>
      </c>
      <c r="N1" s="13" t="s">
        <v>34</v>
      </c>
    </row>
    <row r="2" spans="1:14" x14ac:dyDescent="0.3">
      <c r="A2" s="2">
        <v>1</v>
      </c>
      <c r="B2" s="2">
        <v>1500</v>
      </c>
      <c r="C2" s="2" t="s">
        <v>47</v>
      </c>
      <c r="D2" s="2" t="s">
        <v>47</v>
      </c>
      <c r="E2" s="2" t="s">
        <v>47</v>
      </c>
      <c r="G2" s="11">
        <v>250</v>
      </c>
      <c r="L2" s="6">
        <v>1</v>
      </c>
      <c r="M2" s="2">
        <f>'자원 정보'!H20</f>
        <v>9400</v>
      </c>
      <c r="N2" s="2">
        <f>'자원 정보'!I20</f>
        <v>18800</v>
      </c>
    </row>
    <row r="3" spans="1:14" x14ac:dyDescent="0.3">
      <c r="A3" s="2">
        <v>2</v>
      </c>
      <c r="B3" s="2">
        <v>2000</v>
      </c>
      <c r="C3" s="2">
        <v>1</v>
      </c>
      <c r="D3" s="2">
        <v>1</v>
      </c>
      <c r="E3" s="11">
        <v>25000</v>
      </c>
      <c r="L3" s="6">
        <v>5</v>
      </c>
      <c r="M3" s="2">
        <f>'자원 정보'!H21</f>
        <v>18800</v>
      </c>
      <c r="N3" s="2">
        <f>'자원 정보'!I21</f>
        <v>37600</v>
      </c>
    </row>
    <row r="4" spans="1:14" x14ac:dyDescent="0.3">
      <c r="A4" s="2">
        <v>3</v>
      </c>
      <c r="B4" s="2">
        <v>2500</v>
      </c>
      <c r="C4" s="2">
        <v>3</v>
      </c>
      <c r="D4" s="2">
        <v>4</v>
      </c>
      <c r="E4" s="2">
        <f>ROUNDUP(E3+(E3*($G$2-A4)/1000),-3)</f>
        <v>32000</v>
      </c>
      <c r="L4" s="6">
        <v>10</v>
      </c>
      <c r="M4" s="2">
        <f>'자원 정보'!H22</f>
        <v>44000</v>
      </c>
      <c r="N4" s="2">
        <f>'자원 정보'!I22</f>
        <v>88000</v>
      </c>
    </row>
    <row r="5" spans="1:14" x14ac:dyDescent="0.3">
      <c r="A5" s="2">
        <v>4</v>
      </c>
      <c r="B5" s="2">
        <v>3000</v>
      </c>
      <c r="C5" s="2">
        <v>5</v>
      </c>
      <c r="D5" s="2">
        <v>7</v>
      </c>
      <c r="E5" s="2">
        <f t="shared" ref="E5:E19" si="0">ROUNDUP(E4+(E4*($G$2-A5)/1000),-3)</f>
        <v>40000</v>
      </c>
      <c r="L5" s="6">
        <v>15</v>
      </c>
      <c r="M5" s="2">
        <f>'자원 정보'!H23</f>
        <v>69200</v>
      </c>
      <c r="N5" s="2">
        <f>'자원 정보'!I23</f>
        <v>138400</v>
      </c>
    </row>
    <row r="6" spans="1:14" x14ac:dyDescent="0.3">
      <c r="A6" s="2">
        <v>5</v>
      </c>
      <c r="B6" s="2">
        <v>3500</v>
      </c>
      <c r="C6" s="2">
        <v>10</v>
      </c>
      <c r="D6" s="2">
        <v>10</v>
      </c>
      <c r="E6" s="2">
        <f t="shared" si="0"/>
        <v>50000</v>
      </c>
      <c r="L6" s="6">
        <v>20</v>
      </c>
      <c r="M6" s="2">
        <f>'자원 정보'!H24</f>
        <v>94400</v>
      </c>
      <c r="N6" s="2">
        <f>'자원 정보'!I24</f>
        <v>188800</v>
      </c>
    </row>
    <row r="7" spans="1:14" x14ac:dyDescent="0.3">
      <c r="A7" s="2">
        <v>6</v>
      </c>
      <c r="B7" s="2">
        <v>4000</v>
      </c>
      <c r="C7" s="2">
        <v>15</v>
      </c>
      <c r="D7" s="2">
        <v>13</v>
      </c>
      <c r="E7" s="2">
        <f t="shared" si="0"/>
        <v>63000</v>
      </c>
      <c r="L7" s="6">
        <v>25</v>
      </c>
      <c r="M7" s="2">
        <f>'자원 정보'!H25</f>
        <v>121600</v>
      </c>
      <c r="N7" s="2">
        <f>'자원 정보'!I25</f>
        <v>243200</v>
      </c>
    </row>
    <row r="8" spans="1:14" x14ac:dyDescent="0.3">
      <c r="A8" s="2">
        <v>7</v>
      </c>
      <c r="B8" s="2">
        <v>4500</v>
      </c>
      <c r="C8" s="2">
        <v>1</v>
      </c>
      <c r="D8" s="2">
        <v>16</v>
      </c>
      <c r="E8" s="2">
        <f t="shared" si="0"/>
        <v>79000</v>
      </c>
      <c r="L8" s="6">
        <v>30</v>
      </c>
      <c r="M8" s="2">
        <f>'자원 정보'!H26</f>
        <v>148800</v>
      </c>
      <c r="N8" s="2">
        <f>'자원 정보'!I26</f>
        <v>297600</v>
      </c>
    </row>
    <row r="9" spans="1:14" x14ac:dyDescent="0.3">
      <c r="A9" s="2">
        <v>8</v>
      </c>
      <c r="B9" s="2">
        <v>5000</v>
      </c>
      <c r="C9" s="2">
        <v>3</v>
      </c>
      <c r="D9" s="2">
        <v>19</v>
      </c>
      <c r="E9" s="2">
        <f t="shared" si="0"/>
        <v>99000</v>
      </c>
      <c r="L9" s="6">
        <v>35</v>
      </c>
      <c r="M9" s="2">
        <f>'자원 정보'!H27</f>
        <v>176000</v>
      </c>
      <c r="N9" s="2">
        <f>'자원 정보'!I27</f>
        <v>352000</v>
      </c>
    </row>
    <row r="10" spans="1:14" x14ac:dyDescent="0.3">
      <c r="A10" s="2">
        <v>9</v>
      </c>
      <c r="B10" s="2">
        <v>5500</v>
      </c>
      <c r="C10" s="2">
        <v>5</v>
      </c>
      <c r="D10" s="2">
        <v>22</v>
      </c>
      <c r="E10" s="2">
        <f t="shared" si="0"/>
        <v>123000</v>
      </c>
      <c r="L10" s="6">
        <v>40</v>
      </c>
      <c r="M10" s="2">
        <f>'자원 정보'!H28</f>
        <v>206800</v>
      </c>
      <c r="N10" s="2">
        <f>'자원 정보'!I28</f>
        <v>413600</v>
      </c>
    </row>
    <row r="11" spans="1:14" x14ac:dyDescent="0.3">
      <c r="A11" s="2">
        <v>10</v>
      </c>
      <c r="B11" s="2">
        <v>6000</v>
      </c>
      <c r="C11" s="2">
        <v>10</v>
      </c>
      <c r="D11" s="2">
        <v>25</v>
      </c>
      <c r="E11" s="2">
        <f t="shared" si="0"/>
        <v>153000</v>
      </c>
      <c r="L11" s="6">
        <v>45</v>
      </c>
      <c r="M11" s="2">
        <f>'자원 정보'!H29</f>
        <v>237600</v>
      </c>
      <c r="N11" s="2">
        <f>'자원 정보'!I29</f>
        <v>475200</v>
      </c>
    </row>
    <row r="12" spans="1:14" x14ac:dyDescent="0.3">
      <c r="A12" s="2">
        <v>11</v>
      </c>
      <c r="B12" s="2">
        <v>6500</v>
      </c>
      <c r="C12" s="2">
        <v>15</v>
      </c>
      <c r="D12" s="2">
        <v>28</v>
      </c>
      <c r="E12" s="2">
        <f t="shared" si="0"/>
        <v>190000</v>
      </c>
      <c r="L12" s="6">
        <v>50</v>
      </c>
      <c r="M12" s="2">
        <f>'자원 정보'!H30</f>
        <v>268400</v>
      </c>
      <c r="N12" s="2">
        <f>'자원 정보'!I30</f>
        <v>536800</v>
      </c>
    </row>
    <row r="13" spans="1:14" x14ac:dyDescent="0.3">
      <c r="A13" s="2">
        <v>12</v>
      </c>
      <c r="B13" s="2">
        <v>7000</v>
      </c>
      <c r="C13" s="2">
        <v>1</v>
      </c>
      <c r="D13" s="2">
        <v>31</v>
      </c>
      <c r="E13" s="2">
        <f t="shared" si="0"/>
        <v>236000</v>
      </c>
    </row>
    <row r="14" spans="1:14" x14ac:dyDescent="0.3">
      <c r="A14" s="2">
        <v>13</v>
      </c>
      <c r="B14" s="2">
        <v>7500</v>
      </c>
      <c r="C14" s="2">
        <v>3</v>
      </c>
      <c r="D14" s="2">
        <v>34</v>
      </c>
      <c r="E14" s="2">
        <f t="shared" si="0"/>
        <v>292000</v>
      </c>
    </row>
    <row r="15" spans="1:14" x14ac:dyDescent="0.3">
      <c r="A15" s="2">
        <v>14</v>
      </c>
      <c r="B15" s="2">
        <v>8000</v>
      </c>
      <c r="C15" s="2">
        <v>5</v>
      </c>
      <c r="D15" s="2">
        <v>37</v>
      </c>
      <c r="E15" s="2">
        <f t="shared" si="0"/>
        <v>361000</v>
      </c>
    </row>
    <row r="16" spans="1:14" x14ac:dyDescent="0.3">
      <c r="A16" s="2">
        <v>15</v>
      </c>
      <c r="B16" s="2">
        <v>8500</v>
      </c>
      <c r="C16" s="2">
        <v>10</v>
      </c>
      <c r="D16" s="2">
        <v>40</v>
      </c>
      <c r="E16" s="2">
        <f t="shared" si="0"/>
        <v>446000</v>
      </c>
    </row>
    <row r="17" spans="1:5" x14ac:dyDescent="0.3">
      <c r="A17" s="2">
        <v>16</v>
      </c>
      <c r="B17" s="2">
        <v>9000</v>
      </c>
      <c r="C17" s="2">
        <v>15</v>
      </c>
      <c r="D17" s="2">
        <v>43</v>
      </c>
      <c r="E17" s="2">
        <f t="shared" si="0"/>
        <v>551000</v>
      </c>
    </row>
    <row r="18" spans="1:5" x14ac:dyDescent="0.3">
      <c r="A18" s="2">
        <v>17</v>
      </c>
      <c r="B18" s="2">
        <v>9500</v>
      </c>
      <c r="C18" s="2">
        <v>1</v>
      </c>
      <c r="D18" s="2">
        <v>46</v>
      </c>
      <c r="E18" s="2">
        <f t="shared" si="0"/>
        <v>680000</v>
      </c>
    </row>
    <row r="19" spans="1:5" x14ac:dyDescent="0.3">
      <c r="A19" s="2">
        <v>18</v>
      </c>
      <c r="B19" s="2">
        <v>10000</v>
      </c>
      <c r="C19" s="2">
        <v>3</v>
      </c>
      <c r="D19" s="2">
        <v>50</v>
      </c>
      <c r="E19" s="2">
        <f t="shared" si="0"/>
        <v>838000</v>
      </c>
    </row>
    <row r="20" spans="1:5" x14ac:dyDescent="0.3">
      <c r="A20" s="2" t="s">
        <v>78</v>
      </c>
      <c r="B20" s="2"/>
      <c r="C20" s="2"/>
      <c r="D20" s="2"/>
      <c r="E20" s="2">
        <f>SUM(E3:E19)</f>
        <v>4258000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2" sqref="C12"/>
    </sheetView>
  </sheetViews>
  <sheetFormatPr defaultRowHeight="16.5" x14ac:dyDescent="0.3"/>
  <cols>
    <col min="1" max="1" width="5.25" style="1" bestFit="1" customWidth="1"/>
    <col min="2" max="2" width="18.625" style="1" bestFit="1" customWidth="1"/>
    <col min="3" max="3" width="20.75" style="1" customWidth="1"/>
    <col min="4" max="8" width="9" style="1"/>
    <col min="9" max="9" width="6.125" style="1" bestFit="1" customWidth="1"/>
    <col min="10" max="10" width="20.75" style="1" bestFit="1" customWidth="1"/>
    <col min="11" max="11" width="22" style="1" bestFit="1" customWidth="1"/>
    <col min="12" max="16384" width="9" style="1"/>
  </cols>
  <sheetData>
    <row r="1" spans="1:11" x14ac:dyDescent="0.3">
      <c r="A1" s="12" t="s">
        <v>54</v>
      </c>
      <c r="B1" s="12" t="s">
        <v>55</v>
      </c>
      <c r="C1" s="12" t="s">
        <v>65</v>
      </c>
      <c r="I1" s="13" t="s">
        <v>32</v>
      </c>
      <c r="J1" s="13" t="s">
        <v>33</v>
      </c>
      <c r="K1" s="13" t="s">
        <v>34</v>
      </c>
    </row>
    <row r="2" spans="1:11" x14ac:dyDescent="0.3">
      <c r="A2" s="2">
        <v>1</v>
      </c>
      <c r="B2" s="2" t="s">
        <v>47</v>
      </c>
      <c r="C2" s="2" t="s">
        <v>47</v>
      </c>
      <c r="I2" s="6">
        <v>1</v>
      </c>
      <c r="J2" s="2">
        <f>'자원 정보'!H20</f>
        <v>9400</v>
      </c>
      <c r="K2" s="2">
        <f>'자원 정보'!I20</f>
        <v>18800</v>
      </c>
    </row>
    <row r="3" spans="1:11" x14ac:dyDescent="0.3">
      <c r="A3" s="2">
        <v>2</v>
      </c>
      <c r="B3" s="2" t="s">
        <v>56</v>
      </c>
      <c r="C3" s="2">
        <v>100000</v>
      </c>
      <c r="I3" s="6">
        <v>5</v>
      </c>
      <c r="J3" s="2">
        <f>'자원 정보'!H21</f>
        <v>18800</v>
      </c>
      <c r="K3" s="2">
        <f>'자원 정보'!I21</f>
        <v>37600</v>
      </c>
    </row>
    <row r="4" spans="1:11" x14ac:dyDescent="0.3">
      <c r="A4" s="2">
        <v>3</v>
      </c>
      <c r="B4" s="2" t="s">
        <v>57</v>
      </c>
      <c r="C4" s="2">
        <f>ROUNDDOWN(C3+C3*(20-A4)/100,-3)</f>
        <v>117000</v>
      </c>
      <c r="I4" s="6">
        <v>10</v>
      </c>
      <c r="J4" s="2">
        <f>'자원 정보'!H22</f>
        <v>44000</v>
      </c>
      <c r="K4" s="2">
        <f>'자원 정보'!I22</f>
        <v>88000</v>
      </c>
    </row>
    <row r="5" spans="1:11" x14ac:dyDescent="0.3">
      <c r="A5" s="2">
        <v>4</v>
      </c>
      <c r="B5" s="2" t="s">
        <v>58</v>
      </c>
      <c r="C5" s="2">
        <f t="shared" ref="C5:C11" si="0">ROUNDDOWN(C4+C4*(20-A5)/100,-3)</f>
        <v>135000</v>
      </c>
      <c r="I5" s="6">
        <v>15</v>
      </c>
      <c r="J5" s="2">
        <f>'자원 정보'!H23</f>
        <v>69200</v>
      </c>
      <c r="K5" s="2">
        <f>'자원 정보'!I23</f>
        <v>138400</v>
      </c>
    </row>
    <row r="6" spans="1:11" x14ac:dyDescent="0.3">
      <c r="A6" s="2">
        <v>5</v>
      </c>
      <c r="B6" s="2" t="s">
        <v>59</v>
      </c>
      <c r="C6" s="2">
        <f t="shared" si="0"/>
        <v>155000</v>
      </c>
      <c r="I6" s="6">
        <v>20</v>
      </c>
      <c r="J6" s="2">
        <f>'자원 정보'!H24</f>
        <v>94400</v>
      </c>
      <c r="K6" s="2">
        <f>'자원 정보'!I24</f>
        <v>188800</v>
      </c>
    </row>
    <row r="7" spans="1:11" x14ac:dyDescent="0.3">
      <c r="A7" s="2">
        <v>6</v>
      </c>
      <c r="B7" s="2" t="s">
        <v>60</v>
      </c>
      <c r="C7" s="2">
        <f t="shared" si="0"/>
        <v>176000</v>
      </c>
      <c r="I7" s="6">
        <v>25</v>
      </c>
      <c r="J7" s="2">
        <f>'자원 정보'!H25</f>
        <v>121600</v>
      </c>
      <c r="K7" s="2">
        <f>'자원 정보'!I25</f>
        <v>243200</v>
      </c>
    </row>
    <row r="8" spans="1:11" x14ac:dyDescent="0.3">
      <c r="A8" s="2">
        <v>7</v>
      </c>
      <c r="B8" s="2" t="s">
        <v>61</v>
      </c>
      <c r="C8" s="2">
        <f t="shared" si="0"/>
        <v>198000</v>
      </c>
      <c r="I8" s="6">
        <v>30</v>
      </c>
      <c r="J8" s="2">
        <f>'자원 정보'!H26</f>
        <v>148800</v>
      </c>
      <c r="K8" s="2">
        <f>'자원 정보'!I26</f>
        <v>297600</v>
      </c>
    </row>
    <row r="9" spans="1:11" x14ac:dyDescent="0.3">
      <c r="A9" s="2">
        <v>8</v>
      </c>
      <c r="B9" s="2" t="s">
        <v>62</v>
      </c>
      <c r="C9" s="2">
        <f t="shared" si="0"/>
        <v>221000</v>
      </c>
      <c r="I9" s="6">
        <v>35</v>
      </c>
      <c r="J9" s="2">
        <f>'자원 정보'!H27</f>
        <v>176000</v>
      </c>
      <c r="K9" s="2">
        <f>'자원 정보'!I27</f>
        <v>352000</v>
      </c>
    </row>
    <row r="10" spans="1:11" x14ac:dyDescent="0.3">
      <c r="A10" s="2">
        <v>9</v>
      </c>
      <c r="B10" s="2" t="s">
        <v>63</v>
      </c>
      <c r="C10" s="2">
        <f t="shared" si="0"/>
        <v>245000</v>
      </c>
      <c r="I10" s="6">
        <v>40</v>
      </c>
      <c r="J10" s="2">
        <f>'자원 정보'!H28</f>
        <v>206800</v>
      </c>
      <c r="K10" s="2">
        <f>'자원 정보'!I28</f>
        <v>413600</v>
      </c>
    </row>
    <row r="11" spans="1:11" x14ac:dyDescent="0.3">
      <c r="A11" s="2">
        <v>10</v>
      </c>
      <c r="B11" s="2" t="s">
        <v>64</v>
      </c>
      <c r="C11" s="2">
        <f t="shared" si="0"/>
        <v>269000</v>
      </c>
      <c r="I11" s="6">
        <v>45</v>
      </c>
      <c r="J11" s="2">
        <f>'자원 정보'!H29</f>
        <v>237600</v>
      </c>
      <c r="K11" s="2">
        <f>'자원 정보'!I29</f>
        <v>475200</v>
      </c>
    </row>
    <row r="12" spans="1:11" x14ac:dyDescent="0.3">
      <c r="C12" s="1">
        <f>SUM(C3:C11)</f>
        <v>1616000</v>
      </c>
      <c r="I12" s="6">
        <v>50</v>
      </c>
      <c r="J12" s="2">
        <f>'자원 정보'!H30</f>
        <v>268400</v>
      </c>
      <c r="K12" s="2">
        <f>'자원 정보'!I30</f>
        <v>536800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zoomScale="85" zoomScaleNormal="85" workbookViewId="0">
      <selection activeCell="G78" sqref="G78"/>
    </sheetView>
  </sheetViews>
  <sheetFormatPr defaultRowHeight="16.5" x14ac:dyDescent="0.3"/>
  <cols>
    <col min="1" max="1" width="33.25" style="1" bestFit="1" customWidth="1"/>
    <col min="2" max="2" width="11.25" style="1" bestFit="1" customWidth="1"/>
    <col min="3" max="3" width="13.75" style="1" bestFit="1" customWidth="1"/>
    <col min="4" max="5" width="11.75" style="1" bestFit="1" customWidth="1"/>
    <col min="6" max="6" width="18" style="1" bestFit="1" customWidth="1"/>
    <col min="7" max="10" width="9" style="1"/>
    <col min="11" max="11" width="12.75" style="1" bestFit="1" customWidth="1"/>
    <col min="12" max="12" width="20.75" style="1" bestFit="1" customWidth="1"/>
    <col min="13" max="13" width="22" style="1" bestFit="1" customWidth="1"/>
    <col min="14" max="16384" width="9" style="1"/>
  </cols>
  <sheetData>
    <row r="1" spans="1:13" x14ac:dyDescent="0.3">
      <c r="A1" s="45" t="s">
        <v>67</v>
      </c>
      <c r="B1" s="42" t="s">
        <v>68</v>
      </c>
      <c r="C1" s="42"/>
      <c r="D1" s="42"/>
      <c r="E1" s="42"/>
      <c r="F1" s="42"/>
      <c r="K1" s="13" t="s">
        <v>32</v>
      </c>
      <c r="L1" s="13" t="s">
        <v>33</v>
      </c>
      <c r="M1" s="13" t="s">
        <v>34</v>
      </c>
    </row>
    <row r="2" spans="1:13" x14ac:dyDescent="0.3">
      <c r="A2" s="46"/>
      <c r="B2" s="12" t="s">
        <v>69</v>
      </c>
      <c r="C2" s="12" t="s">
        <v>70</v>
      </c>
      <c r="D2" s="12" t="s">
        <v>71</v>
      </c>
      <c r="E2" s="12" t="s">
        <v>72</v>
      </c>
      <c r="F2" s="12" t="s">
        <v>73</v>
      </c>
      <c r="K2" s="6">
        <v>1</v>
      </c>
      <c r="L2" s="2">
        <f>'자원 정보'!H20</f>
        <v>9400</v>
      </c>
      <c r="M2" s="2">
        <f>'자원 정보'!I20</f>
        <v>18800</v>
      </c>
    </row>
    <row r="3" spans="1:13" x14ac:dyDescent="0.3">
      <c r="A3" s="2">
        <v>1</v>
      </c>
      <c r="B3" s="11">
        <v>20000</v>
      </c>
      <c r="C3" s="2">
        <f>ROUNDUP(B3*1.2,-3)</f>
        <v>24000</v>
      </c>
      <c r="D3" s="2">
        <f t="shared" ref="D3" si="0">ROUNDUP(C3*1.2,-3)</f>
        <v>29000</v>
      </c>
      <c r="E3" s="2">
        <f t="shared" ref="E3" si="1">ROUNDUP(D3*1.2,-3)</f>
        <v>35000</v>
      </c>
      <c r="F3" s="2">
        <f t="shared" ref="F3" si="2">ROUNDUP(E3*1.2,-3)</f>
        <v>42000</v>
      </c>
      <c r="K3" s="6">
        <v>5</v>
      </c>
      <c r="L3" s="2">
        <f>'자원 정보'!H21</f>
        <v>18800</v>
      </c>
      <c r="M3" s="2">
        <f>'자원 정보'!I21</f>
        <v>37600</v>
      </c>
    </row>
    <row r="4" spans="1:13" x14ac:dyDescent="0.3">
      <c r="A4" s="2">
        <v>2</v>
      </c>
      <c r="B4" s="2">
        <f>ROUNDUP(B3*1.3,-3)</f>
        <v>26000</v>
      </c>
      <c r="C4" s="2">
        <f t="shared" ref="C4:F4" si="3">ROUNDUP(C3*1.3,-3)</f>
        <v>32000</v>
      </c>
      <c r="D4" s="2">
        <f t="shared" si="3"/>
        <v>38000</v>
      </c>
      <c r="E4" s="2">
        <f t="shared" si="3"/>
        <v>46000</v>
      </c>
      <c r="F4" s="2">
        <f t="shared" si="3"/>
        <v>55000</v>
      </c>
      <c r="K4" s="6">
        <v>10</v>
      </c>
      <c r="L4" s="2">
        <f>'자원 정보'!H22</f>
        <v>44000</v>
      </c>
      <c r="M4" s="2">
        <f>'자원 정보'!I22</f>
        <v>88000</v>
      </c>
    </row>
    <row r="5" spans="1:13" x14ac:dyDescent="0.3">
      <c r="A5" s="2">
        <v>3</v>
      </c>
      <c r="B5" s="2">
        <f t="shared" ref="B5:F7" si="4">ROUNDUP(B4*1.3,-3)</f>
        <v>34000</v>
      </c>
      <c r="C5" s="2">
        <f t="shared" si="4"/>
        <v>42000</v>
      </c>
      <c r="D5" s="2">
        <f t="shared" si="4"/>
        <v>50000</v>
      </c>
      <c r="E5" s="2">
        <f t="shared" si="4"/>
        <v>60000</v>
      </c>
      <c r="F5" s="2">
        <f t="shared" si="4"/>
        <v>72000</v>
      </c>
      <c r="K5" s="6">
        <v>15</v>
      </c>
      <c r="L5" s="2">
        <f>'자원 정보'!H23</f>
        <v>69200</v>
      </c>
      <c r="M5" s="2">
        <f>'자원 정보'!I23</f>
        <v>138400</v>
      </c>
    </row>
    <row r="6" spans="1:13" x14ac:dyDescent="0.3">
      <c r="A6" s="2">
        <v>4</v>
      </c>
      <c r="B6" s="15">
        <f t="shared" si="4"/>
        <v>45000</v>
      </c>
      <c r="C6" s="15">
        <f t="shared" si="4"/>
        <v>55000</v>
      </c>
      <c r="D6" s="15">
        <f t="shared" si="4"/>
        <v>65000</v>
      </c>
      <c r="E6" s="15">
        <f t="shared" si="4"/>
        <v>78000</v>
      </c>
      <c r="F6" s="15">
        <f t="shared" si="4"/>
        <v>94000</v>
      </c>
      <c r="K6" s="6">
        <v>20</v>
      </c>
      <c r="L6" s="2">
        <f>'자원 정보'!H24</f>
        <v>94400</v>
      </c>
      <c r="M6" s="2">
        <f>'자원 정보'!I24</f>
        <v>188800</v>
      </c>
    </row>
    <row r="7" spans="1:13" x14ac:dyDescent="0.3">
      <c r="A7" s="15">
        <v>5</v>
      </c>
      <c r="B7" s="15">
        <f t="shared" si="4"/>
        <v>59000</v>
      </c>
      <c r="C7" s="15">
        <f t="shared" ref="C7:F7" si="5">ROUNDUP(C6*1.3,-3)</f>
        <v>72000</v>
      </c>
      <c r="D7" s="15">
        <f t="shared" si="5"/>
        <v>85000</v>
      </c>
      <c r="E7" s="15">
        <f t="shared" si="5"/>
        <v>102000</v>
      </c>
      <c r="F7" s="15">
        <f t="shared" si="5"/>
        <v>123000</v>
      </c>
      <c r="K7" s="6">
        <v>25</v>
      </c>
      <c r="L7" s="2">
        <f>'자원 정보'!H25</f>
        <v>121600</v>
      </c>
      <c r="M7" s="2">
        <f>'자원 정보'!I25</f>
        <v>243200</v>
      </c>
    </row>
    <row r="8" spans="1:13" x14ac:dyDescent="0.3">
      <c r="A8" s="2" t="s">
        <v>74</v>
      </c>
      <c r="B8" s="2">
        <f>SUM(B4:B7)</f>
        <v>164000</v>
      </c>
      <c r="C8" s="2">
        <f t="shared" ref="C8:F8" si="6">SUM(C4:C7)</f>
        <v>201000</v>
      </c>
      <c r="D8" s="2">
        <f t="shared" si="6"/>
        <v>238000</v>
      </c>
      <c r="E8" s="2">
        <f t="shared" si="6"/>
        <v>286000</v>
      </c>
      <c r="F8" s="2">
        <f t="shared" si="6"/>
        <v>344000</v>
      </c>
      <c r="G8" s="2">
        <f>SUM(B8:F8)</f>
        <v>1233000</v>
      </c>
      <c r="K8" s="6">
        <v>30</v>
      </c>
      <c r="L8" s="2">
        <f>'자원 정보'!H26</f>
        <v>148800</v>
      </c>
      <c r="M8" s="2">
        <f>'자원 정보'!I26</f>
        <v>297600</v>
      </c>
    </row>
    <row r="9" spans="1:13" x14ac:dyDescent="0.3">
      <c r="K9" s="6">
        <v>35</v>
      </c>
      <c r="L9" s="2">
        <f>'자원 정보'!H27</f>
        <v>176000</v>
      </c>
      <c r="M9" s="2">
        <f>'자원 정보'!I27</f>
        <v>352000</v>
      </c>
    </row>
    <row r="10" spans="1:13" x14ac:dyDescent="0.3">
      <c r="A10" s="10" t="s">
        <v>84</v>
      </c>
      <c r="B10" s="12" t="s">
        <v>85</v>
      </c>
      <c r="C10" s="12" t="s">
        <v>86</v>
      </c>
      <c r="K10" s="6">
        <v>40</v>
      </c>
      <c r="L10" s="2">
        <f>'자원 정보'!H28</f>
        <v>206800</v>
      </c>
      <c r="M10" s="2">
        <f>'자원 정보'!I28</f>
        <v>413600</v>
      </c>
    </row>
    <row r="11" spans="1:13" x14ac:dyDescent="0.3">
      <c r="A11" s="2" t="s">
        <v>79</v>
      </c>
      <c r="B11" s="11">
        <v>9</v>
      </c>
      <c r="C11" s="2">
        <f>B8*B11</f>
        <v>1476000</v>
      </c>
      <c r="K11" s="6">
        <v>45</v>
      </c>
      <c r="L11" s="2">
        <f>'자원 정보'!H29</f>
        <v>237600</v>
      </c>
      <c r="M11" s="2">
        <f>'자원 정보'!I29</f>
        <v>475200</v>
      </c>
    </row>
    <row r="12" spans="1:13" x14ac:dyDescent="0.3">
      <c r="A12" s="2" t="s">
        <v>80</v>
      </c>
      <c r="B12" s="11">
        <v>9</v>
      </c>
      <c r="C12" s="2">
        <f>C8*B12</f>
        <v>1809000</v>
      </c>
      <c r="K12" s="6">
        <v>50</v>
      </c>
      <c r="L12" s="2">
        <f>'자원 정보'!H30</f>
        <v>268400</v>
      </c>
      <c r="M12" s="2">
        <f>'자원 정보'!I30</f>
        <v>536800</v>
      </c>
    </row>
    <row r="13" spans="1:13" x14ac:dyDescent="0.3">
      <c r="A13" s="2" t="s">
        <v>81</v>
      </c>
      <c r="B13" s="11">
        <v>9</v>
      </c>
      <c r="C13" s="2">
        <f>D8*B13</f>
        <v>2142000</v>
      </c>
    </row>
    <row r="14" spans="1:13" x14ac:dyDescent="0.3">
      <c r="A14" s="2" t="s">
        <v>82</v>
      </c>
      <c r="B14" s="11">
        <v>9</v>
      </c>
      <c r="C14" s="2">
        <f>E8*B14</f>
        <v>2574000</v>
      </c>
    </row>
    <row r="15" spans="1:13" x14ac:dyDescent="0.3">
      <c r="A15" s="2" t="s">
        <v>83</v>
      </c>
      <c r="B15" s="11">
        <v>9</v>
      </c>
      <c r="C15" s="2">
        <f>F8*B15</f>
        <v>3096000</v>
      </c>
    </row>
    <row r="16" spans="1:13" x14ac:dyDescent="0.3">
      <c r="A16" s="2" t="s">
        <v>74</v>
      </c>
      <c r="B16" s="2">
        <f>SUM(B11:B15)</f>
        <v>45</v>
      </c>
      <c r="C16" s="2">
        <f>SUM(C11:C15)</f>
        <v>11097000</v>
      </c>
    </row>
    <row r="19" spans="1:13" x14ac:dyDescent="0.3">
      <c r="A19" s="45" t="s">
        <v>67</v>
      </c>
      <c r="B19" s="42" t="s">
        <v>108</v>
      </c>
      <c r="C19" s="42"/>
      <c r="D19" s="42"/>
      <c r="E19" s="42"/>
      <c r="F19" s="42"/>
      <c r="L19" s="42" t="s">
        <v>6</v>
      </c>
      <c r="M19" s="42"/>
    </row>
    <row r="20" spans="1:13" x14ac:dyDescent="0.3">
      <c r="A20" s="46"/>
      <c r="B20" s="28" t="s">
        <v>116</v>
      </c>
      <c r="C20" s="28" t="s">
        <v>117</v>
      </c>
      <c r="D20" s="28" t="s">
        <v>118</v>
      </c>
      <c r="E20" s="28" t="s">
        <v>119</v>
      </c>
      <c r="F20" s="28" t="s">
        <v>120</v>
      </c>
      <c r="L20" s="6" t="s">
        <v>1</v>
      </c>
      <c r="M20" s="11">
        <v>5000</v>
      </c>
    </row>
    <row r="21" spans="1:13" x14ac:dyDescent="0.3">
      <c r="A21" s="2">
        <v>1</v>
      </c>
      <c r="B21" s="11">
        <v>5</v>
      </c>
      <c r="C21" s="2">
        <f>B21*3</f>
        <v>15</v>
      </c>
      <c r="D21" s="2">
        <f t="shared" ref="D21:F21" si="7">C21*3</f>
        <v>45</v>
      </c>
      <c r="E21" s="2">
        <f t="shared" si="7"/>
        <v>135</v>
      </c>
      <c r="F21" s="2">
        <f t="shared" si="7"/>
        <v>405</v>
      </c>
      <c r="L21" s="6" t="s">
        <v>2</v>
      </c>
      <c r="M21" s="11">
        <v>4500</v>
      </c>
    </row>
    <row r="22" spans="1:13" x14ac:dyDescent="0.3">
      <c r="A22" s="2">
        <v>2</v>
      </c>
      <c r="B22" s="2">
        <f>B21*2</f>
        <v>10</v>
      </c>
      <c r="C22" s="2">
        <f>C21*2</f>
        <v>30</v>
      </c>
      <c r="D22" s="2">
        <f t="shared" ref="D22:F25" si="8">D21*2</f>
        <v>90</v>
      </c>
      <c r="E22" s="2">
        <f t="shared" si="8"/>
        <v>270</v>
      </c>
      <c r="F22" s="2">
        <f t="shared" si="8"/>
        <v>810</v>
      </c>
      <c r="L22" s="6" t="s">
        <v>3</v>
      </c>
      <c r="M22" s="11">
        <v>4000</v>
      </c>
    </row>
    <row r="23" spans="1:13" x14ac:dyDescent="0.3">
      <c r="A23" s="2">
        <v>3</v>
      </c>
      <c r="B23" s="2">
        <f t="shared" ref="B23:B25" si="9">B22*2</f>
        <v>20</v>
      </c>
      <c r="C23" s="2">
        <f t="shared" ref="C23:C25" si="10">C22*2</f>
        <v>60</v>
      </c>
      <c r="D23" s="2">
        <f t="shared" si="8"/>
        <v>180</v>
      </c>
      <c r="E23" s="2">
        <f t="shared" si="8"/>
        <v>540</v>
      </c>
      <c r="F23" s="2">
        <f t="shared" si="8"/>
        <v>1620</v>
      </c>
      <c r="L23" s="6" t="s">
        <v>4</v>
      </c>
      <c r="M23" s="11">
        <v>3500</v>
      </c>
    </row>
    <row r="24" spans="1:13" x14ac:dyDescent="0.3">
      <c r="A24" s="2">
        <v>4</v>
      </c>
      <c r="B24" s="2">
        <f t="shared" si="9"/>
        <v>40</v>
      </c>
      <c r="C24" s="2">
        <f t="shared" si="10"/>
        <v>120</v>
      </c>
      <c r="D24" s="2">
        <f t="shared" si="8"/>
        <v>360</v>
      </c>
      <c r="E24" s="2">
        <f t="shared" si="8"/>
        <v>1080</v>
      </c>
      <c r="F24" s="2">
        <f t="shared" si="8"/>
        <v>3240</v>
      </c>
      <c r="L24" s="6" t="s">
        <v>5</v>
      </c>
      <c r="M24" s="11">
        <v>3000</v>
      </c>
    </row>
    <row r="25" spans="1:13" x14ac:dyDescent="0.3">
      <c r="A25" s="15">
        <v>5</v>
      </c>
      <c r="B25" s="2">
        <f t="shared" si="9"/>
        <v>80</v>
      </c>
      <c r="C25" s="2">
        <f t="shared" si="10"/>
        <v>240</v>
      </c>
      <c r="D25" s="2">
        <f t="shared" si="8"/>
        <v>720</v>
      </c>
      <c r="E25" s="2">
        <f t="shared" si="8"/>
        <v>2160</v>
      </c>
      <c r="F25" s="2">
        <f t="shared" si="8"/>
        <v>6480</v>
      </c>
      <c r="G25" s="29" t="s">
        <v>122</v>
      </c>
    </row>
    <row r="26" spans="1:13" x14ac:dyDescent="0.3">
      <c r="A26" s="2" t="s">
        <v>9</v>
      </c>
      <c r="B26" s="2">
        <f>SUM(B22:B25)</f>
        <v>150</v>
      </c>
      <c r="C26" s="2">
        <f t="shared" ref="C26:F26" si="11">SUM(C22:C25)</f>
        <v>450</v>
      </c>
      <c r="D26" s="2">
        <f t="shared" si="11"/>
        <v>1350</v>
      </c>
      <c r="E26" s="2">
        <f t="shared" si="11"/>
        <v>4050</v>
      </c>
      <c r="F26" s="2">
        <f t="shared" si="11"/>
        <v>12150</v>
      </c>
      <c r="G26" s="2">
        <f>SUM(B26:F26)/60/24</f>
        <v>12.604166666666666</v>
      </c>
    </row>
    <row r="27" spans="1:13" x14ac:dyDescent="0.3">
      <c r="A27" s="30" t="s">
        <v>109</v>
      </c>
    </row>
    <row r="29" spans="1:13" x14ac:dyDescent="0.3">
      <c r="A29" s="45" t="s">
        <v>67</v>
      </c>
      <c r="B29" s="42" t="s">
        <v>110</v>
      </c>
      <c r="C29" s="42"/>
      <c r="D29" s="42"/>
      <c r="E29" s="42"/>
      <c r="F29" s="42"/>
      <c r="L29" s="47" t="s">
        <v>123</v>
      </c>
      <c r="M29" s="48"/>
    </row>
    <row r="30" spans="1:13" x14ac:dyDescent="0.3">
      <c r="A30" s="46"/>
      <c r="B30" s="29" t="s">
        <v>111</v>
      </c>
      <c r="C30" s="29" t="s">
        <v>112</v>
      </c>
      <c r="D30" s="29" t="s">
        <v>113</v>
      </c>
      <c r="E30" s="29" t="s">
        <v>114</v>
      </c>
      <c r="F30" s="28" t="s">
        <v>115</v>
      </c>
      <c r="L30" s="6" t="s">
        <v>124</v>
      </c>
      <c r="M30" s="2">
        <v>1</v>
      </c>
    </row>
    <row r="31" spans="1:13" x14ac:dyDescent="0.3">
      <c r="A31" s="2">
        <v>1</v>
      </c>
      <c r="B31" s="20">
        <f>M20*2</f>
        <v>10000</v>
      </c>
      <c r="C31" s="20">
        <f>M21*2</f>
        <v>9000</v>
      </c>
      <c r="D31" s="2">
        <f>M22*2</f>
        <v>8000</v>
      </c>
      <c r="E31" s="2">
        <f>M23*2</f>
        <v>7000</v>
      </c>
      <c r="F31" s="2">
        <f>M24*2</f>
        <v>6000</v>
      </c>
      <c r="L31" s="6" t="s">
        <v>125</v>
      </c>
      <c r="M31" s="2">
        <v>12</v>
      </c>
    </row>
    <row r="32" spans="1:13" x14ac:dyDescent="0.3">
      <c r="A32" s="2">
        <v>2</v>
      </c>
      <c r="B32" s="2">
        <f>B31*2</f>
        <v>20000</v>
      </c>
      <c r="C32" s="2">
        <f>C31*2</f>
        <v>18000</v>
      </c>
      <c r="D32" s="2">
        <f>D31*2</f>
        <v>16000</v>
      </c>
      <c r="E32" s="2">
        <f>E31*2</f>
        <v>14000</v>
      </c>
      <c r="F32" s="2">
        <f>F31*2</f>
        <v>12000</v>
      </c>
      <c r="L32" s="6" t="s">
        <v>126</v>
      </c>
      <c r="M32" s="2">
        <v>16</v>
      </c>
    </row>
    <row r="33" spans="1:13" x14ac:dyDescent="0.3">
      <c r="A33" s="2">
        <v>3</v>
      </c>
      <c r="B33" s="2">
        <f t="shared" ref="B33:B35" si="12">B32*2</f>
        <v>40000</v>
      </c>
      <c r="C33" s="2">
        <f t="shared" ref="C33:C35" si="13">C32*2</f>
        <v>36000</v>
      </c>
      <c r="D33" s="2">
        <f t="shared" ref="D33:D35" si="14">D32*2</f>
        <v>32000</v>
      </c>
      <c r="E33" s="2">
        <f t="shared" ref="E33:E35" si="15">E32*2</f>
        <v>28000</v>
      </c>
      <c r="F33" s="2">
        <f t="shared" ref="F33:F35" si="16">F32*2</f>
        <v>24000</v>
      </c>
      <c r="L33" s="6" t="s">
        <v>127</v>
      </c>
      <c r="M33" s="2">
        <v>19</v>
      </c>
    </row>
    <row r="34" spans="1:13" x14ac:dyDescent="0.3">
      <c r="A34" s="2">
        <v>4</v>
      </c>
      <c r="B34" s="2">
        <f t="shared" si="12"/>
        <v>80000</v>
      </c>
      <c r="C34" s="2">
        <f t="shared" si="13"/>
        <v>72000</v>
      </c>
      <c r="D34" s="2">
        <f t="shared" si="14"/>
        <v>64000</v>
      </c>
      <c r="E34" s="2">
        <f t="shared" si="15"/>
        <v>56000</v>
      </c>
      <c r="F34" s="2">
        <f t="shared" si="16"/>
        <v>48000</v>
      </c>
    </row>
    <row r="35" spans="1:13" x14ac:dyDescent="0.3">
      <c r="A35" s="15">
        <v>5</v>
      </c>
      <c r="B35" s="2">
        <f t="shared" si="12"/>
        <v>160000</v>
      </c>
      <c r="C35" s="2">
        <f t="shared" si="13"/>
        <v>144000</v>
      </c>
      <c r="D35" s="2">
        <f t="shared" si="14"/>
        <v>128000</v>
      </c>
      <c r="E35" s="2">
        <f t="shared" si="15"/>
        <v>112000</v>
      </c>
      <c r="F35" s="2">
        <f t="shared" si="16"/>
        <v>96000</v>
      </c>
    </row>
    <row r="36" spans="1:13" x14ac:dyDescent="0.3">
      <c r="A36" s="2" t="s">
        <v>9</v>
      </c>
      <c r="B36" s="2">
        <f>SUM(B32:B35)</f>
        <v>300000</v>
      </c>
      <c r="C36" s="2">
        <f t="shared" ref="C36:F36" si="17">SUM(C32:C35)</f>
        <v>270000</v>
      </c>
      <c r="D36" s="2">
        <f t="shared" si="17"/>
        <v>240000</v>
      </c>
      <c r="E36" s="2">
        <f t="shared" si="17"/>
        <v>210000</v>
      </c>
      <c r="F36" s="2">
        <f t="shared" si="17"/>
        <v>180000</v>
      </c>
      <c r="G36" s="2">
        <f>SUM(B36:F36)</f>
        <v>1200000</v>
      </c>
    </row>
    <row r="37" spans="1:13" x14ac:dyDescent="0.3">
      <c r="A37" s="2" t="s">
        <v>121</v>
      </c>
      <c r="B37" s="2">
        <f>B36/(M20*8)</f>
        <v>7.5</v>
      </c>
      <c r="C37" s="2">
        <f>C36/(M21*8)</f>
        <v>7.5</v>
      </c>
      <c r="D37" s="2">
        <f>D36/(M22*8)</f>
        <v>7.5</v>
      </c>
      <c r="E37" s="2">
        <f>E36/(M23*8)</f>
        <v>7.5</v>
      </c>
      <c r="F37" s="2">
        <f>F36/(M24*8)</f>
        <v>7.5</v>
      </c>
    </row>
    <row r="40" spans="1:13" x14ac:dyDescent="0.3">
      <c r="A40" s="45" t="s">
        <v>130</v>
      </c>
      <c r="B40" s="47" t="s">
        <v>131</v>
      </c>
      <c r="C40" s="49"/>
      <c r="D40" s="49"/>
      <c r="E40" s="49"/>
      <c r="F40" s="48"/>
      <c r="G40" s="47" t="s">
        <v>132</v>
      </c>
      <c r="H40" s="49"/>
      <c r="I40" s="49"/>
      <c r="J40" s="49"/>
      <c r="K40" s="48"/>
      <c r="L40" s="33"/>
    </row>
    <row r="41" spans="1:13" x14ac:dyDescent="0.3">
      <c r="A41" s="46"/>
      <c r="B41" s="29">
        <v>1</v>
      </c>
      <c r="C41" s="29">
        <v>2</v>
      </c>
      <c r="D41" s="29">
        <v>3</v>
      </c>
      <c r="E41" s="29">
        <v>4</v>
      </c>
      <c r="F41" s="29">
        <v>5</v>
      </c>
      <c r="G41" s="29">
        <v>1</v>
      </c>
      <c r="H41" s="29">
        <v>2</v>
      </c>
      <c r="I41" s="29">
        <v>3</v>
      </c>
      <c r="J41" s="29">
        <v>4</v>
      </c>
      <c r="K41" s="29">
        <v>5</v>
      </c>
      <c r="L41" s="33"/>
    </row>
    <row r="42" spans="1:13" x14ac:dyDescent="0.3">
      <c r="A42" s="37">
        <v>1</v>
      </c>
      <c r="B42" s="35">
        <v>5000</v>
      </c>
      <c r="C42" s="34">
        <f>ROUNDDOWN(B42*1.7,-2)</f>
        <v>8500</v>
      </c>
      <c r="D42" s="34">
        <f t="shared" ref="D42:F42" si="18">ROUNDDOWN(C42*1.7,-2)</f>
        <v>14400</v>
      </c>
      <c r="E42" s="34">
        <f t="shared" si="18"/>
        <v>24400</v>
      </c>
      <c r="F42" s="34">
        <f t="shared" si="18"/>
        <v>41400</v>
      </c>
      <c r="G42" s="35">
        <v>4500</v>
      </c>
      <c r="H42" s="34">
        <f>ROUNDDOWN(G42*1.7,-2)</f>
        <v>7600</v>
      </c>
      <c r="I42" s="34">
        <f t="shared" ref="I42:K42" si="19">ROUNDDOWN(H42*1.7,-2)</f>
        <v>12900</v>
      </c>
      <c r="J42" s="34">
        <f t="shared" si="19"/>
        <v>21900</v>
      </c>
      <c r="K42" s="34">
        <f t="shared" si="19"/>
        <v>37200</v>
      </c>
      <c r="L42" s="33"/>
    </row>
    <row r="43" spans="1:13" x14ac:dyDescent="0.3">
      <c r="A43" s="37">
        <v>5</v>
      </c>
      <c r="B43" s="34">
        <f>ROUNDDOWN(B42*1.5,-2)</f>
        <v>7500</v>
      </c>
      <c r="C43" s="34">
        <f t="shared" ref="C43:K46" si="20">ROUNDDOWN(C42*1.5,-2)</f>
        <v>12700</v>
      </c>
      <c r="D43" s="34">
        <f t="shared" si="20"/>
        <v>21600</v>
      </c>
      <c r="E43" s="34">
        <f t="shared" si="20"/>
        <v>36600</v>
      </c>
      <c r="F43" s="34">
        <f t="shared" si="20"/>
        <v>62100</v>
      </c>
      <c r="G43" s="34">
        <f t="shared" si="20"/>
        <v>6700</v>
      </c>
      <c r="H43" s="34">
        <f t="shared" si="20"/>
        <v>11400</v>
      </c>
      <c r="I43" s="34">
        <f t="shared" si="20"/>
        <v>19300</v>
      </c>
      <c r="J43" s="34">
        <f t="shared" si="20"/>
        <v>32800</v>
      </c>
      <c r="K43" s="34">
        <f t="shared" si="20"/>
        <v>55800</v>
      </c>
      <c r="L43" s="33"/>
    </row>
    <row r="44" spans="1:13" x14ac:dyDescent="0.3">
      <c r="A44" s="37">
        <v>10</v>
      </c>
      <c r="B44" s="34">
        <f t="shared" ref="B44:B46" si="21">ROUNDDOWN(B43*1.5,-2)</f>
        <v>11200</v>
      </c>
      <c r="C44" s="34">
        <f t="shared" si="20"/>
        <v>19000</v>
      </c>
      <c r="D44" s="34">
        <f t="shared" si="20"/>
        <v>32400</v>
      </c>
      <c r="E44" s="34">
        <f t="shared" si="20"/>
        <v>54900</v>
      </c>
      <c r="F44" s="34">
        <f t="shared" si="20"/>
        <v>93100</v>
      </c>
      <c r="G44" s="34">
        <f t="shared" si="20"/>
        <v>10000</v>
      </c>
      <c r="H44" s="34">
        <f t="shared" si="20"/>
        <v>17100</v>
      </c>
      <c r="I44" s="34">
        <f t="shared" si="20"/>
        <v>28900</v>
      </c>
      <c r="J44" s="34">
        <f t="shared" si="20"/>
        <v>49200</v>
      </c>
      <c r="K44" s="34">
        <f t="shared" si="20"/>
        <v>83700</v>
      </c>
      <c r="L44" s="33"/>
    </row>
    <row r="45" spans="1:13" x14ac:dyDescent="0.3">
      <c r="A45" s="37">
        <v>15</v>
      </c>
      <c r="B45" s="34">
        <f t="shared" si="21"/>
        <v>16800</v>
      </c>
      <c r="C45" s="34">
        <f t="shared" si="20"/>
        <v>28500</v>
      </c>
      <c r="D45" s="34">
        <f t="shared" si="20"/>
        <v>48600</v>
      </c>
      <c r="E45" s="34">
        <f t="shared" si="20"/>
        <v>82300</v>
      </c>
      <c r="F45" s="34">
        <f t="shared" si="20"/>
        <v>139600</v>
      </c>
      <c r="G45" s="34">
        <f t="shared" si="20"/>
        <v>15000</v>
      </c>
      <c r="H45" s="34">
        <f t="shared" si="20"/>
        <v>25600</v>
      </c>
      <c r="I45" s="34">
        <f t="shared" si="20"/>
        <v>43300</v>
      </c>
      <c r="J45" s="34">
        <f t="shared" si="20"/>
        <v>73800</v>
      </c>
      <c r="K45" s="34">
        <f t="shared" si="20"/>
        <v>125500</v>
      </c>
      <c r="L45" s="33"/>
    </row>
    <row r="46" spans="1:13" x14ac:dyDescent="0.3">
      <c r="A46" s="37">
        <v>20</v>
      </c>
      <c r="B46" s="34">
        <f t="shared" si="21"/>
        <v>25200</v>
      </c>
      <c r="C46" s="34">
        <f t="shared" si="20"/>
        <v>42700</v>
      </c>
      <c r="D46" s="34">
        <f t="shared" si="20"/>
        <v>72900</v>
      </c>
      <c r="E46" s="34">
        <f t="shared" si="20"/>
        <v>123400</v>
      </c>
      <c r="F46" s="34">
        <f t="shared" si="20"/>
        <v>209400</v>
      </c>
      <c r="G46" s="34">
        <f t="shared" si="20"/>
        <v>22500</v>
      </c>
      <c r="H46" s="34">
        <f t="shared" si="20"/>
        <v>38400</v>
      </c>
      <c r="I46" s="34">
        <f t="shared" si="20"/>
        <v>64900</v>
      </c>
      <c r="J46" s="34">
        <f t="shared" si="20"/>
        <v>110700</v>
      </c>
      <c r="K46" s="34">
        <f t="shared" si="20"/>
        <v>188200</v>
      </c>
      <c r="L46" s="33"/>
    </row>
    <row r="47" spans="1:13" x14ac:dyDescent="0.3">
      <c r="A47" s="34" t="s">
        <v>128</v>
      </c>
      <c r="B47" s="36">
        <v>65700</v>
      </c>
      <c r="C47" s="36">
        <v>111400</v>
      </c>
      <c r="D47" s="36">
        <v>189900</v>
      </c>
      <c r="E47" s="36">
        <v>321600</v>
      </c>
      <c r="F47" s="36">
        <v>545600</v>
      </c>
      <c r="G47" s="36">
        <v>58700</v>
      </c>
      <c r="H47" s="36">
        <v>100100</v>
      </c>
      <c r="I47" s="36">
        <v>169300</v>
      </c>
      <c r="J47" s="36">
        <v>288400</v>
      </c>
      <c r="K47" s="36">
        <v>490400</v>
      </c>
      <c r="L47" s="33"/>
    </row>
    <row r="48" spans="1:13" x14ac:dyDescent="0.3">
      <c r="A48" s="34" t="s">
        <v>129</v>
      </c>
      <c r="B48" s="36">
        <v>13.14</v>
      </c>
      <c r="C48" s="36">
        <v>13.105882352941176</v>
      </c>
      <c r="D48" s="36">
        <v>13.1875</v>
      </c>
      <c r="E48" s="36">
        <v>13.180327868852459</v>
      </c>
      <c r="F48" s="36">
        <v>13.178743961352657</v>
      </c>
      <c r="G48" s="36">
        <v>13.044444444444444</v>
      </c>
      <c r="H48" s="36">
        <v>13.171052631578947</v>
      </c>
      <c r="I48" s="36">
        <v>13.124031007751938</v>
      </c>
      <c r="J48" s="36">
        <v>13.168949771689498</v>
      </c>
      <c r="K48" s="36">
        <v>13.182795698924732</v>
      </c>
      <c r="L48" s="36">
        <v>131.48372773753584</v>
      </c>
    </row>
    <row r="50" spans="1:12" x14ac:dyDescent="0.3">
      <c r="A50" s="45" t="s">
        <v>133</v>
      </c>
      <c r="B50" s="47" t="s">
        <v>125</v>
      </c>
      <c r="C50" s="49"/>
      <c r="D50" s="49"/>
      <c r="E50" s="49"/>
      <c r="F50" s="48"/>
      <c r="G50" s="47" t="s">
        <v>126</v>
      </c>
      <c r="H50" s="49"/>
      <c r="I50" s="49"/>
      <c r="J50" s="49"/>
      <c r="K50" s="48"/>
      <c r="L50" s="33"/>
    </row>
    <row r="51" spans="1:12" x14ac:dyDescent="0.3">
      <c r="A51" s="46"/>
      <c r="B51" s="29">
        <v>1</v>
      </c>
      <c r="C51" s="29">
        <v>2</v>
      </c>
      <c r="D51" s="29">
        <v>3</v>
      </c>
      <c r="E51" s="29">
        <v>4</v>
      </c>
      <c r="F51" s="29">
        <v>5</v>
      </c>
      <c r="G51" s="29">
        <v>1</v>
      </c>
      <c r="H51" s="29">
        <v>2</v>
      </c>
      <c r="I51" s="29">
        <v>3</v>
      </c>
      <c r="J51" s="29">
        <v>4</v>
      </c>
      <c r="K51" s="29">
        <v>5</v>
      </c>
      <c r="L51" s="33"/>
    </row>
    <row r="52" spans="1:12" x14ac:dyDescent="0.3">
      <c r="A52" s="37">
        <v>12</v>
      </c>
      <c r="B52" s="35">
        <v>4000</v>
      </c>
      <c r="C52" s="34">
        <f>ROUNDDOWN(B52*1.7,-2)</f>
        <v>6800</v>
      </c>
      <c r="D52" s="34">
        <f t="shared" ref="D52:F52" si="22">ROUNDDOWN(C52*1.7,-2)</f>
        <v>11500</v>
      </c>
      <c r="E52" s="34">
        <f t="shared" si="22"/>
        <v>19500</v>
      </c>
      <c r="F52" s="34">
        <f t="shared" si="22"/>
        <v>33100</v>
      </c>
      <c r="G52" s="35">
        <v>3500</v>
      </c>
      <c r="H52" s="34">
        <f>ROUNDDOWN(G52*1.7,-2)</f>
        <v>5900</v>
      </c>
      <c r="I52" s="34">
        <f t="shared" ref="I52:K52" si="23">ROUNDDOWN(H52*1.7,-2)</f>
        <v>10000</v>
      </c>
      <c r="J52" s="34">
        <f t="shared" si="23"/>
        <v>17000</v>
      </c>
      <c r="K52" s="34">
        <f t="shared" si="23"/>
        <v>28900</v>
      </c>
      <c r="L52" s="33"/>
    </row>
    <row r="53" spans="1:12" x14ac:dyDescent="0.3">
      <c r="A53" s="37">
        <v>17</v>
      </c>
      <c r="B53" s="34">
        <f>ROUNDDOWN(B52*1.5,-2)</f>
        <v>6000</v>
      </c>
      <c r="C53" s="34">
        <f t="shared" ref="C53:C56" si="24">ROUNDDOWN(C52*1.5,-2)</f>
        <v>10200</v>
      </c>
      <c r="D53" s="34">
        <f t="shared" ref="D53:D56" si="25">ROUNDDOWN(D52*1.5,-2)</f>
        <v>17200</v>
      </c>
      <c r="E53" s="34">
        <f t="shared" ref="E53:E56" si="26">ROUNDDOWN(E52*1.5,-2)</f>
        <v>29200</v>
      </c>
      <c r="F53" s="34">
        <f t="shared" ref="F53:F56" si="27">ROUNDDOWN(F52*1.5,-2)</f>
        <v>49600</v>
      </c>
      <c r="G53" s="34">
        <f t="shared" ref="G53:G56" si="28">ROUNDDOWN(G52*1.5,-2)</f>
        <v>5200</v>
      </c>
      <c r="H53" s="34">
        <f t="shared" ref="H53:H56" si="29">ROUNDDOWN(H52*1.5,-2)</f>
        <v>8800</v>
      </c>
      <c r="I53" s="34">
        <f t="shared" ref="I53:I56" si="30">ROUNDDOWN(I52*1.5,-2)</f>
        <v>15000</v>
      </c>
      <c r="J53" s="34">
        <f t="shared" ref="J53:J56" si="31">ROUNDDOWN(J52*1.5,-2)</f>
        <v>25500</v>
      </c>
      <c r="K53" s="34">
        <f t="shared" ref="K53:K56" si="32">ROUNDDOWN(K52*1.5,-2)</f>
        <v>43300</v>
      </c>
      <c r="L53" s="33"/>
    </row>
    <row r="54" spans="1:12" x14ac:dyDescent="0.3">
      <c r="A54" s="37">
        <v>22</v>
      </c>
      <c r="B54" s="34">
        <f t="shared" ref="B54:B56" si="33">ROUNDDOWN(B53*1.5,-2)</f>
        <v>9000</v>
      </c>
      <c r="C54" s="34">
        <f t="shared" si="24"/>
        <v>15300</v>
      </c>
      <c r="D54" s="34">
        <f t="shared" si="25"/>
        <v>25800</v>
      </c>
      <c r="E54" s="34">
        <f t="shared" si="26"/>
        <v>43800</v>
      </c>
      <c r="F54" s="34">
        <f t="shared" si="27"/>
        <v>74400</v>
      </c>
      <c r="G54" s="34">
        <f t="shared" si="28"/>
        <v>7800</v>
      </c>
      <c r="H54" s="34">
        <f t="shared" si="29"/>
        <v>13200</v>
      </c>
      <c r="I54" s="34">
        <f t="shared" si="30"/>
        <v>22500</v>
      </c>
      <c r="J54" s="34">
        <f t="shared" si="31"/>
        <v>38200</v>
      </c>
      <c r="K54" s="34">
        <f t="shared" si="32"/>
        <v>64900</v>
      </c>
      <c r="L54" s="33"/>
    </row>
    <row r="55" spans="1:12" x14ac:dyDescent="0.3">
      <c r="A55" s="37">
        <v>27</v>
      </c>
      <c r="B55" s="34">
        <f t="shared" si="33"/>
        <v>13500</v>
      </c>
      <c r="C55" s="34">
        <f t="shared" si="24"/>
        <v>22900</v>
      </c>
      <c r="D55" s="34">
        <f t="shared" si="25"/>
        <v>38700</v>
      </c>
      <c r="E55" s="34">
        <f t="shared" si="26"/>
        <v>65700</v>
      </c>
      <c r="F55" s="34">
        <f t="shared" si="27"/>
        <v>111600</v>
      </c>
      <c r="G55" s="34">
        <f t="shared" si="28"/>
        <v>11700</v>
      </c>
      <c r="H55" s="34">
        <f t="shared" si="29"/>
        <v>19800</v>
      </c>
      <c r="I55" s="34">
        <f t="shared" si="30"/>
        <v>33700</v>
      </c>
      <c r="J55" s="34">
        <f t="shared" si="31"/>
        <v>57300</v>
      </c>
      <c r="K55" s="34">
        <f t="shared" si="32"/>
        <v>97300</v>
      </c>
      <c r="L55" s="33"/>
    </row>
    <row r="56" spans="1:12" x14ac:dyDescent="0.3">
      <c r="A56" s="37">
        <v>32</v>
      </c>
      <c r="B56" s="34">
        <f t="shared" si="33"/>
        <v>20200</v>
      </c>
      <c r="C56" s="34">
        <f t="shared" si="24"/>
        <v>34300</v>
      </c>
      <c r="D56" s="34">
        <f t="shared" si="25"/>
        <v>58000</v>
      </c>
      <c r="E56" s="34">
        <f t="shared" si="26"/>
        <v>98500</v>
      </c>
      <c r="F56" s="34">
        <f t="shared" si="27"/>
        <v>167400</v>
      </c>
      <c r="G56" s="34">
        <f t="shared" si="28"/>
        <v>17500</v>
      </c>
      <c r="H56" s="34">
        <f t="shared" si="29"/>
        <v>29700</v>
      </c>
      <c r="I56" s="34">
        <f t="shared" si="30"/>
        <v>50500</v>
      </c>
      <c r="J56" s="34">
        <f t="shared" si="31"/>
        <v>85900</v>
      </c>
      <c r="K56" s="34">
        <f t="shared" si="32"/>
        <v>145900</v>
      </c>
      <c r="L56" s="33"/>
    </row>
    <row r="57" spans="1:12" x14ac:dyDescent="0.3">
      <c r="A57" s="34" t="s">
        <v>128</v>
      </c>
      <c r="B57" s="36">
        <v>52700</v>
      </c>
      <c r="C57" s="36">
        <v>89500</v>
      </c>
      <c r="D57" s="36">
        <v>151200</v>
      </c>
      <c r="E57" s="36">
        <v>256700</v>
      </c>
      <c r="F57" s="36">
        <v>436100</v>
      </c>
      <c r="G57" s="36">
        <v>45700</v>
      </c>
      <c r="H57" s="36">
        <v>77400</v>
      </c>
      <c r="I57" s="36">
        <v>131700</v>
      </c>
      <c r="J57" s="36">
        <v>223900</v>
      </c>
      <c r="K57" s="36">
        <v>380300</v>
      </c>
      <c r="L57" s="33"/>
    </row>
    <row r="58" spans="1:12" x14ac:dyDescent="0.3">
      <c r="A58" s="34" t="s">
        <v>129</v>
      </c>
      <c r="B58" s="36">
        <v>13.175000000000001</v>
      </c>
      <c r="C58" s="36">
        <v>13.161764705882353</v>
      </c>
      <c r="D58" s="36">
        <v>13.147826086956522</v>
      </c>
      <c r="E58" s="36">
        <v>13.164102564102564</v>
      </c>
      <c r="F58" s="36">
        <v>13.175226586102719</v>
      </c>
      <c r="G58" s="36">
        <v>13.057142857142857</v>
      </c>
      <c r="H58" s="36">
        <v>13.118644067796611</v>
      </c>
      <c r="I58" s="36">
        <v>13.17</v>
      </c>
      <c r="J58" s="36">
        <v>13.170588235294117</v>
      </c>
      <c r="K58" s="36">
        <v>13.15916955017301</v>
      </c>
      <c r="L58" s="36">
        <v>131.49946465345076</v>
      </c>
    </row>
    <row r="59" spans="1:12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 x14ac:dyDescent="0.3">
      <c r="A60" s="45" t="s">
        <v>134</v>
      </c>
      <c r="B60" s="47" t="s">
        <v>126</v>
      </c>
      <c r="C60" s="49"/>
      <c r="D60" s="49"/>
      <c r="E60" s="49"/>
      <c r="F60" s="48"/>
      <c r="G60" s="47" t="s">
        <v>127</v>
      </c>
      <c r="H60" s="49"/>
      <c r="I60" s="49"/>
      <c r="J60" s="49"/>
      <c r="K60" s="48"/>
      <c r="L60" s="33"/>
    </row>
    <row r="61" spans="1:12" x14ac:dyDescent="0.3">
      <c r="A61" s="46"/>
      <c r="B61" s="29">
        <v>1</v>
      </c>
      <c r="C61" s="29">
        <v>2</v>
      </c>
      <c r="D61" s="29">
        <v>3</v>
      </c>
      <c r="E61" s="29">
        <v>4</v>
      </c>
      <c r="F61" s="29">
        <v>5</v>
      </c>
      <c r="G61" s="29">
        <v>1</v>
      </c>
      <c r="H61" s="29">
        <v>2</v>
      </c>
      <c r="I61" s="29">
        <v>3</v>
      </c>
      <c r="J61" s="29">
        <v>4</v>
      </c>
      <c r="K61" s="29">
        <v>5</v>
      </c>
      <c r="L61" s="33"/>
    </row>
    <row r="62" spans="1:12" x14ac:dyDescent="0.3">
      <c r="A62" s="37">
        <v>30</v>
      </c>
      <c r="B62" s="35">
        <v>3500</v>
      </c>
      <c r="C62" s="34">
        <f>ROUNDDOWN(B62*1.7,-2)</f>
        <v>5900</v>
      </c>
      <c r="D62" s="34">
        <f t="shared" ref="D62:F62" si="34">ROUNDDOWN(C62*1.7,-2)</f>
        <v>10000</v>
      </c>
      <c r="E62" s="34">
        <f t="shared" si="34"/>
        <v>17000</v>
      </c>
      <c r="F62" s="34">
        <f t="shared" si="34"/>
        <v>28900</v>
      </c>
      <c r="G62" s="35">
        <v>3000</v>
      </c>
      <c r="H62" s="34">
        <f>ROUNDDOWN(G62*1.7,-2)</f>
        <v>5100</v>
      </c>
      <c r="I62" s="34">
        <f t="shared" ref="I62:K62" si="35">ROUNDDOWN(H62*1.7,-2)</f>
        <v>8600</v>
      </c>
      <c r="J62" s="34">
        <f t="shared" si="35"/>
        <v>14600</v>
      </c>
      <c r="K62" s="34">
        <f t="shared" si="35"/>
        <v>24800</v>
      </c>
      <c r="L62" s="33"/>
    </row>
    <row r="63" spans="1:12" x14ac:dyDescent="0.3">
      <c r="A63" s="37">
        <v>35</v>
      </c>
      <c r="B63" s="34">
        <f>ROUNDDOWN(B62*1.5,-2)</f>
        <v>5200</v>
      </c>
      <c r="C63" s="34">
        <f t="shared" ref="C63:C66" si="36">ROUNDDOWN(C62*1.5,-2)</f>
        <v>8800</v>
      </c>
      <c r="D63" s="34">
        <f t="shared" ref="D63:D66" si="37">ROUNDDOWN(D62*1.5,-2)</f>
        <v>15000</v>
      </c>
      <c r="E63" s="34">
        <f t="shared" ref="E63:E66" si="38">ROUNDDOWN(E62*1.5,-2)</f>
        <v>25500</v>
      </c>
      <c r="F63" s="34">
        <f t="shared" ref="F63:F66" si="39">ROUNDDOWN(F62*1.5,-2)</f>
        <v>43300</v>
      </c>
      <c r="G63" s="34">
        <f t="shared" ref="G63:G66" si="40">ROUNDDOWN(G62*1.5,-2)</f>
        <v>4500</v>
      </c>
      <c r="H63" s="34">
        <f t="shared" ref="H63:H66" si="41">ROUNDDOWN(H62*1.5,-2)</f>
        <v>7600</v>
      </c>
      <c r="I63" s="34">
        <f t="shared" ref="I63:I66" si="42">ROUNDDOWN(I62*1.5,-2)</f>
        <v>12900</v>
      </c>
      <c r="J63" s="34">
        <f t="shared" ref="J63:J66" si="43">ROUNDDOWN(J62*1.5,-2)</f>
        <v>21900</v>
      </c>
      <c r="K63" s="34">
        <f t="shared" ref="K63:K66" si="44">ROUNDDOWN(K62*1.5,-2)</f>
        <v>37200</v>
      </c>
      <c r="L63" s="33"/>
    </row>
    <row r="64" spans="1:12" x14ac:dyDescent="0.3">
      <c r="A64" s="37">
        <v>40</v>
      </c>
      <c r="B64" s="34">
        <f t="shared" ref="B64:B66" si="45">ROUNDDOWN(B63*1.5,-2)</f>
        <v>7800</v>
      </c>
      <c r="C64" s="34">
        <f t="shared" si="36"/>
        <v>13200</v>
      </c>
      <c r="D64" s="34">
        <f t="shared" si="37"/>
        <v>22500</v>
      </c>
      <c r="E64" s="34">
        <f t="shared" si="38"/>
        <v>38200</v>
      </c>
      <c r="F64" s="34">
        <f t="shared" si="39"/>
        <v>64900</v>
      </c>
      <c r="G64" s="34">
        <f t="shared" si="40"/>
        <v>6700</v>
      </c>
      <c r="H64" s="34">
        <f t="shared" si="41"/>
        <v>11400</v>
      </c>
      <c r="I64" s="34">
        <f t="shared" si="42"/>
        <v>19300</v>
      </c>
      <c r="J64" s="34">
        <f t="shared" si="43"/>
        <v>32800</v>
      </c>
      <c r="K64" s="34">
        <f t="shared" si="44"/>
        <v>55800</v>
      </c>
      <c r="L64" s="33"/>
    </row>
    <row r="65" spans="1:18" x14ac:dyDescent="0.3">
      <c r="A65" s="37">
        <v>45</v>
      </c>
      <c r="B65" s="34">
        <f t="shared" si="45"/>
        <v>11700</v>
      </c>
      <c r="C65" s="34">
        <f t="shared" si="36"/>
        <v>19800</v>
      </c>
      <c r="D65" s="34">
        <f t="shared" si="37"/>
        <v>33700</v>
      </c>
      <c r="E65" s="34">
        <f t="shared" si="38"/>
        <v>57300</v>
      </c>
      <c r="F65" s="34">
        <f t="shared" si="39"/>
        <v>97300</v>
      </c>
      <c r="G65" s="34">
        <f t="shared" si="40"/>
        <v>10000</v>
      </c>
      <c r="H65" s="34">
        <f t="shared" si="41"/>
        <v>17100</v>
      </c>
      <c r="I65" s="34">
        <f t="shared" si="42"/>
        <v>28900</v>
      </c>
      <c r="J65" s="34">
        <f t="shared" si="43"/>
        <v>49200</v>
      </c>
      <c r="K65" s="34">
        <f t="shared" si="44"/>
        <v>83700</v>
      </c>
      <c r="L65" s="33"/>
    </row>
    <row r="66" spans="1:18" x14ac:dyDescent="0.3">
      <c r="A66" s="37">
        <v>50</v>
      </c>
      <c r="B66" s="34">
        <f t="shared" si="45"/>
        <v>17500</v>
      </c>
      <c r="C66" s="34">
        <f t="shared" si="36"/>
        <v>29700</v>
      </c>
      <c r="D66" s="34">
        <f t="shared" si="37"/>
        <v>50500</v>
      </c>
      <c r="E66" s="34">
        <f t="shared" si="38"/>
        <v>85900</v>
      </c>
      <c r="F66" s="34">
        <f t="shared" si="39"/>
        <v>145900</v>
      </c>
      <c r="G66" s="34">
        <f t="shared" si="40"/>
        <v>15000</v>
      </c>
      <c r="H66" s="34">
        <f t="shared" si="41"/>
        <v>25600</v>
      </c>
      <c r="I66" s="34">
        <f t="shared" si="42"/>
        <v>43300</v>
      </c>
      <c r="J66" s="34">
        <f t="shared" si="43"/>
        <v>73800</v>
      </c>
      <c r="K66" s="34">
        <f t="shared" si="44"/>
        <v>125500</v>
      </c>
      <c r="L66" s="33"/>
    </row>
    <row r="67" spans="1:18" x14ac:dyDescent="0.3">
      <c r="A67" s="34" t="s">
        <v>128</v>
      </c>
      <c r="B67" s="36">
        <v>45700</v>
      </c>
      <c r="C67" s="36">
        <v>77400</v>
      </c>
      <c r="D67" s="36">
        <v>131700</v>
      </c>
      <c r="E67" s="36">
        <v>223900</v>
      </c>
      <c r="F67" s="36">
        <v>380300</v>
      </c>
      <c r="G67" s="36">
        <v>39200</v>
      </c>
      <c r="H67" s="36">
        <v>66800</v>
      </c>
      <c r="I67" s="36">
        <v>113000</v>
      </c>
      <c r="J67" s="36">
        <v>192300</v>
      </c>
      <c r="K67" s="36">
        <v>327000</v>
      </c>
      <c r="L67" s="33"/>
    </row>
    <row r="68" spans="1:18" x14ac:dyDescent="0.3">
      <c r="A68" s="34" t="s">
        <v>129</v>
      </c>
      <c r="B68" s="36">
        <v>13.057142857142857</v>
      </c>
      <c r="C68" s="36">
        <v>13.118644067796611</v>
      </c>
      <c r="D68" s="36">
        <v>13.17</v>
      </c>
      <c r="E68" s="36">
        <v>13.170588235294117</v>
      </c>
      <c r="F68" s="36">
        <v>13.15916955017301</v>
      </c>
      <c r="G68" s="36">
        <v>13.066666666666666</v>
      </c>
      <c r="H68" s="36">
        <v>13.098039215686274</v>
      </c>
      <c r="I68" s="36">
        <v>13.13953488372093</v>
      </c>
      <c r="J68" s="36">
        <v>13.171232876712329</v>
      </c>
      <c r="K68" s="36">
        <v>13.185483870967742</v>
      </c>
      <c r="L68" s="36">
        <v>131.33650222416051</v>
      </c>
    </row>
    <row r="70" spans="1:18" x14ac:dyDescent="0.3">
      <c r="A70" s="1" t="s">
        <v>162</v>
      </c>
    </row>
    <row r="71" spans="1:18" x14ac:dyDescent="0.3">
      <c r="A71" s="45" t="s">
        <v>157</v>
      </c>
      <c r="B71" s="42" t="s">
        <v>160</v>
      </c>
      <c r="C71" s="42"/>
      <c r="D71" s="42"/>
      <c r="E71" s="42"/>
      <c r="F71" s="42"/>
      <c r="G71" s="45" t="s">
        <v>158</v>
      </c>
      <c r="H71" s="42" t="s">
        <v>160</v>
      </c>
      <c r="I71" s="42"/>
      <c r="J71" s="42"/>
      <c r="K71" s="42"/>
      <c r="L71" s="42"/>
      <c r="M71" s="45" t="s">
        <v>159</v>
      </c>
      <c r="N71" s="42" t="s">
        <v>160</v>
      </c>
      <c r="O71" s="42"/>
      <c r="P71" s="42"/>
      <c r="Q71" s="42"/>
      <c r="R71" s="42"/>
    </row>
    <row r="72" spans="1:18" x14ac:dyDescent="0.3">
      <c r="A72" s="46"/>
      <c r="B72" s="41" t="s">
        <v>69</v>
      </c>
      <c r="C72" s="41" t="s">
        <v>70</v>
      </c>
      <c r="D72" s="41" t="s">
        <v>71</v>
      </c>
      <c r="E72" s="41" t="s">
        <v>72</v>
      </c>
      <c r="F72" s="41" t="s">
        <v>73</v>
      </c>
      <c r="G72" s="46"/>
      <c r="H72" s="41" t="s">
        <v>69</v>
      </c>
      <c r="I72" s="41" t="s">
        <v>70</v>
      </c>
      <c r="J72" s="41" t="s">
        <v>71</v>
      </c>
      <c r="K72" s="41" t="s">
        <v>72</v>
      </c>
      <c r="L72" s="41" t="s">
        <v>73</v>
      </c>
      <c r="M72" s="46"/>
      <c r="N72" s="41" t="s">
        <v>69</v>
      </c>
      <c r="O72" s="41" t="s">
        <v>70</v>
      </c>
      <c r="P72" s="41" t="s">
        <v>71</v>
      </c>
      <c r="Q72" s="41" t="s">
        <v>72</v>
      </c>
      <c r="R72" s="41" t="s">
        <v>73</v>
      </c>
    </row>
    <row r="73" spans="1:18" x14ac:dyDescent="0.3">
      <c r="A73" s="34">
        <v>1</v>
      </c>
      <c r="B73" s="35">
        <v>10</v>
      </c>
      <c r="C73" s="34">
        <f>B74*1.5</f>
        <v>45</v>
      </c>
      <c r="D73" s="34">
        <f>C74*1.5</f>
        <v>135</v>
      </c>
      <c r="E73" s="34">
        <f>D74*1.5</f>
        <v>405</v>
      </c>
      <c r="F73" s="34">
        <f>E74*1.5</f>
        <v>1215</v>
      </c>
      <c r="G73" s="34">
        <v>1</v>
      </c>
      <c r="H73" s="35">
        <v>90</v>
      </c>
      <c r="I73" s="34">
        <f>H74*1.5</f>
        <v>270</v>
      </c>
      <c r="J73" s="34">
        <f>I74*1.5</f>
        <v>810</v>
      </c>
      <c r="K73" s="34">
        <f t="shared" ref="K73:L73" si="46">J74*1.5</f>
        <v>2430</v>
      </c>
      <c r="L73" s="34">
        <f t="shared" si="46"/>
        <v>7290</v>
      </c>
      <c r="M73" s="34">
        <v>1</v>
      </c>
      <c r="N73" s="35">
        <f>I74</f>
        <v>540</v>
      </c>
      <c r="O73" s="34">
        <f>N74*1.5</f>
        <v>1620</v>
      </c>
      <c r="P73" s="34">
        <f t="shared" ref="P73:R73" si="47">O74*1.5</f>
        <v>4860</v>
      </c>
      <c r="Q73" s="34">
        <f t="shared" si="47"/>
        <v>14580</v>
      </c>
      <c r="R73" s="34">
        <f t="shared" si="47"/>
        <v>43740</v>
      </c>
    </row>
    <row r="74" spans="1:18" x14ac:dyDescent="0.3">
      <c r="A74" s="34">
        <v>2</v>
      </c>
      <c r="B74" s="34">
        <v>30</v>
      </c>
      <c r="C74" s="34">
        <f>C73*2</f>
        <v>90</v>
      </c>
      <c r="D74" s="34">
        <f>D73*2</f>
        <v>270</v>
      </c>
      <c r="E74" s="34">
        <f>E73*2</f>
        <v>810</v>
      </c>
      <c r="F74" s="34">
        <f>F73*2</f>
        <v>2430</v>
      </c>
      <c r="G74" s="34">
        <v>2</v>
      </c>
      <c r="H74" s="34">
        <f>H73*2</f>
        <v>180</v>
      </c>
      <c r="I74" s="34">
        <f>I73*2</f>
        <v>540</v>
      </c>
      <c r="J74" s="34">
        <f>J73*2</f>
        <v>1620</v>
      </c>
      <c r="K74" s="34">
        <f t="shared" ref="K74:L77" si="48">K73*2</f>
        <v>4860</v>
      </c>
      <c r="L74" s="34">
        <f t="shared" si="48"/>
        <v>14580</v>
      </c>
      <c r="M74" s="34">
        <v>2</v>
      </c>
      <c r="N74" s="34">
        <f>N73*2</f>
        <v>1080</v>
      </c>
      <c r="O74" s="34">
        <f>O73*2</f>
        <v>3240</v>
      </c>
      <c r="P74" s="34">
        <f t="shared" ref="P74:R77" si="49">P73*2</f>
        <v>9720</v>
      </c>
      <c r="Q74" s="34">
        <f t="shared" si="49"/>
        <v>29160</v>
      </c>
      <c r="R74" s="34">
        <f t="shared" si="49"/>
        <v>87480</v>
      </c>
    </row>
    <row r="75" spans="1:18" x14ac:dyDescent="0.3">
      <c r="A75" s="34">
        <v>3</v>
      </c>
      <c r="B75" s="34">
        <v>60</v>
      </c>
      <c r="C75" s="34">
        <f t="shared" ref="C75:C77" si="50">C74*2</f>
        <v>180</v>
      </c>
      <c r="D75" s="34">
        <f t="shared" ref="D75:D77" si="51">D74*2</f>
        <v>540</v>
      </c>
      <c r="E75" s="34">
        <f t="shared" ref="E75:E77" si="52">E74*2</f>
        <v>1620</v>
      </c>
      <c r="F75" s="34">
        <f t="shared" ref="F75:F77" si="53">F74*2</f>
        <v>4860</v>
      </c>
      <c r="G75" s="34">
        <v>3</v>
      </c>
      <c r="H75" s="34">
        <f t="shared" ref="H75:H77" si="54">H74*2</f>
        <v>360</v>
      </c>
      <c r="I75" s="34">
        <f t="shared" ref="I75:J77" si="55">I74*2</f>
        <v>1080</v>
      </c>
      <c r="J75" s="34">
        <f t="shared" si="55"/>
        <v>3240</v>
      </c>
      <c r="K75" s="34">
        <f t="shared" si="48"/>
        <v>9720</v>
      </c>
      <c r="L75" s="34">
        <f t="shared" si="48"/>
        <v>29160</v>
      </c>
      <c r="M75" s="34">
        <v>3</v>
      </c>
      <c r="N75" s="34">
        <f t="shared" ref="N75:O77" si="56">N74*2</f>
        <v>2160</v>
      </c>
      <c r="O75" s="34">
        <f t="shared" si="56"/>
        <v>6480</v>
      </c>
      <c r="P75" s="34">
        <f t="shared" si="49"/>
        <v>19440</v>
      </c>
      <c r="Q75" s="34">
        <f t="shared" si="49"/>
        <v>58320</v>
      </c>
      <c r="R75" s="34">
        <f t="shared" si="49"/>
        <v>174960</v>
      </c>
    </row>
    <row r="76" spans="1:18" x14ac:dyDescent="0.3">
      <c r="A76" s="34">
        <v>4</v>
      </c>
      <c r="B76" s="15">
        <v>90</v>
      </c>
      <c r="C76" s="34">
        <f t="shared" si="50"/>
        <v>360</v>
      </c>
      <c r="D76" s="34">
        <f t="shared" si="51"/>
        <v>1080</v>
      </c>
      <c r="E76" s="34">
        <f t="shared" si="52"/>
        <v>3240</v>
      </c>
      <c r="F76" s="34">
        <f t="shared" si="53"/>
        <v>9720</v>
      </c>
      <c r="G76" s="34">
        <v>4</v>
      </c>
      <c r="H76" s="34">
        <f t="shared" si="54"/>
        <v>720</v>
      </c>
      <c r="I76" s="34">
        <f t="shared" si="55"/>
        <v>2160</v>
      </c>
      <c r="J76" s="34">
        <f t="shared" si="55"/>
        <v>6480</v>
      </c>
      <c r="K76" s="34">
        <f t="shared" si="48"/>
        <v>19440</v>
      </c>
      <c r="L76" s="34">
        <f t="shared" si="48"/>
        <v>58320</v>
      </c>
      <c r="M76" s="34">
        <v>4</v>
      </c>
      <c r="N76" s="34">
        <f t="shared" si="56"/>
        <v>4320</v>
      </c>
      <c r="O76" s="34">
        <f t="shared" si="56"/>
        <v>12960</v>
      </c>
      <c r="P76" s="34">
        <f t="shared" si="49"/>
        <v>38880</v>
      </c>
      <c r="Q76" s="34">
        <f t="shared" si="49"/>
        <v>116640</v>
      </c>
      <c r="R76" s="34">
        <f t="shared" si="49"/>
        <v>349920</v>
      </c>
    </row>
    <row r="77" spans="1:18" x14ac:dyDescent="0.3">
      <c r="A77" s="15">
        <v>5</v>
      </c>
      <c r="B77" s="15">
        <v>120</v>
      </c>
      <c r="C77" s="34">
        <f t="shared" si="50"/>
        <v>720</v>
      </c>
      <c r="D77" s="34">
        <f t="shared" si="51"/>
        <v>2160</v>
      </c>
      <c r="E77" s="34">
        <f t="shared" si="52"/>
        <v>6480</v>
      </c>
      <c r="F77" s="34">
        <f t="shared" si="53"/>
        <v>19440</v>
      </c>
      <c r="G77" s="15">
        <v>5</v>
      </c>
      <c r="H77" s="34">
        <f t="shared" si="54"/>
        <v>1440</v>
      </c>
      <c r="I77" s="34">
        <f t="shared" si="55"/>
        <v>4320</v>
      </c>
      <c r="J77" s="34">
        <f t="shared" si="55"/>
        <v>12960</v>
      </c>
      <c r="K77" s="34">
        <f t="shared" si="48"/>
        <v>38880</v>
      </c>
      <c r="L77" s="34">
        <f t="shared" si="48"/>
        <v>116640</v>
      </c>
      <c r="M77" s="15">
        <v>5</v>
      </c>
      <c r="N77" s="34">
        <f t="shared" si="56"/>
        <v>8640</v>
      </c>
      <c r="O77" s="34">
        <f t="shared" si="56"/>
        <v>25920</v>
      </c>
      <c r="P77" s="34">
        <f t="shared" si="49"/>
        <v>77760</v>
      </c>
      <c r="Q77" s="34">
        <f t="shared" si="49"/>
        <v>233280</v>
      </c>
      <c r="R77" s="34">
        <f t="shared" si="49"/>
        <v>699840</v>
      </c>
    </row>
    <row r="78" spans="1:18" x14ac:dyDescent="0.3">
      <c r="A78" s="34" t="s">
        <v>9</v>
      </c>
      <c r="B78" s="34">
        <f>SUM(B73:B77)</f>
        <v>310</v>
      </c>
      <c r="C78" s="34">
        <f t="shared" ref="C78:F78" si="57">SUM(C73:C77)</f>
        <v>1395</v>
      </c>
      <c r="D78" s="34">
        <f t="shared" si="57"/>
        <v>4185</v>
      </c>
      <c r="E78" s="34">
        <f t="shared" si="57"/>
        <v>12555</v>
      </c>
      <c r="F78" s="34">
        <f t="shared" si="57"/>
        <v>37665</v>
      </c>
      <c r="G78" s="34" t="s">
        <v>9</v>
      </c>
      <c r="H78" s="34">
        <f>SUM(H73:H77)</f>
        <v>2790</v>
      </c>
      <c r="I78" s="34">
        <f t="shared" ref="I78" si="58">SUM(I73:I77)</f>
        <v>8370</v>
      </c>
      <c r="J78" s="34">
        <f t="shared" ref="J78" si="59">SUM(J73:J77)</f>
        <v>25110</v>
      </c>
      <c r="K78" s="34">
        <f t="shared" ref="K78" si="60">SUM(K73:K77)</f>
        <v>75330</v>
      </c>
      <c r="L78" s="34">
        <f t="shared" ref="L78" si="61">SUM(L73:L77)</f>
        <v>225990</v>
      </c>
      <c r="M78" s="34" t="s">
        <v>9</v>
      </c>
      <c r="N78" s="34">
        <f>SUM(N73:N77)</f>
        <v>16740</v>
      </c>
      <c r="O78" s="34">
        <f t="shared" ref="O78" si="62">SUM(O73:O77)</f>
        <v>50220</v>
      </c>
      <c r="P78" s="34">
        <f t="shared" ref="P78" si="63">SUM(P73:P77)</f>
        <v>150660</v>
      </c>
      <c r="Q78" s="34">
        <f t="shared" ref="Q78" si="64">SUM(Q73:Q77)</f>
        <v>451980</v>
      </c>
      <c r="R78" s="34">
        <f t="shared" ref="R78" si="65">SUM(R73:R77)</f>
        <v>1355940</v>
      </c>
    </row>
    <row r="79" spans="1:18" x14ac:dyDescent="0.3">
      <c r="A79" s="34" t="s">
        <v>161</v>
      </c>
      <c r="B79" s="34">
        <f>SUM(B78:F78)</f>
        <v>56110</v>
      </c>
      <c r="C79" s="34">
        <f>B79/60/60</f>
        <v>15.58611111111111</v>
      </c>
      <c r="G79" s="34" t="s">
        <v>161</v>
      </c>
      <c r="H79" s="34">
        <f>SUM(H78:L78)</f>
        <v>337590</v>
      </c>
      <c r="I79" s="34">
        <f>H79/60/60</f>
        <v>93.775000000000006</v>
      </c>
      <c r="M79" s="34" t="s">
        <v>161</v>
      </c>
      <c r="N79" s="34">
        <f>SUM(N78:R78)</f>
        <v>2025540</v>
      </c>
      <c r="O79" s="34">
        <f>N79/60/60</f>
        <v>562.65</v>
      </c>
    </row>
    <row r="81" spans="1:18" x14ac:dyDescent="0.3">
      <c r="A81" s="1" t="s">
        <v>163</v>
      </c>
    </row>
    <row r="82" spans="1:18" x14ac:dyDescent="0.3">
      <c r="A82" s="45" t="s">
        <v>157</v>
      </c>
      <c r="B82" s="42" t="s">
        <v>68</v>
      </c>
      <c r="C82" s="42"/>
      <c r="D82" s="42"/>
      <c r="E82" s="42"/>
      <c r="F82" s="42"/>
      <c r="G82" s="45" t="s">
        <v>158</v>
      </c>
      <c r="H82" s="42" t="s">
        <v>68</v>
      </c>
      <c r="I82" s="42"/>
      <c r="J82" s="42"/>
      <c r="K82" s="42"/>
      <c r="L82" s="42"/>
      <c r="M82" s="45" t="s">
        <v>159</v>
      </c>
      <c r="N82" s="42" t="s">
        <v>68</v>
      </c>
      <c r="O82" s="42"/>
      <c r="P82" s="42"/>
      <c r="Q82" s="42"/>
      <c r="R82" s="42"/>
    </row>
    <row r="83" spans="1:18" x14ac:dyDescent="0.3">
      <c r="A83" s="46"/>
      <c r="B83" s="41" t="s">
        <v>69</v>
      </c>
      <c r="C83" s="41" t="s">
        <v>70</v>
      </c>
      <c r="D83" s="41" t="s">
        <v>71</v>
      </c>
      <c r="E83" s="41" t="s">
        <v>72</v>
      </c>
      <c r="F83" s="41" t="s">
        <v>73</v>
      </c>
      <c r="G83" s="46"/>
      <c r="H83" s="41" t="s">
        <v>69</v>
      </c>
      <c r="I83" s="41" t="s">
        <v>70</v>
      </c>
      <c r="J83" s="41" t="s">
        <v>71</v>
      </c>
      <c r="K83" s="41" t="s">
        <v>72</v>
      </c>
      <c r="L83" s="41" t="s">
        <v>73</v>
      </c>
      <c r="M83" s="46"/>
      <c r="N83" s="41" t="s">
        <v>69</v>
      </c>
      <c r="O83" s="41" t="s">
        <v>70</v>
      </c>
      <c r="P83" s="41" t="s">
        <v>71</v>
      </c>
      <c r="Q83" s="41" t="s">
        <v>72</v>
      </c>
      <c r="R83" s="41" t="s">
        <v>73</v>
      </c>
    </row>
    <row r="84" spans="1:18" x14ac:dyDescent="0.3">
      <c r="A84" s="34">
        <v>1</v>
      </c>
      <c r="B84" s="35">
        <v>20000</v>
      </c>
      <c r="C84" s="34">
        <f>ROUNDUP(B84*1.2,-3)</f>
        <v>24000</v>
      </c>
      <c r="D84" s="34">
        <f t="shared" ref="D84" si="66">ROUNDUP(C84*1.2,-3)</f>
        <v>29000</v>
      </c>
      <c r="E84" s="34">
        <f t="shared" ref="E84" si="67">ROUNDUP(D84*1.2,-3)</f>
        <v>35000</v>
      </c>
      <c r="F84" s="34">
        <f t="shared" ref="F84" si="68">ROUNDUP(E84*1.2,-3)</f>
        <v>42000</v>
      </c>
      <c r="G84" s="34">
        <v>1</v>
      </c>
      <c r="H84" s="35">
        <v>45000</v>
      </c>
      <c r="I84" s="34">
        <f>ROUNDUP(H84*1.2,-3)</f>
        <v>54000</v>
      </c>
      <c r="J84" s="34">
        <f t="shared" ref="J84" si="69">ROUNDUP(I84*1.2,-3)</f>
        <v>65000</v>
      </c>
      <c r="K84" s="34">
        <f t="shared" ref="K84" si="70">ROUNDUP(J84*1.2,-3)</f>
        <v>78000</v>
      </c>
      <c r="L84" s="34">
        <f t="shared" ref="L84" si="71">ROUNDUP(K84*1.2,-3)</f>
        <v>94000</v>
      </c>
      <c r="M84" s="34">
        <v>1</v>
      </c>
      <c r="N84" s="35">
        <v>120000</v>
      </c>
      <c r="O84" s="34">
        <f>ROUNDUP(N84*1.2,-3)</f>
        <v>144000</v>
      </c>
      <c r="P84" s="34">
        <f t="shared" ref="P84" si="72">ROUNDUP(O84*1.2,-3)</f>
        <v>173000</v>
      </c>
      <c r="Q84" s="34">
        <f t="shared" ref="Q84" si="73">ROUNDUP(P84*1.2,-3)</f>
        <v>208000</v>
      </c>
      <c r="R84" s="34">
        <f t="shared" ref="R84" si="74">ROUNDUP(Q84*1.2,-3)</f>
        <v>250000</v>
      </c>
    </row>
    <row r="85" spans="1:18" x14ac:dyDescent="0.3">
      <c r="A85" s="34">
        <v>2</v>
      </c>
      <c r="B85" s="34">
        <f>ROUNDUP(B84*1.3,-3)</f>
        <v>26000</v>
      </c>
      <c r="C85" s="34">
        <f t="shared" ref="C85:F85" si="75">ROUNDUP(C84*1.3,-3)</f>
        <v>32000</v>
      </c>
      <c r="D85" s="34">
        <f t="shared" si="75"/>
        <v>38000</v>
      </c>
      <c r="E85" s="34">
        <f t="shared" si="75"/>
        <v>46000</v>
      </c>
      <c r="F85" s="34">
        <f t="shared" si="75"/>
        <v>55000</v>
      </c>
      <c r="G85" s="34">
        <v>2</v>
      </c>
      <c r="H85" s="34">
        <f>ROUNDUP(H84*1.3,-3)</f>
        <v>59000</v>
      </c>
      <c r="I85" s="34">
        <f t="shared" ref="I85:L85" si="76">ROUNDUP(I84*1.3,-3)</f>
        <v>71000</v>
      </c>
      <c r="J85" s="34">
        <f t="shared" si="76"/>
        <v>85000</v>
      </c>
      <c r="K85" s="34">
        <f t="shared" si="76"/>
        <v>102000</v>
      </c>
      <c r="L85" s="34">
        <f t="shared" si="76"/>
        <v>123000</v>
      </c>
      <c r="M85" s="34">
        <v>2</v>
      </c>
      <c r="N85" s="34">
        <f>ROUNDUP(N84*1.3,-3)</f>
        <v>156000</v>
      </c>
      <c r="O85" s="34">
        <f t="shared" ref="O85:R85" si="77">ROUNDUP(O84*1.3,-3)</f>
        <v>188000</v>
      </c>
      <c r="P85" s="34">
        <f t="shared" si="77"/>
        <v>225000</v>
      </c>
      <c r="Q85" s="34">
        <f t="shared" si="77"/>
        <v>271000</v>
      </c>
      <c r="R85" s="34">
        <f t="shared" si="77"/>
        <v>325000</v>
      </c>
    </row>
    <row r="86" spans="1:18" x14ac:dyDescent="0.3">
      <c r="A86" s="34">
        <v>3</v>
      </c>
      <c r="B86" s="34">
        <f t="shared" ref="B86:F86" si="78">ROUNDUP(B85*1.3,-3)</f>
        <v>34000</v>
      </c>
      <c r="C86" s="34">
        <f t="shared" si="78"/>
        <v>42000</v>
      </c>
      <c r="D86" s="34">
        <f t="shared" si="78"/>
        <v>50000</v>
      </c>
      <c r="E86" s="34">
        <f t="shared" si="78"/>
        <v>60000</v>
      </c>
      <c r="F86" s="34">
        <f t="shared" si="78"/>
        <v>72000</v>
      </c>
      <c r="G86" s="34">
        <v>3</v>
      </c>
      <c r="H86" s="34">
        <f t="shared" ref="H86:L86" si="79">ROUNDUP(H85*1.3,-3)</f>
        <v>77000</v>
      </c>
      <c r="I86" s="34">
        <f t="shared" si="79"/>
        <v>93000</v>
      </c>
      <c r="J86" s="34">
        <f t="shared" si="79"/>
        <v>111000</v>
      </c>
      <c r="K86" s="34">
        <f t="shared" si="79"/>
        <v>133000</v>
      </c>
      <c r="L86" s="34">
        <f t="shared" si="79"/>
        <v>160000</v>
      </c>
      <c r="M86" s="34">
        <v>3</v>
      </c>
      <c r="N86" s="34">
        <f t="shared" ref="N86:R86" si="80">ROUNDUP(N85*1.3,-3)</f>
        <v>203000</v>
      </c>
      <c r="O86" s="34">
        <f t="shared" si="80"/>
        <v>245000</v>
      </c>
      <c r="P86" s="34">
        <f t="shared" si="80"/>
        <v>293000</v>
      </c>
      <c r="Q86" s="34">
        <f t="shared" si="80"/>
        <v>353000</v>
      </c>
      <c r="R86" s="34">
        <f t="shared" si="80"/>
        <v>423000</v>
      </c>
    </row>
    <row r="87" spans="1:18" x14ac:dyDescent="0.3">
      <c r="A87" s="34">
        <v>4</v>
      </c>
      <c r="B87" s="15">
        <f t="shared" ref="B87:F87" si="81">ROUNDUP(B86*1.3,-3)</f>
        <v>45000</v>
      </c>
      <c r="C87" s="15">
        <f t="shared" si="81"/>
        <v>55000</v>
      </c>
      <c r="D87" s="15">
        <f t="shared" si="81"/>
        <v>65000</v>
      </c>
      <c r="E87" s="15">
        <f t="shared" si="81"/>
        <v>78000</v>
      </c>
      <c r="F87" s="15">
        <f t="shared" si="81"/>
        <v>94000</v>
      </c>
      <c r="G87" s="34">
        <v>4</v>
      </c>
      <c r="H87" s="15">
        <f t="shared" ref="H87:L87" si="82">ROUNDUP(H86*1.3,-3)</f>
        <v>101000</v>
      </c>
      <c r="I87" s="15">
        <f t="shared" si="82"/>
        <v>121000</v>
      </c>
      <c r="J87" s="15">
        <f t="shared" si="82"/>
        <v>145000</v>
      </c>
      <c r="K87" s="15">
        <f t="shared" si="82"/>
        <v>173000</v>
      </c>
      <c r="L87" s="15">
        <f t="shared" si="82"/>
        <v>208000</v>
      </c>
      <c r="M87" s="34">
        <v>4</v>
      </c>
      <c r="N87" s="15">
        <f t="shared" ref="N87:R87" si="83">ROUNDUP(N86*1.3,-3)</f>
        <v>264000</v>
      </c>
      <c r="O87" s="15">
        <f t="shared" si="83"/>
        <v>319000</v>
      </c>
      <c r="P87" s="15">
        <f t="shared" si="83"/>
        <v>381000</v>
      </c>
      <c r="Q87" s="15">
        <f t="shared" si="83"/>
        <v>459000</v>
      </c>
      <c r="R87" s="15">
        <f t="shared" si="83"/>
        <v>550000</v>
      </c>
    </row>
    <row r="88" spans="1:18" x14ac:dyDescent="0.3">
      <c r="A88" s="15">
        <v>5</v>
      </c>
      <c r="B88" s="15">
        <f t="shared" ref="B88:F88" si="84">ROUNDUP(B87*1.3,-3)</f>
        <v>59000</v>
      </c>
      <c r="C88" s="15">
        <f t="shared" si="84"/>
        <v>72000</v>
      </c>
      <c r="D88" s="15">
        <f t="shared" si="84"/>
        <v>85000</v>
      </c>
      <c r="E88" s="15">
        <f t="shared" si="84"/>
        <v>102000</v>
      </c>
      <c r="F88" s="15">
        <f t="shared" si="84"/>
        <v>123000</v>
      </c>
      <c r="G88" s="15">
        <v>5</v>
      </c>
      <c r="H88" s="15">
        <f t="shared" ref="H88:L88" si="85">ROUNDUP(H87*1.3,-3)</f>
        <v>132000</v>
      </c>
      <c r="I88" s="15">
        <f t="shared" si="85"/>
        <v>158000</v>
      </c>
      <c r="J88" s="15">
        <f t="shared" si="85"/>
        <v>189000</v>
      </c>
      <c r="K88" s="15">
        <f t="shared" si="85"/>
        <v>225000</v>
      </c>
      <c r="L88" s="15">
        <f t="shared" si="85"/>
        <v>271000</v>
      </c>
      <c r="M88" s="15">
        <v>5</v>
      </c>
      <c r="N88" s="15">
        <f t="shared" ref="N88:R88" si="86">ROUNDUP(N87*1.3,-3)</f>
        <v>344000</v>
      </c>
      <c r="O88" s="15">
        <f t="shared" si="86"/>
        <v>415000</v>
      </c>
      <c r="P88" s="15">
        <f t="shared" si="86"/>
        <v>496000</v>
      </c>
      <c r="Q88" s="15">
        <f t="shared" si="86"/>
        <v>597000</v>
      </c>
      <c r="R88" s="15">
        <f t="shared" si="86"/>
        <v>715000</v>
      </c>
    </row>
    <row r="89" spans="1:18" x14ac:dyDescent="0.3">
      <c r="A89" s="34" t="s">
        <v>9</v>
      </c>
      <c r="B89" s="34">
        <f>SUM(B85:B88)</f>
        <v>164000</v>
      </c>
      <c r="C89" s="34">
        <f t="shared" ref="C89:F89" si="87">SUM(C85:C88)</f>
        <v>201000</v>
      </c>
      <c r="D89" s="34">
        <f t="shared" si="87"/>
        <v>238000</v>
      </c>
      <c r="E89" s="34">
        <f t="shared" si="87"/>
        <v>286000</v>
      </c>
      <c r="F89" s="34">
        <f t="shared" si="87"/>
        <v>344000</v>
      </c>
      <c r="G89" s="34" t="s">
        <v>9</v>
      </c>
      <c r="H89" s="34">
        <f>SUM(H85:H88)</f>
        <v>369000</v>
      </c>
      <c r="I89" s="34">
        <f t="shared" ref="I89:L89" si="88">SUM(I85:I88)</f>
        <v>443000</v>
      </c>
      <c r="J89" s="34">
        <f t="shared" si="88"/>
        <v>530000</v>
      </c>
      <c r="K89" s="34">
        <f t="shared" si="88"/>
        <v>633000</v>
      </c>
      <c r="L89" s="34">
        <f t="shared" si="88"/>
        <v>762000</v>
      </c>
      <c r="M89" s="34" t="s">
        <v>9</v>
      </c>
      <c r="N89" s="34">
        <f>SUM(N85:N88)</f>
        <v>967000</v>
      </c>
      <c r="O89" s="34">
        <f t="shared" ref="O89:R89" si="89">SUM(O85:O88)</f>
        <v>1167000</v>
      </c>
      <c r="P89" s="34">
        <f t="shared" si="89"/>
        <v>1395000</v>
      </c>
      <c r="Q89" s="34">
        <f t="shared" si="89"/>
        <v>1680000</v>
      </c>
      <c r="R89" s="34">
        <f t="shared" si="89"/>
        <v>2013000</v>
      </c>
    </row>
  </sheetData>
  <mergeCells count="29">
    <mergeCell ref="H71:L71"/>
    <mergeCell ref="M71:M72"/>
    <mergeCell ref="N82:R82"/>
    <mergeCell ref="A82:A83"/>
    <mergeCell ref="B82:F82"/>
    <mergeCell ref="G82:G83"/>
    <mergeCell ref="H82:L82"/>
    <mergeCell ref="M82:M83"/>
    <mergeCell ref="N71:R71"/>
    <mergeCell ref="L29:M29"/>
    <mergeCell ref="A50:A51"/>
    <mergeCell ref="B50:F50"/>
    <mergeCell ref="G50:K50"/>
    <mergeCell ref="A60:A61"/>
    <mergeCell ref="B60:F60"/>
    <mergeCell ref="G60:K60"/>
    <mergeCell ref="A29:A30"/>
    <mergeCell ref="B29:F29"/>
    <mergeCell ref="B40:F40"/>
    <mergeCell ref="G40:K40"/>
    <mergeCell ref="A40:A41"/>
    <mergeCell ref="A71:A72"/>
    <mergeCell ref="B71:F71"/>
    <mergeCell ref="G71:G72"/>
    <mergeCell ref="L19:M19"/>
    <mergeCell ref="B1:F1"/>
    <mergeCell ref="A1:A2"/>
    <mergeCell ref="A19:A20"/>
    <mergeCell ref="B19:F19"/>
  </mergeCells>
  <phoneticPr fontId="1" type="noConversion"/>
  <pageMargins left="0.7" right="0.7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" sqref="C3"/>
    </sheetView>
  </sheetViews>
  <sheetFormatPr defaultRowHeight="16.5" x14ac:dyDescent="0.3"/>
  <cols>
    <col min="1" max="1" width="28.25" style="1" bestFit="1" customWidth="1"/>
    <col min="2" max="2" width="9.5" style="1" bestFit="1" customWidth="1"/>
    <col min="3" max="4" width="9" style="1"/>
    <col min="5" max="5" width="28.375" style="1" bestFit="1" customWidth="1"/>
    <col min="6" max="6" width="16.625" style="1" bestFit="1" customWidth="1"/>
    <col min="7" max="7" width="15.125" style="1" bestFit="1" customWidth="1"/>
    <col min="8" max="16384" width="9" style="1"/>
  </cols>
  <sheetData>
    <row r="1" spans="1:8" x14ac:dyDescent="0.3">
      <c r="A1" s="12" t="s">
        <v>36</v>
      </c>
      <c r="B1" s="2">
        <f>'저급 가챠'!E14</f>
        <v>2763000</v>
      </c>
      <c r="E1" s="1" t="s">
        <v>38</v>
      </c>
      <c r="F1" s="1" t="s">
        <v>39</v>
      </c>
    </row>
    <row r="2" spans="1:8" x14ac:dyDescent="0.3">
      <c r="A2" s="12" t="s">
        <v>37</v>
      </c>
      <c r="B2" s="2">
        <f>'영웅 책 레벨업 금화'!E51</f>
        <v>2725400</v>
      </c>
      <c r="C2" s="1" t="s">
        <v>77</v>
      </c>
      <c r="E2" s="1">
        <f>'자원 정보'!I30</f>
        <v>536800</v>
      </c>
      <c r="F2" s="1">
        <f>E2*60</f>
        <v>32208000</v>
      </c>
    </row>
    <row r="3" spans="1:8" x14ac:dyDescent="0.3">
      <c r="A3" s="12" t="s">
        <v>50</v>
      </c>
      <c r="B3" s="2">
        <f>'부대크기 금화'!E20</f>
        <v>4258000</v>
      </c>
      <c r="C3" s="1" t="s">
        <v>76</v>
      </c>
    </row>
    <row r="4" spans="1:8" x14ac:dyDescent="0.3">
      <c r="A4" s="12" t="s">
        <v>66</v>
      </c>
      <c r="B4" s="2">
        <f>'스킬레벨 금화'!C12</f>
        <v>1616000</v>
      </c>
      <c r="C4" s="1" t="s">
        <v>77</v>
      </c>
      <c r="E4" s="1" t="s">
        <v>51</v>
      </c>
      <c r="F4" s="1">
        <f>SUM(B1:B5)</f>
        <v>22459400</v>
      </c>
      <c r="G4" s="1" t="s">
        <v>100</v>
      </c>
      <c r="H4" s="1">
        <f>ROUNDUP(F4/E2,0)</f>
        <v>42</v>
      </c>
    </row>
    <row r="5" spans="1:8" x14ac:dyDescent="0.3">
      <c r="A5" s="12" t="s">
        <v>75</v>
      </c>
      <c r="B5" s="2">
        <f>테크트리!C16</f>
        <v>11097000</v>
      </c>
      <c r="E5" s="1" t="s">
        <v>52</v>
      </c>
      <c r="F5" s="1">
        <f>F2-F4</f>
        <v>9748600</v>
      </c>
    </row>
    <row r="6" spans="1:8" x14ac:dyDescent="0.3">
      <c r="E6" s="1" t="s">
        <v>53</v>
      </c>
      <c r="F6" s="1">
        <f>ROUNDUP(F5/E2,0)</f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4" sqref="B4"/>
    </sheetView>
  </sheetViews>
  <sheetFormatPr defaultRowHeight="16.5" x14ac:dyDescent="0.3"/>
  <cols>
    <col min="1" max="1" width="9.625" style="1" bestFit="1" customWidth="1"/>
    <col min="2" max="2" width="12.375" style="1" bestFit="1" customWidth="1"/>
    <col min="3" max="4" width="10.625" style="1" customWidth="1"/>
    <col min="5" max="5" width="14.375" style="1" bestFit="1" customWidth="1"/>
    <col min="6" max="10" width="9" style="1"/>
    <col min="11" max="11" width="17.625" style="1" bestFit="1" customWidth="1"/>
    <col min="12" max="12" width="20.125" style="1" bestFit="1" customWidth="1"/>
    <col min="13" max="13" width="21.5" style="1" bestFit="1" customWidth="1"/>
    <col min="14" max="14" width="13.125" style="1" customWidth="1"/>
    <col min="15" max="16384" width="9" style="1"/>
  </cols>
  <sheetData>
    <row r="1" spans="1:13" x14ac:dyDescent="0.3">
      <c r="A1" s="4" t="s">
        <v>18</v>
      </c>
      <c r="B1" s="9" t="s">
        <v>21</v>
      </c>
      <c r="C1"/>
      <c r="D1"/>
      <c r="G1" s="13" t="s">
        <v>92</v>
      </c>
      <c r="K1" s="4" t="s">
        <v>11</v>
      </c>
      <c r="L1" s="4" t="s">
        <v>25</v>
      </c>
      <c r="M1"/>
    </row>
    <row r="2" spans="1:13" x14ac:dyDescent="0.3">
      <c r="A2" s="4" t="s">
        <v>19</v>
      </c>
      <c r="B2" s="4" t="s">
        <v>20</v>
      </c>
      <c r="C2" s="4" t="s">
        <v>24</v>
      </c>
      <c r="D2" s="10" t="s">
        <v>30</v>
      </c>
      <c r="E2" s="5" t="s">
        <v>40</v>
      </c>
      <c r="F2"/>
      <c r="G2" s="11">
        <v>10000</v>
      </c>
      <c r="K2" s="6" t="s">
        <v>1</v>
      </c>
      <c r="L2" s="2">
        <f>'자원 정보'!I2*8</f>
        <v>4000</v>
      </c>
      <c r="M2"/>
    </row>
    <row r="3" spans="1:13" x14ac:dyDescent="0.3">
      <c r="A3" s="2">
        <v>1</v>
      </c>
      <c r="B3" s="19">
        <v>4500</v>
      </c>
      <c r="C3" s="2">
        <f>ROUNDDOWN('자원 정보'!H20/B3,0)</f>
        <v>2</v>
      </c>
      <c r="D3" s="3">
        <f>MOD('자원 정보'!H20,B3)</f>
        <v>400</v>
      </c>
      <c r="E3" s="2">
        <f>B3*5</f>
        <v>22500</v>
      </c>
      <c r="K3" s="6" t="s">
        <v>2</v>
      </c>
      <c r="L3" s="2">
        <f>'자원 정보'!I3*8</f>
        <v>5400</v>
      </c>
      <c r="M3"/>
    </row>
    <row r="4" spans="1:13" x14ac:dyDescent="0.3">
      <c r="A4" s="2">
        <v>5</v>
      </c>
      <c r="B4" s="19">
        <f>ROUNDUP(B3+$B$3*($G$2-A4)/10000,-3)</f>
        <v>9000</v>
      </c>
      <c r="C4" s="2">
        <f>ROUNDDOWN('자원 정보'!H21/B4,0)</f>
        <v>2</v>
      </c>
      <c r="D4" s="3">
        <f>MOD('자원 정보'!H21,B4)</f>
        <v>800</v>
      </c>
      <c r="E4" s="2">
        <f t="shared" ref="E4:E12" si="0">B4*5</f>
        <v>45000</v>
      </c>
      <c r="K4" s="6" t="s">
        <v>3</v>
      </c>
      <c r="L4" s="2">
        <f>'자원 정보'!I4*8</f>
        <v>6400</v>
      </c>
      <c r="M4"/>
    </row>
    <row r="5" spans="1:13" x14ac:dyDescent="0.3">
      <c r="A5" s="2">
        <v>10</v>
      </c>
      <c r="B5" s="19">
        <f t="shared" ref="B5:B13" si="1">ROUNDUP(B4+$B$3*($G$2-A5)/10000,-3)</f>
        <v>14000</v>
      </c>
      <c r="C5" s="2">
        <f>ROUNDDOWN('자원 정보'!H22/B5,0)</f>
        <v>3</v>
      </c>
      <c r="D5" s="3">
        <f>MOD('자원 정보'!H22,B5)</f>
        <v>2000</v>
      </c>
      <c r="E5" s="2">
        <f t="shared" si="0"/>
        <v>70000</v>
      </c>
      <c r="K5" s="6" t="s">
        <v>4</v>
      </c>
      <c r="L5" s="2">
        <f>'자원 정보'!I5*8</f>
        <v>8400</v>
      </c>
      <c r="M5"/>
    </row>
    <row r="6" spans="1:13" x14ac:dyDescent="0.3">
      <c r="A6" s="2">
        <v>15</v>
      </c>
      <c r="B6" s="19">
        <f t="shared" si="1"/>
        <v>19000</v>
      </c>
      <c r="C6" s="2">
        <f>ROUNDDOWN('자원 정보'!H23/B6,0)</f>
        <v>3</v>
      </c>
      <c r="D6" s="3">
        <f>MOD('자원 정보'!H23,B6)</f>
        <v>12200</v>
      </c>
      <c r="E6" s="2">
        <f t="shared" si="0"/>
        <v>95000</v>
      </c>
      <c r="K6" s="6" t="s">
        <v>5</v>
      </c>
      <c r="L6" s="2">
        <f>'자원 정보'!I6*8</f>
        <v>12000</v>
      </c>
      <c r="M6"/>
    </row>
    <row r="7" spans="1:13" x14ac:dyDescent="0.3">
      <c r="A7" s="2">
        <v>20</v>
      </c>
      <c r="B7" s="19">
        <f t="shared" si="1"/>
        <v>24000</v>
      </c>
      <c r="C7" s="2">
        <f>ROUNDDOWN('자원 정보'!H24/B7,0)</f>
        <v>3</v>
      </c>
      <c r="D7" s="3">
        <f>MOD('자원 정보'!H24,B7)</f>
        <v>22400</v>
      </c>
      <c r="E7" s="2">
        <f t="shared" si="0"/>
        <v>120000</v>
      </c>
      <c r="M7"/>
    </row>
    <row r="8" spans="1:13" x14ac:dyDescent="0.3">
      <c r="A8" s="2">
        <v>25</v>
      </c>
      <c r="B8" s="19">
        <f t="shared" si="1"/>
        <v>29000</v>
      </c>
      <c r="C8" s="2">
        <f>ROUNDDOWN('자원 정보'!H25/B8,0)</f>
        <v>4</v>
      </c>
      <c r="D8" s="3">
        <f>MOD('자원 정보'!H25,B8)</f>
        <v>5600</v>
      </c>
      <c r="E8" s="2">
        <f t="shared" si="0"/>
        <v>145000</v>
      </c>
      <c r="K8"/>
      <c r="L8"/>
    </row>
    <row r="9" spans="1:13" x14ac:dyDescent="0.3">
      <c r="A9" s="2">
        <v>30</v>
      </c>
      <c r="B9" s="19">
        <f t="shared" si="1"/>
        <v>34000</v>
      </c>
      <c r="C9" s="2">
        <f>ROUNDDOWN('자원 정보'!H26/B9,0)</f>
        <v>4</v>
      </c>
      <c r="D9" s="3">
        <f>MOD('자원 정보'!H26,B9)</f>
        <v>12800</v>
      </c>
      <c r="E9" s="2">
        <f t="shared" si="0"/>
        <v>170000</v>
      </c>
      <c r="K9"/>
      <c r="L9"/>
    </row>
    <row r="10" spans="1:13" x14ac:dyDescent="0.3">
      <c r="A10" s="2">
        <v>35</v>
      </c>
      <c r="B10" s="19">
        <f t="shared" si="1"/>
        <v>39000</v>
      </c>
      <c r="C10" s="2">
        <f>ROUNDDOWN('자원 정보'!H27/B10,0)</f>
        <v>4</v>
      </c>
      <c r="D10" s="3">
        <f>MOD('자원 정보'!H27,B10)</f>
        <v>20000</v>
      </c>
      <c r="E10" s="2">
        <f t="shared" si="0"/>
        <v>195000</v>
      </c>
    </row>
    <row r="11" spans="1:13" x14ac:dyDescent="0.3">
      <c r="A11" s="2">
        <v>40</v>
      </c>
      <c r="B11" s="19">
        <f t="shared" si="1"/>
        <v>44000</v>
      </c>
      <c r="C11" s="2">
        <f>ROUNDDOWN('자원 정보'!H28/B11,0)</f>
        <v>4</v>
      </c>
      <c r="D11" s="3">
        <f>MOD('자원 정보'!H28,B11)</f>
        <v>30800</v>
      </c>
      <c r="E11" s="2">
        <f t="shared" si="0"/>
        <v>220000</v>
      </c>
      <c r="K11" s="16" t="s">
        <v>32</v>
      </c>
      <c r="L11" s="16" t="s">
        <v>33</v>
      </c>
      <c r="M11" s="16" t="s">
        <v>34</v>
      </c>
    </row>
    <row r="12" spans="1:13" x14ac:dyDescent="0.3">
      <c r="A12" s="2">
        <v>45</v>
      </c>
      <c r="B12" s="19">
        <f t="shared" si="1"/>
        <v>49000</v>
      </c>
      <c r="C12" s="2">
        <f>ROUNDDOWN('자원 정보'!H29/B12,0)</f>
        <v>4</v>
      </c>
      <c r="D12" s="3">
        <f>MOD('자원 정보'!H29,B12)</f>
        <v>41600</v>
      </c>
      <c r="E12" s="2">
        <f t="shared" si="0"/>
        <v>245000</v>
      </c>
      <c r="K12" s="6">
        <v>1</v>
      </c>
      <c r="L12" s="2">
        <f>'자원 정보'!H20</f>
        <v>9400</v>
      </c>
      <c r="M12" s="2">
        <f>'자원 정보'!I20</f>
        <v>18800</v>
      </c>
    </row>
    <row r="13" spans="1:13" x14ac:dyDescent="0.3">
      <c r="A13" s="2">
        <v>50</v>
      </c>
      <c r="B13" s="19">
        <f t="shared" si="1"/>
        <v>54000</v>
      </c>
      <c r="C13" s="2">
        <f>ROUNDDOWN('자원 정보'!H30/B13,0)</f>
        <v>4</v>
      </c>
      <c r="D13" s="3">
        <f>MOD('자원 정보'!H30,B13)</f>
        <v>52400</v>
      </c>
      <c r="E13" s="2">
        <f>B13</f>
        <v>54000</v>
      </c>
      <c r="K13" s="6">
        <v>5</v>
      </c>
      <c r="L13" s="2">
        <f>'자원 정보'!H21</f>
        <v>18800</v>
      </c>
      <c r="M13" s="2">
        <f>'자원 정보'!I21</f>
        <v>37600</v>
      </c>
    </row>
    <row r="14" spans="1:13" x14ac:dyDescent="0.3">
      <c r="C14" s="8"/>
      <c r="D14" s="8"/>
      <c r="E14" s="2">
        <f>SUM(E3:E13)*2</f>
        <v>2763000</v>
      </c>
      <c r="K14" s="6">
        <v>10</v>
      </c>
      <c r="L14" s="2">
        <f>'자원 정보'!H22</f>
        <v>44000</v>
      </c>
      <c r="M14" s="2">
        <f>'자원 정보'!I22</f>
        <v>88000</v>
      </c>
    </row>
    <row r="15" spans="1:13" x14ac:dyDescent="0.3">
      <c r="A15" s="4" t="s">
        <v>28</v>
      </c>
      <c r="B15" s="9" t="s">
        <v>29</v>
      </c>
      <c r="C15" s="8"/>
      <c r="D15" s="8"/>
      <c r="K15" s="6">
        <v>15</v>
      </c>
      <c r="L15" s="2">
        <f>'자원 정보'!H23</f>
        <v>69200</v>
      </c>
      <c r="M15" s="2">
        <f>'자원 정보'!I23</f>
        <v>138400</v>
      </c>
    </row>
    <row r="16" spans="1:13" x14ac:dyDescent="0.3">
      <c r="A16" s="4" t="s">
        <v>19</v>
      </c>
      <c r="B16" s="4" t="s">
        <v>20</v>
      </c>
      <c r="C16" s="4" t="s">
        <v>24</v>
      </c>
      <c r="D16" s="4" t="s">
        <v>31</v>
      </c>
      <c r="K16" s="6">
        <v>20</v>
      </c>
      <c r="L16" s="2">
        <f>'자원 정보'!H24</f>
        <v>94400</v>
      </c>
      <c r="M16" s="2">
        <f>'자원 정보'!I24</f>
        <v>188800</v>
      </c>
    </row>
    <row r="17" spans="1:13" x14ac:dyDescent="0.3">
      <c r="A17" s="2">
        <v>1</v>
      </c>
      <c r="B17" s="19">
        <v>4500</v>
      </c>
      <c r="C17" s="2">
        <f>ROUNDDOWN('자원 정보'!I20/B17,0)</f>
        <v>4</v>
      </c>
      <c r="D17" s="2">
        <f>MOD('자원 정보'!I20,B17)</f>
        <v>800</v>
      </c>
      <c r="K17" s="6">
        <v>25</v>
      </c>
      <c r="L17" s="2">
        <f>'자원 정보'!H25</f>
        <v>121600</v>
      </c>
      <c r="M17" s="2">
        <f>'자원 정보'!I25</f>
        <v>243200</v>
      </c>
    </row>
    <row r="18" spans="1:13" x14ac:dyDescent="0.3">
      <c r="A18" s="2">
        <v>5</v>
      </c>
      <c r="B18" s="19">
        <f>ROUNDUP(B17+$B$3*($G$2-A18)/10000,-3)</f>
        <v>9000</v>
      </c>
      <c r="C18" s="2">
        <f>ROUNDDOWN('자원 정보'!I21/B18,0)</f>
        <v>4</v>
      </c>
      <c r="D18" s="2">
        <f>MOD('자원 정보'!I21,B18)</f>
        <v>1600</v>
      </c>
      <c r="K18" s="6">
        <v>30</v>
      </c>
      <c r="L18" s="2">
        <f>'자원 정보'!H26</f>
        <v>148800</v>
      </c>
      <c r="M18" s="2">
        <f>'자원 정보'!I26</f>
        <v>297600</v>
      </c>
    </row>
    <row r="19" spans="1:13" x14ac:dyDescent="0.3">
      <c r="A19" s="2">
        <v>10</v>
      </c>
      <c r="B19" s="19">
        <f t="shared" ref="B19:B27" si="2">ROUNDUP(B18+$B$3*($G$2-A19)/10000,-3)</f>
        <v>14000</v>
      </c>
      <c r="C19" s="2">
        <f>ROUNDDOWN('자원 정보'!I22/B19,0)</f>
        <v>6</v>
      </c>
      <c r="D19" s="2">
        <f>MOD('자원 정보'!I22,B19)</f>
        <v>4000</v>
      </c>
      <c r="K19" s="6">
        <v>35</v>
      </c>
      <c r="L19" s="2">
        <f>'자원 정보'!H27</f>
        <v>176000</v>
      </c>
      <c r="M19" s="2">
        <f>'자원 정보'!I27</f>
        <v>352000</v>
      </c>
    </row>
    <row r="20" spans="1:13" x14ac:dyDescent="0.3">
      <c r="A20" s="2">
        <v>15</v>
      </c>
      <c r="B20" s="19">
        <f t="shared" si="2"/>
        <v>19000</v>
      </c>
      <c r="C20" s="2">
        <f>ROUNDDOWN('자원 정보'!I23/B20,0)</f>
        <v>7</v>
      </c>
      <c r="D20" s="2">
        <f>MOD('자원 정보'!I23,B20)</f>
        <v>5400</v>
      </c>
      <c r="K20" s="6">
        <v>40</v>
      </c>
      <c r="L20" s="2">
        <f>'자원 정보'!H28</f>
        <v>206800</v>
      </c>
      <c r="M20" s="2">
        <f>'자원 정보'!I28</f>
        <v>413600</v>
      </c>
    </row>
    <row r="21" spans="1:13" x14ac:dyDescent="0.3">
      <c r="A21" s="2">
        <v>20</v>
      </c>
      <c r="B21" s="19">
        <f t="shared" si="2"/>
        <v>24000</v>
      </c>
      <c r="C21" s="2">
        <f>ROUNDDOWN('자원 정보'!I24/B21,0)</f>
        <v>7</v>
      </c>
      <c r="D21" s="2">
        <f>MOD('자원 정보'!I24,B21)</f>
        <v>20800</v>
      </c>
      <c r="K21" s="6">
        <v>45</v>
      </c>
      <c r="L21" s="2">
        <f>'자원 정보'!H29</f>
        <v>237600</v>
      </c>
      <c r="M21" s="2">
        <f>'자원 정보'!I29</f>
        <v>475200</v>
      </c>
    </row>
    <row r="22" spans="1:13" x14ac:dyDescent="0.3">
      <c r="A22" s="2">
        <v>25</v>
      </c>
      <c r="B22" s="19">
        <f t="shared" si="2"/>
        <v>29000</v>
      </c>
      <c r="C22" s="2">
        <f>ROUNDDOWN('자원 정보'!I25/B22,0)</f>
        <v>8</v>
      </c>
      <c r="D22" s="2">
        <f>MOD('자원 정보'!I25,B22)</f>
        <v>11200</v>
      </c>
      <c r="K22" s="6">
        <v>50</v>
      </c>
      <c r="L22" s="2">
        <f>'자원 정보'!H30</f>
        <v>268400</v>
      </c>
      <c r="M22" s="2">
        <f>'자원 정보'!I30</f>
        <v>536800</v>
      </c>
    </row>
    <row r="23" spans="1:13" x14ac:dyDescent="0.3">
      <c r="A23" s="2">
        <v>30</v>
      </c>
      <c r="B23" s="19">
        <f t="shared" si="2"/>
        <v>34000</v>
      </c>
      <c r="C23" s="2">
        <f>ROUNDDOWN('자원 정보'!I26/B23,0)</f>
        <v>8</v>
      </c>
      <c r="D23" s="2">
        <f>MOD('자원 정보'!I26,B23)</f>
        <v>25600</v>
      </c>
      <c r="M23"/>
    </row>
    <row r="24" spans="1:13" x14ac:dyDescent="0.3">
      <c r="A24" s="2">
        <v>35</v>
      </c>
      <c r="B24" s="19">
        <f t="shared" si="2"/>
        <v>39000</v>
      </c>
      <c r="C24" s="2">
        <f>ROUNDDOWN('자원 정보'!I27/B24,0)</f>
        <v>9</v>
      </c>
      <c r="D24" s="2">
        <f>MOD('자원 정보'!I27,B24)</f>
        <v>1000</v>
      </c>
      <c r="M24"/>
    </row>
    <row r="25" spans="1:13" x14ac:dyDescent="0.3">
      <c r="A25" s="2">
        <v>40</v>
      </c>
      <c r="B25" s="19">
        <f t="shared" si="2"/>
        <v>44000</v>
      </c>
      <c r="C25" s="2">
        <f>ROUNDDOWN('자원 정보'!I28/B25,0)</f>
        <v>9</v>
      </c>
      <c r="D25" s="2">
        <f>MOD('자원 정보'!I28,B25)</f>
        <v>17600</v>
      </c>
    </row>
    <row r="26" spans="1:13" x14ac:dyDescent="0.3">
      <c r="A26" s="2">
        <v>45</v>
      </c>
      <c r="B26" s="19">
        <f t="shared" si="2"/>
        <v>49000</v>
      </c>
      <c r="C26" s="2">
        <f>ROUNDDOWN('자원 정보'!I29/B26,0)</f>
        <v>9</v>
      </c>
      <c r="D26" s="2">
        <f>MOD('자원 정보'!I29,B26)</f>
        <v>34200</v>
      </c>
    </row>
    <row r="27" spans="1:13" x14ac:dyDescent="0.3">
      <c r="A27" s="2">
        <v>50</v>
      </c>
      <c r="B27" s="19">
        <f t="shared" si="2"/>
        <v>54000</v>
      </c>
      <c r="C27" s="2">
        <f>ROUNDDOWN('자원 정보'!I30/B27,0)</f>
        <v>9</v>
      </c>
      <c r="D27" s="2">
        <f>MOD('자원 정보'!I30,B27)</f>
        <v>50800</v>
      </c>
    </row>
    <row r="28" spans="1:13" x14ac:dyDescent="0.3">
      <c r="A28"/>
      <c r="B28"/>
      <c r="C28" s="8"/>
      <c r="D28" s="8"/>
    </row>
    <row r="29" spans="1:13" x14ac:dyDescent="0.3">
      <c r="A29"/>
      <c r="B29"/>
      <c r="C29" s="8"/>
      <c r="D29" s="8"/>
    </row>
    <row r="30" spans="1:13" x14ac:dyDescent="0.3">
      <c r="A30"/>
      <c r="B30"/>
      <c r="C30" s="8"/>
      <c r="D30" s="8"/>
    </row>
    <row r="31" spans="1:13" x14ac:dyDescent="0.3">
      <c r="A31"/>
      <c r="B31"/>
      <c r="C31" s="8"/>
      <c r="D31" s="8"/>
    </row>
    <row r="32" spans="1:13" x14ac:dyDescent="0.3">
      <c r="A32"/>
      <c r="B32"/>
      <c r="C32" s="8"/>
      <c r="D32" s="8"/>
    </row>
    <row r="33" spans="1:4" x14ac:dyDescent="0.3">
      <c r="A33"/>
      <c r="B33"/>
      <c r="C33" s="8"/>
      <c r="D33" s="8"/>
    </row>
    <row r="34" spans="1:4" x14ac:dyDescent="0.3">
      <c r="A34"/>
      <c r="B34"/>
      <c r="C34" s="8"/>
      <c r="D34" s="8"/>
    </row>
    <row r="35" spans="1:4" x14ac:dyDescent="0.3">
      <c r="A35"/>
      <c r="B35"/>
      <c r="C35" s="8"/>
      <c r="D35" s="8"/>
    </row>
    <row r="36" spans="1:4" x14ac:dyDescent="0.3">
      <c r="A36"/>
      <c r="B36"/>
      <c r="C36" s="8"/>
      <c r="D36" s="8"/>
    </row>
    <row r="37" spans="1:4" x14ac:dyDescent="0.3">
      <c r="A37"/>
      <c r="B37"/>
      <c r="C37" s="8"/>
      <c r="D37" s="8"/>
    </row>
    <row r="38" spans="1:4" x14ac:dyDescent="0.3">
      <c r="A38"/>
      <c r="B38"/>
      <c r="C38" s="8"/>
      <c r="D38" s="8"/>
    </row>
    <row r="39" spans="1:4" x14ac:dyDescent="0.3">
      <c r="A39"/>
      <c r="B39"/>
      <c r="C39" s="8"/>
      <c r="D39" s="8"/>
    </row>
    <row r="40" spans="1:4" x14ac:dyDescent="0.3">
      <c r="A40"/>
      <c r="B40"/>
      <c r="C40" s="8"/>
      <c r="D40" s="8"/>
    </row>
    <row r="41" spans="1:4" x14ac:dyDescent="0.3">
      <c r="A41"/>
      <c r="B41"/>
      <c r="C41" s="8"/>
      <c r="D41" s="8"/>
    </row>
    <row r="42" spans="1:4" x14ac:dyDescent="0.3">
      <c r="A42"/>
      <c r="B42"/>
      <c r="C42" s="8"/>
      <c r="D42" s="8"/>
    </row>
    <row r="43" spans="1:4" x14ac:dyDescent="0.3">
      <c r="A43"/>
      <c r="B43"/>
      <c r="C43" s="8"/>
      <c r="D43" s="8"/>
    </row>
    <row r="44" spans="1:4" x14ac:dyDescent="0.3">
      <c r="A44"/>
      <c r="B44"/>
      <c r="C44" s="8"/>
      <c r="D44" s="8"/>
    </row>
    <row r="45" spans="1:4" x14ac:dyDescent="0.3">
      <c r="A45"/>
      <c r="B45"/>
      <c r="C45" s="8"/>
      <c r="D45" s="8"/>
    </row>
    <row r="46" spans="1:4" x14ac:dyDescent="0.3">
      <c r="A46"/>
      <c r="B46"/>
      <c r="C46" s="8"/>
      <c r="D46" s="8"/>
    </row>
    <row r="47" spans="1:4" x14ac:dyDescent="0.3">
      <c r="A47"/>
      <c r="B47"/>
      <c r="C47" s="8"/>
      <c r="D47" s="8"/>
    </row>
    <row r="48" spans="1:4" x14ac:dyDescent="0.3">
      <c r="A48"/>
      <c r="B48"/>
      <c r="C48" s="8"/>
      <c r="D48" s="8"/>
    </row>
    <row r="49" spans="1:4" x14ac:dyDescent="0.3">
      <c r="A49"/>
      <c r="B49"/>
      <c r="C49" s="8"/>
      <c r="D49" s="8"/>
    </row>
    <row r="50" spans="1:4" x14ac:dyDescent="0.3">
      <c r="A50"/>
      <c r="B50"/>
      <c r="C50" s="8"/>
      <c r="D50" s="8"/>
    </row>
    <row r="51" spans="1:4" x14ac:dyDescent="0.3">
      <c r="A51"/>
      <c r="B51"/>
      <c r="C51" s="8"/>
      <c r="D51" s="8"/>
    </row>
    <row r="52" spans="1:4" x14ac:dyDescent="0.3">
      <c r="A52"/>
      <c r="B52"/>
      <c r="C52" s="8"/>
      <c r="D52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" sqref="G1:G2"/>
    </sheetView>
  </sheetViews>
  <sheetFormatPr defaultRowHeight="16.5" x14ac:dyDescent="0.3"/>
  <cols>
    <col min="1" max="1" width="9.875" bestFit="1" customWidth="1"/>
    <col min="2" max="2" width="12.375" bestFit="1" customWidth="1"/>
    <col min="3" max="3" width="9.875" bestFit="1" customWidth="1"/>
    <col min="4" max="4" width="11.875" bestFit="1" customWidth="1"/>
    <col min="5" max="5" width="14.625" bestFit="1" customWidth="1"/>
    <col min="7" max="7" width="9.875" bestFit="1" customWidth="1"/>
  </cols>
  <sheetData>
    <row r="1" spans="1:7" x14ac:dyDescent="0.3">
      <c r="A1" s="21" t="s">
        <v>18</v>
      </c>
      <c r="B1" s="23" t="s">
        <v>21</v>
      </c>
      <c r="E1" s="1"/>
      <c r="F1" s="1"/>
      <c r="G1" s="21" t="s">
        <v>92</v>
      </c>
    </row>
    <row r="2" spans="1:7" x14ac:dyDescent="0.3">
      <c r="A2" s="21" t="s">
        <v>19</v>
      </c>
      <c r="B2" s="21" t="s">
        <v>20</v>
      </c>
      <c r="C2" s="21" t="s">
        <v>24</v>
      </c>
      <c r="D2" s="10" t="s">
        <v>30</v>
      </c>
      <c r="E2" s="21" t="s">
        <v>40</v>
      </c>
      <c r="G2" s="11">
        <v>10000</v>
      </c>
    </row>
    <row r="3" spans="1:7" x14ac:dyDescent="0.3">
      <c r="A3" s="2">
        <v>1</v>
      </c>
      <c r="B3" s="19">
        <f>G4*G6</f>
        <v>18000</v>
      </c>
      <c r="C3" s="2">
        <f>ROUNDDOWN('자원 정보'!H20/B3,0)</f>
        <v>0</v>
      </c>
      <c r="D3" s="22">
        <f>MOD('자원 정보'!H20,B3)</f>
        <v>9400</v>
      </c>
      <c r="E3" s="2">
        <f>B3*5</f>
        <v>90000</v>
      </c>
      <c r="F3" s="1"/>
      <c r="G3" s="21" t="s">
        <v>101</v>
      </c>
    </row>
    <row r="4" spans="1:7" x14ac:dyDescent="0.3">
      <c r="A4" s="2">
        <v>5</v>
      </c>
      <c r="B4" s="19">
        <f>ROUNDUP(B3+$B$3*($G$2-A4)/10000,-3)</f>
        <v>36000</v>
      </c>
      <c r="C4" s="2">
        <f>ROUNDDOWN('자원 정보'!H21/B4,0)</f>
        <v>0</v>
      </c>
      <c r="D4" s="22">
        <f>MOD('자원 정보'!H21,B4)</f>
        <v>18800</v>
      </c>
      <c r="E4" s="2">
        <f t="shared" ref="E4:E12" si="0">B4*5</f>
        <v>180000</v>
      </c>
      <c r="F4" s="1"/>
      <c r="G4" s="11">
        <v>4500</v>
      </c>
    </row>
    <row r="5" spans="1:7" x14ac:dyDescent="0.3">
      <c r="A5" s="2">
        <v>10</v>
      </c>
      <c r="B5" s="19">
        <f t="shared" ref="B5:B13" si="1">ROUNDUP(B4+$B$3*($G$2-A5)/10000,-3)</f>
        <v>54000</v>
      </c>
      <c r="C5" s="2">
        <f>ROUNDDOWN('자원 정보'!H22/B5,0)</f>
        <v>0</v>
      </c>
      <c r="D5" s="22">
        <f>MOD('자원 정보'!H22,B5)</f>
        <v>44000</v>
      </c>
      <c r="E5" s="2">
        <f t="shared" si="0"/>
        <v>270000</v>
      </c>
      <c r="F5" s="1"/>
      <c r="G5" s="21" t="s">
        <v>102</v>
      </c>
    </row>
    <row r="6" spans="1:7" x14ac:dyDescent="0.3">
      <c r="A6" s="2">
        <v>15</v>
      </c>
      <c r="B6" s="19">
        <f t="shared" si="1"/>
        <v>72000</v>
      </c>
      <c r="C6" s="2">
        <f>ROUNDDOWN('자원 정보'!H23/B6,0)</f>
        <v>0</v>
      </c>
      <c r="D6" s="22">
        <f>MOD('자원 정보'!H23,B6)</f>
        <v>69200</v>
      </c>
      <c r="E6" s="2">
        <f t="shared" si="0"/>
        <v>360000</v>
      </c>
      <c r="F6" s="1"/>
      <c r="G6" s="11">
        <v>4</v>
      </c>
    </row>
    <row r="7" spans="1:7" x14ac:dyDescent="0.3">
      <c r="A7" s="2">
        <v>20</v>
      </c>
      <c r="B7" s="19">
        <f t="shared" si="1"/>
        <v>90000</v>
      </c>
      <c r="C7" s="2">
        <f>ROUNDDOWN('자원 정보'!H24/B7,0)</f>
        <v>1</v>
      </c>
      <c r="D7" s="22">
        <f>MOD('자원 정보'!H24,B7)</f>
        <v>4400</v>
      </c>
      <c r="E7" s="2">
        <f t="shared" si="0"/>
        <v>450000</v>
      </c>
      <c r="F7" s="1"/>
      <c r="G7" s="1"/>
    </row>
    <row r="8" spans="1:7" x14ac:dyDescent="0.3">
      <c r="A8" s="2">
        <v>25</v>
      </c>
      <c r="B8" s="19">
        <f t="shared" si="1"/>
        <v>108000</v>
      </c>
      <c r="C8" s="2">
        <f>ROUNDDOWN('자원 정보'!H25/B8,0)</f>
        <v>1</v>
      </c>
      <c r="D8" s="22">
        <f>MOD('자원 정보'!H25,B8)</f>
        <v>13600</v>
      </c>
      <c r="E8" s="2">
        <f t="shared" si="0"/>
        <v>540000</v>
      </c>
      <c r="F8" s="1"/>
      <c r="G8" s="1"/>
    </row>
    <row r="9" spans="1:7" x14ac:dyDescent="0.3">
      <c r="A9" s="2">
        <v>30</v>
      </c>
      <c r="B9" s="19">
        <f t="shared" si="1"/>
        <v>126000</v>
      </c>
      <c r="C9" s="2">
        <f>ROUNDDOWN('자원 정보'!H26/B9,0)</f>
        <v>1</v>
      </c>
      <c r="D9" s="22">
        <f>MOD('자원 정보'!H26,B9)</f>
        <v>22800</v>
      </c>
      <c r="E9" s="2">
        <f t="shared" si="0"/>
        <v>630000</v>
      </c>
      <c r="F9" s="1"/>
      <c r="G9" s="1"/>
    </row>
    <row r="10" spans="1:7" x14ac:dyDescent="0.3">
      <c r="A10" s="2">
        <v>35</v>
      </c>
      <c r="B10" s="19">
        <f t="shared" si="1"/>
        <v>144000</v>
      </c>
      <c r="C10" s="2">
        <f>ROUNDDOWN('자원 정보'!H27/B10,0)</f>
        <v>1</v>
      </c>
      <c r="D10" s="22">
        <f>MOD('자원 정보'!H27,B10)</f>
        <v>32000</v>
      </c>
      <c r="E10" s="2">
        <f t="shared" si="0"/>
        <v>720000</v>
      </c>
      <c r="F10" s="1"/>
      <c r="G10" s="1"/>
    </row>
    <row r="11" spans="1:7" x14ac:dyDescent="0.3">
      <c r="A11" s="2">
        <v>40</v>
      </c>
      <c r="B11" s="19">
        <f t="shared" si="1"/>
        <v>162000</v>
      </c>
      <c r="C11" s="2">
        <f>ROUNDDOWN('자원 정보'!H28/B11,0)</f>
        <v>1</v>
      </c>
      <c r="D11" s="22">
        <f>MOD('자원 정보'!H28,B11)</f>
        <v>44800</v>
      </c>
      <c r="E11" s="2">
        <f t="shared" si="0"/>
        <v>810000</v>
      </c>
      <c r="F11" s="1"/>
      <c r="G11" s="1"/>
    </row>
    <row r="12" spans="1:7" x14ac:dyDescent="0.3">
      <c r="A12" s="2">
        <v>45</v>
      </c>
      <c r="B12" s="19">
        <f t="shared" si="1"/>
        <v>180000</v>
      </c>
      <c r="C12" s="2">
        <f>ROUNDDOWN('자원 정보'!H29/B12,0)</f>
        <v>1</v>
      </c>
      <c r="D12" s="22">
        <f>MOD('자원 정보'!H29,B12)</f>
        <v>57600</v>
      </c>
      <c r="E12" s="2">
        <f t="shared" si="0"/>
        <v>900000</v>
      </c>
      <c r="F12" s="1"/>
      <c r="G12" s="1"/>
    </row>
    <row r="13" spans="1:7" x14ac:dyDescent="0.3">
      <c r="A13" s="2">
        <v>50</v>
      </c>
      <c r="B13" s="19">
        <f t="shared" si="1"/>
        <v>198000</v>
      </c>
      <c r="C13" s="2">
        <f>ROUNDDOWN('자원 정보'!H30/B13,0)</f>
        <v>1</v>
      </c>
      <c r="D13" s="22">
        <f>MOD('자원 정보'!H30,B13)</f>
        <v>70400</v>
      </c>
      <c r="E13" s="2">
        <f>B13</f>
        <v>198000</v>
      </c>
      <c r="F13" s="1"/>
      <c r="G13" s="1"/>
    </row>
    <row r="14" spans="1:7" x14ac:dyDescent="0.3">
      <c r="A14" s="1"/>
      <c r="B14" s="1"/>
      <c r="C14" s="8"/>
      <c r="D14" s="8"/>
      <c r="E14" s="2">
        <f>SUM(E3:E13)*2</f>
        <v>10296000</v>
      </c>
      <c r="F14" s="1"/>
      <c r="G14" s="1"/>
    </row>
    <row r="15" spans="1:7" x14ac:dyDescent="0.3">
      <c r="A15" s="21" t="s">
        <v>18</v>
      </c>
      <c r="B15" s="23" t="s">
        <v>29</v>
      </c>
      <c r="C15" s="8"/>
      <c r="D15" s="8"/>
      <c r="E15" s="1"/>
      <c r="F15" s="1"/>
      <c r="G15" s="1"/>
    </row>
    <row r="16" spans="1:7" x14ac:dyDescent="0.3">
      <c r="A16" s="21" t="s">
        <v>19</v>
      </c>
      <c r="B16" s="21" t="s">
        <v>20</v>
      </c>
      <c r="C16" s="21" t="s">
        <v>24</v>
      </c>
      <c r="D16" s="21" t="s">
        <v>30</v>
      </c>
      <c r="E16" s="1"/>
      <c r="F16" s="1"/>
      <c r="G16" s="1"/>
    </row>
    <row r="17" spans="1:7" x14ac:dyDescent="0.3">
      <c r="A17" s="2">
        <v>1</v>
      </c>
      <c r="B17" s="19">
        <v>4500</v>
      </c>
      <c r="C17" s="2">
        <f>ROUNDDOWN('자원 정보'!I20/B17,0)</f>
        <v>4</v>
      </c>
      <c r="D17" s="2">
        <f>MOD('자원 정보'!I20,B17)</f>
        <v>800</v>
      </c>
      <c r="E17" s="1"/>
      <c r="F17" s="1"/>
      <c r="G17" s="1"/>
    </row>
    <row r="18" spans="1:7" x14ac:dyDescent="0.3">
      <c r="A18" s="2">
        <v>5</v>
      </c>
      <c r="B18" s="19">
        <f>ROUNDUP(B17+$B$3*($G$2-A18)/10000,-3)</f>
        <v>23000</v>
      </c>
      <c r="C18" s="2">
        <f>ROUNDDOWN('자원 정보'!I21/B18,0)</f>
        <v>1</v>
      </c>
      <c r="D18" s="2">
        <f>MOD('자원 정보'!I21,B18)</f>
        <v>14600</v>
      </c>
      <c r="E18" s="1"/>
      <c r="F18" s="1"/>
      <c r="G18" s="1"/>
    </row>
    <row r="19" spans="1:7" x14ac:dyDescent="0.3">
      <c r="A19" s="2">
        <v>10</v>
      </c>
      <c r="B19" s="19">
        <f t="shared" ref="B19:B27" si="2">ROUNDUP(B18+$B$3*($G$2-A19)/10000,-3)</f>
        <v>41000</v>
      </c>
      <c r="C19" s="2">
        <f>ROUNDDOWN('자원 정보'!I22/B19,0)</f>
        <v>2</v>
      </c>
      <c r="D19" s="2">
        <f>MOD('자원 정보'!I22,B19)</f>
        <v>6000</v>
      </c>
      <c r="E19" s="1"/>
      <c r="F19" s="1"/>
      <c r="G19" s="1"/>
    </row>
    <row r="20" spans="1:7" x14ac:dyDescent="0.3">
      <c r="A20" s="2">
        <v>15</v>
      </c>
      <c r="B20" s="19">
        <f t="shared" si="2"/>
        <v>59000</v>
      </c>
      <c r="C20" s="2">
        <f>ROUNDDOWN('자원 정보'!I23/B20,0)</f>
        <v>2</v>
      </c>
      <c r="D20" s="2">
        <f>MOD('자원 정보'!I23,B20)</f>
        <v>20400</v>
      </c>
      <c r="E20" s="1"/>
      <c r="F20" s="1"/>
      <c r="G20" s="1"/>
    </row>
    <row r="21" spans="1:7" x14ac:dyDescent="0.3">
      <c r="A21" s="2">
        <v>20</v>
      </c>
      <c r="B21" s="19">
        <f t="shared" si="2"/>
        <v>77000</v>
      </c>
      <c r="C21" s="2">
        <f>ROUNDDOWN('자원 정보'!I24/B21,0)</f>
        <v>2</v>
      </c>
      <c r="D21" s="2">
        <f>MOD('자원 정보'!I24,B21)</f>
        <v>34800</v>
      </c>
      <c r="E21" s="1"/>
      <c r="F21" s="1"/>
      <c r="G21" s="1"/>
    </row>
    <row r="22" spans="1:7" x14ac:dyDescent="0.3">
      <c r="A22" s="2">
        <v>25</v>
      </c>
      <c r="B22" s="19">
        <f t="shared" si="2"/>
        <v>95000</v>
      </c>
      <c r="C22" s="2">
        <f>ROUNDDOWN('자원 정보'!I25/B22,0)</f>
        <v>2</v>
      </c>
      <c r="D22" s="2">
        <f>MOD('자원 정보'!I25,B22)</f>
        <v>53200</v>
      </c>
      <c r="E22" s="1"/>
      <c r="F22" s="1"/>
      <c r="G22" s="1"/>
    </row>
    <row r="23" spans="1:7" x14ac:dyDescent="0.3">
      <c r="A23" s="2">
        <v>30</v>
      </c>
      <c r="B23" s="19">
        <f t="shared" si="2"/>
        <v>113000</v>
      </c>
      <c r="C23" s="2">
        <f>ROUNDDOWN('자원 정보'!I26/B23,0)</f>
        <v>2</v>
      </c>
      <c r="D23" s="2">
        <f>MOD('자원 정보'!I26,B23)</f>
        <v>71600</v>
      </c>
      <c r="E23" s="1"/>
      <c r="F23" s="1"/>
      <c r="G23" s="1"/>
    </row>
    <row r="24" spans="1:7" x14ac:dyDescent="0.3">
      <c r="A24" s="2">
        <v>35</v>
      </c>
      <c r="B24" s="19">
        <f t="shared" si="2"/>
        <v>131000</v>
      </c>
      <c r="C24" s="2">
        <f>ROUNDDOWN('자원 정보'!I27/B24,0)</f>
        <v>2</v>
      </c>
      <c r="D24" s="2">
        <f>MOD('자원 정보'!I27,B24)</f>
        <v>90000</v>
      </c>
      <c r="E24" s="1"/>
      <c r="F24" s="1"/>
      <c r="G24" s="1"/>
    </row>
    <row r="25" spans="1:7" x14ac:dyDescent="0.3">
      <c r="A25" s="2">
        <v>40</v>
      </c>
      <c r="B25" s="19">
        <f t="shared" si="2"/>
        <v>149000</v>
      </c>
      <c r="C25" s="2">
        <f>ROUNDDOWN('자원 정보'!I28/B25,0)</f>
        <v>2</v>
      </c>
      <c r="D25" s="2">
        <f>MOD('자원 정보'!I28,B25)</f>
        <v>115600</v>
      </c>
      <c r="E25" s="1"/>
      <c r="F25" s="1"/>
      <c r="G25" s="1"/>
    </row>
    <row r="26" spans="1:7" x14ac:dyDescent="0.3">
      <c r="A26" s="2">
        <v>45</v>
      </c>
      <c r="B26" s="19">
        <f t="shared" si="2"/>
        <v>167000</v>
      </c>
      <c r="C26" s="2">
        <f>ROUNDDOWN('자원 정보'!I29/B26,0)</f>
        <v>2</v>
      </c>
      <c r="D26" s="2">
        <f>MOD('자원 정보'!I29,B26)</f>
        <v>141200</v>
      </c>
      <c r="E26" s="1"/>
      <c r="F26" s="1"/>
      <c r="G26" s="1"/>
    </row>
    <row r="27" spans="1:7" x14ac:dyDescent="0.3">
      <c r="A27" s="2">
        <v>50</v>
      </c>
      <c r="B27" s="19">
        <f t="shared" si="2"/>
        <v>185000</v>
      </c>
      <c r="C27" s="2">
        <f>ROUNDDOWN('자원 정보'!I30/B27,0)</f>
        <v>2</v>
      </c>
      <c r="D27" s="2">
        <f>MOD('자원 정보'!I30,B27)</f>
        <v>166800</v>
      </c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I43" sqref="I43"/>
    </sheetView>
  </sheetViews>
  <sheetFormatPr defaultRowHeight="16.5" x14ac:dyDescent="0.3"/>
  <cols>
    <col min="2" max="2" width="11.125" bestFit="1" customWidth="1"/>
    <col min="3" max="3" width="9.875" bestFit="1" customWidth="1"/>
    <col min="4" max="4" width="12.375" bestFit="1" customWidth="1"/>
    <col min="5" max="6" width="14.625" bestFit="1" customWidth="1"/>
    <col min="14" max="14" width="20.75" bestFit="1" customWidth="1"/>
    <col min="15" max="15" width="22" bestFit="1" customWidth="1"/>
  </cols>
  <sheetData>
    <row r="1" spans="1:15" x14ac:dyDescent="0.3">
      <c r="A1" s="24" t="s">
        <v>18</v>
      </c>
      <c r="C1" s="26" t="s">
        <v>21</v>
      </c>
      <c r="D1" s="26" t="s">
        <v>103</v>
      </c>
      <c r="E1" s="26" t="s">
        <v>21</v>
      </c>
      <c r="F1" s="26" t="s">
        <v>103</v>
      </c>
      <c r="H1" s="24" t="s">
        <v>105</v>
      </c>
    </row>
    <row r="2" spans="1:15" x14ac:dyDescent="0.3">
      <c r="A2" s="24" t="s">
        <v>19</v>
      </c>
      <c r="B2" s="24" t="s">
        <v>20</v>
      </c>
      <c r="C2" s="24" t="s">
        <v>24</v>
      </c>
      <c r="D2" s="24" t="s">
        <v>24</v>
      </c>
      <c r="E2" s="24" t="s">
        <v>40</v>
      </c>
      <c r="F2" s="24" t="s">
        <v>40</v>
      </c>
      <c r="H2" s="11">
        <v>1000</v>
      </c>
      <c r="M2" s="24" t="s">
        <v>32</v>
      </c>
      <c r="N2" s="24" t="s">
        <v>33</v>
      </c>
      <c r="O2" s="24" t="s">
        <v>34</v>
      </c>
    </row>
    <row r="3" spans="1:15" x14ac:dyDescent="0.3">
      <c r="A3" s="2">
        <v>1</v>
      </c>
      <c r="B3" s="2">
        <f>H4*H6</f>
        <v>4500</v>
      </c>
      <c r="C3" s="2">
        <f t="shared" ref="C3:C34" si="0">ROUNDDOWN(N3/B3,0)</f>
        <v>1</v>
      </c>
      <c r="D3" s="2">
        <f>ROUNDDOWN(O3/B3,0)</f>
        <v>3</v>
      </c>
      <c r="E3" s="2">
        <f>B3*C3</f>
        <v>4500</v>
      </c>
      <c r="F3" s="2">
        <f>B3*D3</f>
        <v>13500</v>
      </c>
      <c r="H3" s="24" t="s">
        <v>106</v>
      </c>
      <c r="M3" s="6">
        <v>1</v>
      </c>
      <c r="N3" s="25">
        <v>7600</v>
      </c>
      <c r="O3" s="2">
        <v>15200</v>
      </c>
    </row>
    <row r="4" spans="1:15" x14ac:dyDescent="0.3">
      <c r="A4" s="2">
        <v>2</v>
      </c>
      <c r="B4" s="2">
        <f t="shared" ref="B4:B35" si="1">ROUNDUP(B3+$B$3*($H$2-A4)/10000,-3)</f>
        <v>5000</v>
      </c>
      <c r="C4" s="2">
        <f t="shared" si="0"/>
        <v>1</v>
      </c>
      <c r="D4" s="2">
        <f t="shared" ref="D4:D52" si="2">ROUNDDOWN(O4/B4,0)</f>
        <v>3</v>
      </c>
      <c r="E4" s="2">
        <f t="shared" ref="E4:E52" si="3">B4*C4</f>
        <v>5000</v>
      </c>
      <c r="F4" s="2">
        <f t="shared" ref="F4:F52" si="4">B4*D4</f>
        <v>15000</v>
      </c>
      <c r="H4" s="11">
        <v>4500</v>
      </c>
      <c r="M4" s="6">
        <v>2</v>
      </c>
      <c r="N4" s="25">
        <v>7600</v>
      </c>
      <c r="O4" s="2">
        <v>15200</v>
      </c>
    </row>
    <row r="5" spans="1:15" x14ac:dyDescent="0.3">
      <c r="A5" s="2">
        <v>3</v>
      </c>
      <c r="B5" s="2">
        <f t="shared" si="1"/>
        <v>6000</v>
      </c>
      <c r="C5" s="2">
        <f t="shared" si="0"/>
        <v>1</v>
      </c>
      <c r="D5" s="2">
        <f t="shared" si="2"/>
        <v>2</v>
      </c>
      <c r="E5" s="2">
        <f t="shared" si="3"/>
        <v>6000</v>
      </c>
      <c r="F5" s="2">
        <f t="shared" si="4"/>
        <v>12000</v>
      </c>
      <c r="H5" s="24" t="s">
        <v>107</v>
      </c>
      <c r="M5" s="6">
        <v>3</v>
      </c>
      <c r="N5" s="25">
        <v>7600</v>
      </c>
      <c r="O5" s="2">
        <v>15200</v>
      </c>
    </row>
    <row r="6" spans="1:15" x14ac:dyDescent="0.3">
      <c r="A6" s="2">
        <v>4</v>
      </c>
      <c r="B6" s="2">
        <f t="shared" si="1"/>
        <v>7000</v>
      </c>
      <c r="C6" s="2">
        <f t="shared" si="0"/>
        <v>1</v>
      </c>
      <c r="D6" s="2">
        <f t="shared" si="2"/>
        <v>2</v>
      </c>
      <c r="E6" s="2">
        <f t="shared" si="3"/>
        <v>7000</v>
      </c>
      <c r="F6" s="2">
        <f t="shared" si="4"/>
        <v>14000</v>
      </c>
      <c r="H6" s="11">
        <v>1</v>
      </c>
      <c r="M6" s="6">
        <v>4</v>
      </c>
      <c r="N6" s="25">
        <v>7600</v>
      </c>
      <c r="O6" s="2">
        <v>15200</v>
      </c>
    </row>
    <row r="7" spans="1:15" x14ac:dyDescent="0.3">
      <c r="A7" s="2">
        <v>5</v>
      </c>
      <c r="B7" s="2">
        <f t="shared" si="1"/>
        <v>8000</v>
      </c>
      <c r="C7" s="2">
        <f t="shared" si="0"/>
        <v>1</v>
      </c>
      <c r="D7" s="2">
        <f t="shared" si="2"/>
        <v>3</v>
      </c>
      <c r="E7" s="2">
        <f t="shared" si="3"/>
        <v>8000</v>
      </c>
      <c r="F7" s="2">
        <f t="shared" si="4"/>
        <v>24000</v>
      </c>
      <c r="M7" s="6">
        <v>5</v>
      </c>
      <c r="N7" s="25">
        <v>15200</v>
      </c>
      <c r="O7" s="2">
        <v>30400</v>
      </c>
    </row>
    <row r="8" spans="1:15" x14ac:dyDescent="0.3">
      <c r="A8" s="2">
        <v>6</v>
      </c>
      <c r="B8" s="2">
        <f t="shared" si="1"/>
        <v>9000</v>
      </c>
      <c r="C8" s="2">
        <f t="shared" si="0"/>
        <v>1</v>
      </c>
      <c r="D8" s="2">
        <f t="shared" si="2"/>
        <v>3</v>
      </c>
      <c r="E8" s="2">
        <f t="shared" si="3"/>
        <v>9000</v>
      </c>
      <c r="F8" s="2">
        <f t="shared" si="4"/>
        <v>27000</v>
      </c>
      <c r="M8" s="6">
        <v>6</v>
      </c>
      <c r="N8" s="25">
        <v>15200</v>
      </c>
      <c r="O8" s="2">
        <v>30400</v>
      </c>
    </row>
    <row r="9" spans="1:15" x14ac:dyDescent="0.3">
      <c r="A9" s="2">
        <v>7</v>
      </c>
      <c r="B9" s="2">
        <f t="shared" si="1"/>
        <v>10000</v>
      </c>
      <c r="C9" s="2">
        <f t="shared" si="0"/>
        <v>1</v>
      </c>
      <c r="D9" s="2">
        <f t="shared" si="2"/>
        <v>3</v>
      </c>
      <c r="E9" s="2">
        <f t="shared" si="3"/>
        <v>10000</v>
      </c>
      <c r="F9" s="2">
        <f t="shared" si="4"/>
        <v>30000</v>
      </c>
      <c r="M9" s="6">
        <v>7</v>
      </c>
      <c r="N9" s="25">
        <v>15200</v>
      </c>
      <c r="O9" s="2">
        <v>30400</v>
      </c>
    </row>
    <row r="10" spans="1:15" x14ac:dyDescent="0.3">
      <c r="A10" s="2">
        <v>8</v>
      </c>
      <c r="B10" s="2">
        <f t="shared" si="1"/>
        <v>11000</v>
      </c>
      <c r="C10" s="2">
        <f t="shared" si="0"/>
        <v>1</v>
      </c>
      <c r="D10" s="2">
        <f t="shared" si="2"/>
        <v>2</v>
      </c>
      <c r="E10" s="2">
        <f t="shared" si="3"/>
        <v>11000</v>
      </c>
      <c r="F10" s="2">
        <f t="shared" si="4"/>
        <v>22000</v>
      </c>
      <c r="M10" s="6">
        <v>8</v>
      </c>
      <c r="N10" s="25">
        <v>15200</v>
      </c>
      <c r="O10" s="2">
        <v>30400</v>
      </c>
    </row>
    <row r="11" spans="1:15" x14ac:dyDescent="0.3">
      <c r="A11" s="2">
        <v>9</v>
      </c>
      <c r="B11" s="2">
        <f t="shared" si="1"/>
        <v>12000</v>
      </c>
      <c r="C11" s="2">
        <f t="shared" si="0"/>
        <v>1</v>
      </c>
      <c r="D11" s="2">
        <f t="shared" si="2"/>
        <v>2</v>
      </c>
      <c r="E11" s="2">
        <f t="shared" si="3"/>
        <v>12000</v>
      </c>
      <c r="F11" s="2">
        <f t="shared" si="4"/>
        <v>24000</v>
      </c>
      <c r="M11" s="6">
        <v>9</v>
      </c>
      <c r="N11" s="25">
        <v>15200</v>
      </c>
      <c r="O11" s="2">
        <v>30400</v>
      </c>
    </row>
    <row r="12" spans="1:15" x14ac:dyDescent="0.3">
      <c r="A12" s="2">
        <v>10</v>
      </c>
      <c r="B12" s="2">
        <f t="shared" si="1"/>
        <v>13000</v>
      </c>
      <c r="C12" s="2">
        <f t="shared" si="0"/>
        <v>2</v>
      </c>
      <c r="D12" s="2">
        <f t="shared" si="2"/>
        <v>5</v>
      </c>
      <c r="E12" s="2">
        <f t="shared" si="3"/>
        <v>26000</v>
      </c>
      <c r="F12" s="2">
        <f t="shared" si="4"/>
        <v>65000</v>
      </c>
      <c r="M12" s="6">
        <v>10</v>
      </c>
      <c r="N12" s="25">
        <v>36800</v>
      </c>
      <c r="O12" s="2">
        <v>73600</v>
      </c>
    </row>
    <row r="13" spans="1:15" x14ac:dyDescent="0.3">
      <c r="A13" s="2">
        <v>11</v>
      </c>
      <c r="B13" s="2">
        <f t="shared" si="1"/>
        <v>14000</v>
      </c>
      <c r="C13" s="2">
        <f t="shared" si="0"/>
        <v>2</v>
      </c>
      <c r="D13" s="2">
        <f t="shared" si="2"/>
        <v>5</v>
      </c>
      <c r="E13" s="2">
        <f t="shared" si="3"/>
        <v>28000</v>
      </c>
      <c r="F13" s="2">
        <f t="shared" si="4"/>
        <v>70000</v>
      </c>
      <c r="M13" s="6">
        <v>11</v>
      </c>
      <c r="N13" s="25">
        <v>36800</v>
      </c>
      <c r="O13" s="2">
        <v>73600</v>
      </c>
    </row>
    <row r="14" spans="1:15" x14ac:dyDescent="0.3">
      <c r="A14" s="2">
        <v>12</v>
      </c>
      <c r="B14" s="2">
        <f t="shared" si="1"/>
        <v>15000</v>
      </c>
      <c r="C14" s="2">
        <f t="shared" si="0"/>
        <v>2</v>
      </c>
      <c r="D14" s="2">
        <f t="shared" si="2"/>
        <v>4</v>
      </c>
      <c r="E14" s="2">
        <f t="shared" si="3"/>
        <v>30000</v>
      </c>
      <c r="F14" s="2">
        <f t="shared" si="4"/>
        <v>60000</v>
      </c>
      <c r="M14" s="6">
        <v>12</v>
      </c>
      <c r="N14" s="25">
        <v>36800</v>
      </c>
      <c r="O14" s="2">
        <v>73600</v>
      </c>
    </row>
    <row r="15" spans="1:15" x14ac:dyDescent="0.3">
      <c r="A15" s="2">
        <v>13</v>
      </c>
      <c r="B15" s="2">
        <f t="shared" si="1"/>
        <v>16000</v>
      </c>
      <c r="C15" s="2">
        <f t="shared" si="0"/>
        <v>2</v>
      </c>
      <c r="D15" s="2">
        <f t="shared" si="2"/>
        <v>4</v>
      </c>
      <c r="E15" s="2">
        <f t="shared" si="3"/>
        <v>32000</v>
      </c>
      <c r="F15" s="2">
        <f t="shared" si="4"/>
        <v>64000</v>
      </c>
      <c r="M15" s="6">
        <v>13</v>
      </c>
      <c r="N15" s="25">
        <v>36800</v>
      </c>
      <c r="O15" s="2">
        <v>73600</v>
      </c>
    </row>
    <row r="16" spans="1:15" x14ac:dyDescent="0.3">
      <c r="A16" s="2">
        <v>14</v>
      </c>
      <c r="B16" s="2">
        <f t="shared" si="1"/>
        <v>17000</v>
      </c>
      <c r="C16" s="2">
        <f t="shared" si="0"/>
        <v>2</v>
      </c>
      <c r="D16" s="2">
        <f t="shared" si="2"/>
        <v>4</v>
      </c>
      <c r="E16" s="2">
        <f t="shared" si="3"/>
        <v>34000</v>
      </c>
      <c r="F16" s="2">
        <f t="shared" si="4"/>
        <v>68000</v>
      </c>
      <c r="M16" s="6">
        <v>14</v>
      </c>
      <c r="N16" s="25">
        <v>36800</v>
      </c>
      <c r="O16" s="2">
        <v>73600</v>
      </c>
    </row>
    <row r="17" spans="1:15" x14ac:dyDescent="0.3">
      <c r="A17" s="2">
        <v>15</v>
      </c>
      <c r="B17" s="2">
        <f t="shared" si="1"/>
        <v>18000</v>
      </c>
      <c r="C17" s="2">
        <f t="shared" si="0"/>
        <v>3</v>
      </c>
      <c r="D17" s="2">
        <f t="shared" si="2"/>
        <v>6</v>
      </c>
      <c r="E17" s="2">
        <f t="shared" si="3"/>
        <v>54000</v>
      </c>
      <c r="F17" s="2">
        <f t="shared" si="4"/>
        <v>108000</v>
      </c>
      <c r="M17" s="6">
        <v>15</v>
      </c>
      <c r="N17" s="25">
        <v>58400</v>
      </c>
      <c r="O17" s="2">
        <v>116800</v>
      </c>
    </row>
    <row r="18" spans="1:15" x14ac:dyDescent="0.3">
      <c r="A18" s="2">
        <v>16</v>
      </c>
      <c r="B18" s="2">
        <f t="shared" si="1"/>
        <v>19000</v>
      </c>
      <c r="C18" s="2">
        <f t="shared" si="0"/>
        <v>3</v>
      </c>
      <c r="D18" s="2">
        <f t="shared" si="2"/>
        <v>6</v>
      </c>
      <c r="E18" s="2">
        <f t="shared" si="3"/>
        <v>57000</v>
      </c>
      <c r="F18" s="2">
        <f t="shared" si="4"/>
        <v>114000</v>
      </c>
      <c r="M18" s="6">
        <v>16</v>
      </c>
      <c r="N18" s="25">
        <v>58400</v>
      </c>
      <c r="O18" s="2">
        <v>116800</v>
      </c>
    </row>
    <row r="19" spans="1:15" x14ac:dyDescent="0.3">
      <c r="A19" s="2">
        <v>17</v>
      </c>
      <c r="B19" s="2">
        <f t="shared" si="1"/>
        <v>20000</v>
      </c>
      <c r="C19" s="2">
        <f t="shared" si="0"/>
        <v>2</v>
      </c>
      <c r="D19" s="2">
        <f t="shared" si="2"/>
        <v>5</v>
      </c>
      <c r="E19" s="2">
        <f t="shared" si="3"/>
        <v>40000</v>
      </c>
      <c r="F19" s="2">
        <f t="shared" si="4"/>
        <v>100000</v>
      </c>
      <c r="M19" s="6">
        <v>17</v>
      </c>
      <c r="N19" s="25">
        <v>58400</v>
      </c>
      <c r="O19" s="2">
        <v>116800</v>
      </c>
    </row>
    <row r="20" spans="1:15" x14ac:dyDescent="0.3">
      <c r="A20" s="2">
        <v>18</v>
      </c>
      <c r="B20" s="2">
        <f t="shared" si="1"/>
        <v>21000</v>
      </c>
      <c r="C20" s="2">
        <f t="shared" si="0"/>
        <v>2</v>
      </c>
      <c r="D20" s="2">
        <f t="shared" si="2"/>
        <v>5</v>
      </c>
      <c r="E20" s="2">
        <f t="shared" si="3"/>
        <v>42000</v>
      </c>
      <c r="F20" s="2">
        <f t="shared" si="4"/>
        <v>105000</v>
      </c>
      <c r="M20" s="6">
        <v>18</v>
      </c>
      <c r="N20" s="25">
        <v>58400</v>
      </c>
      <c r="O20" s="2">
        <v>116800</v>
      </c>
    </row>
    <row r="21" spans="1:15" x14ac:dyDescent="0.3">
      <c r="A21" s="2">
        <v>19</v>
      </c>
      <c r="B21" s="2">
        <f t="shared" si="1"/>
        <v>22000</v>
      </c>
      <c r="C21" s="2">
        <f t="shared" si="0"/>
        <v>2</v>
      </c>
      <c r="D21" s="2">
        <f t="shared" si="2"/>
        <v>5</v>
      </c>
      <c r="E21" s="2">
        <f t="shared" si="3"/>
        <v>44000</v>
      </c>
      <c r="F21" s="2">
        <f t="shared" si="4"/>
        <v>110000</v>
      </c>
      <c r="M21" s="6">
        <v>19</v>
      </c>
      <c r="N21" s="25">
        <v>58400</v>
      </c>
      <c r="O21" s="2">
        <v>116800</v>
      </c>
    </row>
    <row r="22" spans="1:15" x14ac:dyDescent="0.3">
      <c r="A22" s="2">
        <v>20</v>
      </c>
      <c r="B22" s="2">
        <f t="shared" si="1"/>
        <v>23000</v>
      </c>
      <c r="C22" s="2">
        <f t="shared" si="0"/>
        <v>3</v>
      </c>
      <c r="D22" s="2">
        <f t="shared" si="2"/>
        <v>6</v>
      </c>
      <c r="E22" s="2">
        <f t="shared" si="3"/>
        <v>69000</v>
      </c>
      <c r="F22" s="2">
        <f t="shared" si="4"/>
        <v>138000</v>
      </c>
      <c r="M22" s="6">
        <v>20</v>
      </c>
      <c r="N22" s="25">
        <v>80000</v>
      </c>
      <c r="O22" s="2">
        <v>160000</v>
      </c>
    </row>
    <row r="23" spans="1:15" x14ac:dyDescent="0.3">
      <c r="A23" s="2">
        <v>21</v>
      </c>
      <c r="B23" s="2">
        <f t="shared" si="1"/>
        <v>24000</v>
      </c>
      <c r="C23" s="2">
        <f t="shared" si="0"/>
        <v>3</v>
      </c>
      <c r="D23" s="2">
        <f t="shared" si="2"/>
        <v>6</v>
      </c>
      <c r="E23" s="2">
        <f t="shared" si="3"/>
        <v>72000</v>
      </c>
      <c r="F23" s="2">
        <f t="shared" si="4"/>
        <v>144000</v>
      </c>
      <c r="M23" s="6">
        <v>21</v>
      </c>
      <c r="N23" s="25">
        <v>80000</v>
      </c>
      <c r="O23" s="2">
        <v>160000</v>
      </c>
    </row>
    <row r="24" spans="1:15" x14ac:dyDescent="0.3">
      <c r="A24" s="2">
        <v>22</v>
      </c>
      <c r="B24" s="2">
        <f t="shared" si="1"/>
        <v>25000</v>
      </c>
      <c r="C24" s="2">
        <f t="shared" si="0"/>
        <v>3</v>
      </c>
      <c r="D24" s="2">
        <f t="shared" si="2"/>
        <v>6</v>
      </c>
      <c r="E24" s="2">
        <f t="shared" si="3"/>
        <v>75000</v>
      </c>
      <c r="F24" s="2">
        <f t="shared" si="4"/>
        <v>150000</v>
      </c>
      <c r="M24" s="6">
        <v>22</v>
      </c>
      <c r="N24" s="25">
        <v>80000</v>
      </c>
      <c r="O24" s="2">
        <v>160000</v>
      </c>
    </row>
    <row r="25" spans="1:15" x14ac:dyDescent="0.3">
      <c r="A25" s="2">
        <v>23</v>
      </c>
      <c r="B25" s="2">
        <f t="shared" si="1"/>
        <v>26000</v>
      </c>
      <c r="C25" s="2">
        <f t="shared" si="0"/>
        <v>3</v>
      </c>
      <c r="D25" s="2">
        <f t="shared" si="2"/>
        <v>6</v>
      </c>
      <c r="E25" s="2">
        <f t="shared" si="3"/>
        <v>78000</v>
      </c>
      <c r="F25" s="2">
        <f t="shared" si="4"/>
        <v>156000</v>
      </c>
      <c r="M25" s="6">
        <v>23</v>
      </c>
      <c r="N25" s="25">
        <v>80000</v>
      </c>
      <c r="O25" s="2">
        <v>160000</v>
      </c>
    </row>
    <row r="26" spans="1:15" x14ac:dyDescent="0.3">
      <c r="A26" s="2">
        <v>24</v>
      </c>
      <c r="B26" s="2">
        <f t="shared" si="1"/>
        <v>27000</v>
      </c>
      <c r="C26" s="2">
        <f t="shared" si="0"/>
        <v>2</v>
      </c>
      <c r="D26" s="2">
        <f t="shared" si="2"/>
        <v>5</v>
      </c>
      <c r="E26" s="2">
        <f t="shared" si="3"/>
        <v>54000</v>
      </c>
      <c r="F26" s="2">
        <f t="shared" si="4"/>
        <v>135000</v>
      </c>
      <c r="M26" s="6">
        <v>24</v>
      </c>
      <c r="N26" s="25">
        <v>80000</v>
      </c>
      <c r="O26" s="2">
        <v>160000</v>
      </c>
    </row>
    <row r="27" spans="1:15" x14ac:dyDescent="0.3">
      <c r="A27" s="2">
        <v>25</v>
      </c>
      <c r="B27" s="2">
        <f t="shared" si="1"/>
        <v>28000</v>
      </c>
      <c r="C27" s="2">
        <f t="shared" si="0"/>
        <v>3</v>
      </c>
      <c r="D27" s="2">
        <f t="shared" si="2"/>
        <v>7</v>
      </c>
      <c r="E27" s="2">
        <f t="shared" si="3"/>
        <v>84000</v>
      </c>
      <c r="F27" s="2">
        <f t="shared" si="4"/>
        <v>196000</v>
      </c>
      <c r="M27" s="6">
        <v>25</v>
      </c>
      <c r="N27" s="25">
        <v>103600</v>
      </c>
      <c r="O27" s="2">
        <v>207200</v>
      </c>
    </row>
    <row r="28" spans="1:15" x14ac:dyDescent="0.3">
      <c r="A28" s="2">
        <v>26</v>
      </c>
      <c r="B28" s="2">
        <f t="shared" si="1"/>
        <v>29000</v>
      </c>
      <c r="C28" s="2">
        <f t="shared" si="0"/>
        <v>3</v>
      </c>
      <c r="D28" s="2">
        <f t="shared" si="2"/>
        <v>7</v>
      </c>
      <c r="E28" s="2">
        <f t="shared" si="3"/>
        <v>87000</v>
      </c>
      <c r="F28" s="2">
        <f t="shared" si="4"/>
        <v>203000</v>
      </c>
      <c r="M28" s="6">
        <v>26</v>
      </c>
      <c r="N28" s="25">
        <v>103600</v>
      </c>
      <c r="O28" s="2">
        <v>207200</v>
      </c>
    </row>
    <row r="29" spans="1:15" x14ac:dyDescent="0.3">
      <c r="A29" s="2">
        <v>27</v>
      </c>
      <c r="B29" s="2">
        <f t="shared" si="1"/>
        <v>30000</v>
      </c>
      <c r="C29" s="2">
        <f t="shared" si="0"/>
        <v>3</v>
      </c>
      <c r="D29" s="2">
        <f t="shared" si="2"/>
        <v>6</v>
      </c>
      <c r="E29" s="2">
        <f t="shared" si="3"/>
        <v>90000</v>
      </c>
      <c r="F29" s="2">
        <f t="shared" si="4"/>
        <v>180000</v>
      </c>
      <c r="M29" s="6">
        <v>27</v>
      </c>
      <c r="N29" s="25">
        <v>103600</v>
      </c>
      <c r="O29" s="2">
        <v>207200</v>
      </c>
    </row>
    <row r="30" spans="1:15" x14ac:dyDescent="0.3">
      <c r="A30" s="2">
        <v>28</v>
      </c>
      <c r="B30" s="2">
        <f t="shared" si="1"/>
        <v>31000</v>
      </c>
      <c r="C30" s="2">
        <f t="shared" si="0"/>
        <v>3</v>
      </c>
      <c r="D30" s="2">
        <f t="shared" si="2"/>
        <v>6</v>
      </c>
      <c r="E30" s="2">
        <f t="shared" si="3"/>
        <v>93000</v>
      </c>
      <c r="F30" s="2">
        <f t="shared" si="4"/>
        <v>186000</v>
      </c>
      <c r="M30" s="6">
        <v>28</v>
      </c>
      <c r="N30" s="25">
        <v>103600</v>
      </c>
      <c r="O30" s="2">
        <v>207200</v>
      </c>
    </row>
    <row r="31" spans="1:15" x14ac:dyDescent="0.3">
      <c r="A31" s="2">
        <v>29</v>
      </c>
      <c r="B31" s="2">
        <f t="shared" si="1"/>
        <v>32000</v>
      </c>
      <c r="C31" s="2">
        <f t="shared" si="0"/>
        <v>3</v>
      </c>
      <c r="D31" s="2">
        <f t="shared" si="2"/>
        <v>6</v>
      </c>
      <c r="E31" s="2">
        <f t="shared" si="3"/>
        <v>96000</v>
      </c>
      <c r="F31" s="2">
        <f t="shared" si="4"/>
        <v>192000</v>
      </c>
      <c r="M31" s="6">
        <v>29</v>
      </c>
      <c r="N31" s="25">
        <v>103600</v>
      </c>
      <c r="O31" s="2">
        <v>207200</v>
      </c>
    </row>
    <row r="32" spans="1:15" x14ac:dyDescent="0.3">
      <c r="A32" s="2">
        <v>30</v>
      </c>
      <c r="B32" s="2">
        <f t="shared" si="1"/>
        <v>33000</v>
      </c>
      <c r="C32" s="2">
        <f t="shared" si="0"/>
        <v>3</v>
      </c>
      <c r="D32" s="2">
        <f t="shared" si="2"/>
        <v>7</v>
      </c>
      <c r="E32" s="2">
        <f t="shared" si="3"/>
        <v>99000</v>
      </c>
      <c r="F32" s="2">
        <f t="shared" si="4"/>
        <v>231000</v>
      </c>
      <c r="M32" s="6">
        <v>30</v>
      </c>
      <c r="N32" s="25">
        <v>127200</v>
      </c>
      <c r="O32" s="2">
        <v>254400</v>
      </c>
    </row>
    <row r="33" spans="1:15" x14ac:dyDescent="0.3">
      <c r="A33" s="2">
        <v>31</v>
      </c>
      <c r="B33" s="2">
        <f t="shared" si="1"/>
        <v>34000</v>
      </c>
      <c r="C33" s="2">
        <f t="shared" si="0"/>
        <v>3</v>
      </c>
      <c r="D33" s="2">
        <f t="shared" si="2"/>
        <v>7</v>
      </c>
      <c r="E33" s="2">
        <f t="shared" si="3"/>
        <v>102000</v>
      </c>
      <c r="F33" s="2">
        <f t="shared" si="4"/>
        <v>238000</v>
      </c>
      <c r="M33" s="6">
        <v>31</v>
      </c>
      <c r="N33" s="25">
        <v>127200</v>
      </c>
      <c r="O33" s="2">
        <v>254400</v>
      </c>
    </row>
    <row r="34" spans="1:15" x14ac:dyDescent="0.3">
      <c r="A34" s="2">
        <v>32</v>
      </c>
      <c r="B34" s="2">
        <f t="shared" si="1"/>
        <v>35000</v>
      </c>
      <c r="C34" s="2">
        <f t="shared" si="0"/>
        <v>3</v>
      </c>
      <c r="D34" s="2">
        <f t="shared" si="2"/>
        <v>7</v>
      </c>
      <c r="E34" s="2">
        <f t="shared" si="3"/>
        <v>105000</v>
      </c>
      <c r="F34" s="2">
        <f t="shared" si="4"/>
        <v>245000</v>
      </c>
      <c r="M34" s="6">
        <v>32</v>
      </c>
      <c r="N34" s="25">
        <v>127200</v>
      </c>
      <c r="O34" s="2">
        <v>254400</v>
      </c>
    </row>
    <row r="35" spans="1:15" x14ac:dyDescent="0.3">
      <c r="A35" s="2">
        <v>33</v>
      </c>
      <c r="B35" s="2">
        <f t="shared" si="1"/>
        <v>36000</v>
      </c>
      <c r="C35" s="2">
        <f t="shared" ref="C35:C52" si="5">ROUNDDOWN(N35/B35,0)</f>
        <v>3</v>
      </c>
      <c r="D35" s="2">
        <f t="shared" si="2"/>
        <v>7</v>
      </c>
      <c r="E35" s="2">
        <f t="shared" si="3"/>
        <v>108000</v>
      </c>
      <c r="F35" s="2">
        <f t="shared" si="4"/>
        <v>252000</v>
      </c>
      <c r="M35" s="6">
        <v>33</v>
      </c>
      <c r="N35" s="25">
        <v>127200</v>
      </c>
      <c r="O35" s="2">
        <v>254400</v>
      </c>
    </row>
    <row r="36" spans="1:15" x14ac:dyDescent="0.3">
      <c r="A36" s="2">
        <v>34</v>
      </c>
      <c r="B36" s="2">
        <f t="shared" ref="B36:B52" si="6">ROUNDUP(B35+$B$3*($H$2-A36)/10000,-3)</f>
        <v>37000</v>
      </c>
      <c r="C36" s="2">
        <f t="shared" si="5"/>
        <v>3</v>
      </c>
      <c r="D36" s="2">
        <f t="shared" si="2"/>
        <v>6</v>
      </c>
      <c r="E36" s="2">
        <f t="shared" si="3"/>
        <v>111000</v>
      </c>
      <c r="F36" s="2">
        <f t="shared" si="4"/>
        <v>222000</v>
      </c>
      <c r="M36" s="6">
        <v>34</v>
      </c>
      <c r="N36" s="25">
        <v>127200</v>
      </c>
      <c r="O36" s="2">
        <v>254400</v>
      </c>
    </row>
    <row r="37" spans="1:15" x14ac:dyDescent="0.3">
      <c r="A37" s="2">
        <v>35</v>
      </c>
      <c r="B37" s="2">
        <f t="shared" si="6"/>
        <v>38000</v>
      </c>
      <c r="C37" s="2">
        <f t="shared" si="5"/>
        <v>3</v>
      </c>
      <c r="D37" s="2">
        <f t="shared" si="2"/>
        <v>7</v>
      </c>
      <c r="E37" s="2">
        <f t="shared" si="3"/>
        <v>114000</v>
      </c>
      <c r="F37" s="2">
        <f t="shared" si="4"/>
        <v>266000</v>
      </c>
      <c r="M37" s="6">
        <v>35</v>
      </c>
      <c r="N37" s="25">
        <v>150800</v>
      </c>
      <c r="O37" s="2">
        <v>301600</v>
      </c>
    </row>
    <row r="38" spans="1:15" x14ac:dyDescent="0.3">
      <c r="A38" s="2">
        <v>36</v>
      </c>
      <c r="B38" s="2">
        <f t="shared" si="6"/>
        <v>39000</v>
      </c>
      <c r="C38" s="2">
        <f t="shared" si="5"/>
        <v>3</v>
      </c>
      <c r="D38" s="2">
        <f t="shared" si="2"/>
        <v>7</v>
      </c>
      <c r="E38" s="2">
        <f t="shared" si="3"/>
        <v>117000</v>
      </c>
      <c r="F38" s="2">
        <f t="shared" si="4"/>
        <v>273000</v>
      </c>
      <c r="M38" s="6">
        <v>36</v>
      </c>
      <c r="N38" s="25">
        <v>150800</v>
      </c>
      <c r="O38" s="2">
        <v>301600</v>
      </c>
    </row>
    <row r="39" spans="1:15" x14ac:dyDescent="0.3">
      <c r="A39" s="2">
        <v>37</v>
      </c>
      <c r="B39" s="2">
        <f t="shared" si="6"/>
        <v>40000</v>
      </c>
      <c r="C39" s="2">
        <f t="shared" si="5"/>
        <v>3</v>
      </c>
      <c r="D39" s="2">
        <f t="shared" si="2"/>
        <v>7</v>
      </c>
      <c r="E39" s="2">
        <f t="shared" si="3"/>
        <v>120000</v>
      </c>
      <c r="F39" s="2">
        <f t="shared" si="4"/>
        <v>280000</v>
      </c>
      <c r="M39" s="6">
        <v>37</v>
      </c>
      <c r="N39" s="25">
        <v>150800</v>
      </c>
      <c r="O39" s="2">
        <v>301600</v>
      </c>
    </row>
    <row r="40" spans="1:15" x14ac:dyDescent="0.3">
      <c r="A40" s="2">
        <v>38</v>
      </c>
      <c r="B40" s="2">
        <f t="shared" si="6"/>
        <v>41000</v>
      </c>
      <c r="C40" s="2">
        <f t="shared" si="5"/>
        <v>3</v>
      </c>
      <c r="D40" s="2">
        <f t="shared" si="2"/>
        <v>7</v>
      </c>
      <c r="E40" s="2">
        <f t="shared" si="3"/>
        <v>123000</v>
      </c>
      <c r="F40" s="2">
        <f t="shared" si="4"/>
        <v>287000</v>
      </c>
      <c r="M40" s="6">
        <v>38</v>
      </c>
      <c r="N40" s="25">
        <v>150800</v>
      </c>
      <c r="O40" s="2">
        <v>301600</v>
      </c>
    </row>
    <row r="41" spans="1:15" x14ac:dyDescent="0.3">
      <c r="A41" s="2">
        <v>39</v>
      </c>
      <c r="B41" s="2">
        <f t="shared" si="6"/>
        <v>42000</v>
      </c>
      <c r="C41" s="2">
        <f t="shared" si="5"/>
        <v>3</v>
      </c>
      <c r="D41" s="2">
        <f t="shared" si="2"/>
        <v>7</v>
      </c>
      <c r="E41" s="2">
        <f t="shared" si="3"/>
        <v>126000</v>
      </c>
      <c r="F41" s="2">
        <f t="shared" si="4"/>
        <v>294000</v>
      </c>
      <c r="M41" s="6">
        <v>39</v>
      </c>
      <c r="N41" s="25">
        <v>150800</v>
      </c>
      <c r="O41" s="2">
        <v>301600</v>
      </c>
    </row>
    <row r="42" spans="1:15" x14ac:dyDescent="0.3">
      <c r="A42" s="2">
        <v>40</v>
      </c>
      <c r="B42" s="2">
        <f t="shared" si="6"/>
        <v>43000</v>
      </c>
      <c r="C42" s="2">
        <f t="shared" si="5"/>
        <v>4</v>
      </c>
      <c r="D42" s="2">
        <f t="shared" si="2"/>
        <v>8</v>
      </c>
      <c r="E42" s="2">
        <f t="shared" si="3"/>
        <v>172000</v>
      </c>
      <c r="F42" s="2">
        <f t="shared" si="4"/>
        <v>344000</v>
      </c>
      <c r="M42" s="6">
        <v>40</v>
      </c>
      <c r="N42" s="25">
        <v>178000</v>
      </c>
      <c r="O42" s="2">
        <v>356000</v>
      </c>
    </row>
    <row r="43" spans="1:15" x14ac:dyDescent="0.3">
      <c r="A43" s="2">
        <v>41</v>
      </c>
      <c r="B43" s="2">
        <f t="shared" si="6"/>
        <v>44000</v>
      </c>
      <c r="C43" s="2">
        <f t="shared" si="5"/>
        <v>4</v>
      </c>
      <c r="D43" s="2">
        <f t="shared" si="2"/>
        <v>8</v>
      </c>
      <c r="E43" s="2">
        <f t="shared" si="3"/>
        <v>176000</v>
      </c>
      <c r="F43" s="2">
        <f t="shared" si="4"/>
        <v>352000</v>
      </c>
      <c r="M43" s="6">
        <v>41</v>
      </c>
      <c r="N43" s="25">
        <v>178000</v>
      </c>
      <c r="O43" s="2">
        <v>356000</v>
      </c>
    </row>
    <row r="44" spans="1:15" x14ac:dyDescent="0.3">
      <c r="A44" s="2">
        <v>42</v>
      </c>
      <c r="B44" s="2">
        <f t="shared" si="6"/>
        <v>45000</v>
      </c>
      <c r="C44" s="2">
        <f t="shared" si="5"/>
        <v>3</v>
      </c>
      <c r="D44" s="2">
        <f t="shared" si="2"/>
        <v>7</v>
      </c>
      <c r="E44" s="2">
        <f t="shared" si="3"/>
        <v>135000</v>
      </c>
      <c r="F44" s="2">
        <f t="shared" si="4"/>
        <v>315000</v>
      </c>
      <c r="M44" s="6">
        <v>42</v>
      </c>
      <c r="N44" s="25">
        <v>178000</v>
      </c>
      <c r="O44" s="2">
        <v>356000</v>
      </c>
    </row>
    <row r="45" spans="1:15" x14ac:dyDescent="0.3">
      <c r="A45" s="2">
        <v>43</v>
      </c>
      <c r="B45" s="2">
        <f t="shared" si="6"/>
        <v>46000</v>
      </c>
      <c r="C45" s="2">
        <f t="shared" si="5"/>
        <v>3</v>
      </c>
      <c r="D45" s="2">
        <f t="shared" si="2"/>
        <v>7</v>
      </c>
      <c r="E45" s="2">
        <f t="shared" si="3"/>
        <v>138000</v>
      </c>
      <c r="F45" s="2">
        <f t="shared" si="4"/>
        <v>322000</v>
      </c>
      <c r="M45" s="6">
        <v>43</v>
      </c>
      <c r="N45" s="25">
        <v>178000</v>
      </c>
      <c r="O45" s="2">
        <v>356000</v>
      </c>
    </row>
    <row r="46" spans="1:15" x14ac:dyDescent="0.3">
      <c r="A46" s="2">
        <v>44</v>
      </c>
      <c r="B46" s="2">
        <f t="shared" si="6"/>
        <v>47000</v>
      </c>
      <c r="C46" s="2">
        <f t="shared" si="5"/>
        <v>3</v>
      </c>
      <c r="D46" s="2">
        <f t="shared" si="2"/>
        <v>7</v>
      </c>
      <c r="E46" s="2">
        <f t="shared" si="3"/>
        <v>141000</v>
      </c>
      <c r="F46" s="2">
        <f t="shared" si="4"/>
        <v>329000</v>
      </c>
      <c r="M46" s="6">
        <v>44</v>
      </c>
      <c r="N46" s="25">
        <v>178000</v>
      </c>
      <c r="O46" s="2">
        <v>356000</v>
      </c>
    </row>
    <row r="47" spans="1:15" x14ac:dyDescent="0.3">
      <c r="A47" s="2">
        <v>45</v>
      </c>
      <c r="B47" s="2">
        <f t="shared" si="6"/>
        <v>48000</v>
      </c>
      <c r="C47" s="2">
        <f t="shared" si="5"/>
        <v>4</v>
      </c>
      <c r="D47" s="2">
        <f t="shared" si="2"/>
        <v>8</v>
      </c>
      <c r="E47" s="2">
        <f t="shared" si="3"/>
        <v>192000</v>
      </c>
      <c r="F47" s="2">
        <f t="shared" si="4"/>
        <v>384000</v>
      </c>
      <c r="M47" s="6">
        <v>45</v>
      </c>
      <c r="N47" s="25">
        <v>205200</v>
      </c>
      <c r="O47" s="2">
        <v>410400</v>
      </c>
    </row>
    <row r="48" spans="1:15" x14ac:dyDescent="0.3">
      <c r="A48" s="2">
        <v>46</v>
      </c>
      <c r="B48" s="2">
        <f t="shared" si="6"/>
        <v>49000</v>
      </c>
      <c r="C48" s="2">
        <f t="shared" si="5"/>
        <v>4</v>
      </c>
      <c r="D48" s="2">
        <f t="shared" si="2"/>
        <v>8</v>
      </c>
      <c r="E48" s="2">
        <f t="shared" si="3"/>
        <v>196000</v>
      </c>
      <c r="F48" s="2">
        <f t="shared" si="4"/>
        <v>392000</v>
      </c>
      <c r="M48" s="6">
        <v>46</v>
      </c>
      <c r="N48" s="25">
        <v>205200</v>
      </c>
      <c r="O48" s="2">
        <v>410400</v>
      </c>
    </row>
    <row r="49" spans="1:15" x14ac:dyDescent="0.3">
      <c r="A49" s="2">
        <v>47</v>
      </c>
      <c r="B49" s="2">
        <f t="shared" si="6"/>
        <v>50000</v>
      </c>
      <c r="C49" s="2">
        <f t="shared" si="5"/>
        <v>4</v>
      </c>
      <c r="D49" s="2">
        <f t="shared" si="2"/>
        <v>8</v>
      </c>
      <c r="E49" s="2">
        <f t="shared" si="3"/>
        <v>200000</v>
      </c>
      <c r="F49" s="2">
        <f t="shared" si="4"/>
        <v>400000</v>
      </c>
      <c r="M49" s="6">
        <v>47</v>
      </c>
      <c r="N49" s="25">
        <v>205200</v>
      </c>
      <c r="O49" s="2">
        <v>410400</v>
      </c>
    </row>
    <row r="50" spans="1:15" x14ac:dyDescent="0.3">
      <c r="A50" s="2">
        <v>48</v>
      </c>
      <c r="B50" s="2">
        <f t="shared" si="6"/>
        <v>51000</v>
      </c>
      <c r="C50" s="2">
        <f t="shared" si="5"/>
        <v>4</v>
      </c>
      <c r="D50" s="2">
        <f t="shared" si="2"/>
        <v>8</v>
      </c>
      <c r="E50" s="2">
        <f t="shared" si="3"/>
        <v>204000</v>
      </c>
      <c r="F50" s="2">
        <f t="shared" si="4"/>
        <v>408000</v>
      </c>
      <c r="M50" s="6">
        <v>48</v>
      </c>
      <c r="N50" s="25">
        <v>205200</v>
      </c>
      <c r="O50" s="2">
        <v>410400</v>
      </c>
    </row>
    <row r="51" spans="1:15" x14ac:dyDescent="0.3">
      <c r="A51" s="2">
        <v>49</v>
      </c>
      <c r="B51" s="2">
        <f t="shared" si="6"/>
        <v>52000</v>
      </c>
      <c r="C51" s="2">
        <f t="shared" si="5"/>
        <v>3</v>
      </c>
      <c r="D51" s="2">
        <f t="shared" si="2"/>
        <v>7</v>
      </c>
      <c r="E51" s="2">
        <f t="shared" si="3"/>
        <v>156000</v>
      </c>
      <c r="F51" s="2">
        <f t="shared" si="4"/>
        <v>364000</v>
      </c>
      <c r="M51" s="6">
        <v>49</v>
      </c>
      <c r="N51" s="25">
        <v>205200</v>
      </c>
      <c r="O51" s="2">
        <v>410400</v>
      </c>
    </row>
    <row r="52" spans="1:15" x14ac:dyDescent="0.3">
      <c r="A52" s="2">
        <v>50</v>
      </c>
      <c r="B52" s="2">
        <f t="shared" si="6"/>
        <v>53000</v>
      </c>
      <c r="C52" s="2">
        <f t="shared" si="5"/>
        <v>4</v>
      </c>
      <c r="D52" s="2">
        <f t="shared" si="2"/>
        <v>8</v>
      </c>
      <c r="E52" s="2">
        <f t="shared" si="3"/>
        <v>212000</v>
      </c>
      <c r="F52" s="2">
        <f t="shared" si="4"/>
        <v>424000</v>
      </c>
      <c r="M52" s="6">
        <v>50</v>
      </c>
      <c r="N52" s="25">
        <v>232400</v>
      </c>
      <c r="O52" s="2">
        <v>464800</v>
      </c>
    </row>
    <row r="53" spans="1:15" x14ac:dyDescent="0.3">
      <c r="A53" s="27" t="s">
        <v>104</v>
      </c>
      <c r="B53" s="27"/>
      <c r="C53" s="27"/>
      <c r="D53" s="27"/>
      <c r="E53" s="27">
        <f>SUM(E3:E52)</f>
        <v>4304500</v>
      </c>
      <c r="F53" s="27">
        <f>SUM(F3:F52)</f>
        <v>9347500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자원 정보</vt:lpstr>
      <vt:lpstr>영웅 책 레벨업 금화</vt:lpstr>
      <vt:lpstr>부대크기 금화</vt:lpstr>
      <vt:lpstr>스킬레벨 금화</vt:lpstr>
      <vt:lpstr>테크트리</vt:lpstr>
      <vt:lpstr>금화 소모량</vt:lpstr>
      <vt:lpstr>저급 가챠</vt:lpstr>
      <vt:lpstr>고급 가챠</vt:lpstr>
      <vt:lpstr>저급가챠2</vt:lpstr>
      <vt:lpstr>고급가챠2</vt:lpstr>
      <vt:lpstr>구름 가격</vt:lpstr>
      <vt:lpstr>아이템 가격 및 캐쉬 가격 설정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2015-02-06T10:17:20Z</cp:lastPrinted>
  <dcterms:created xsi:type="dcterms:W3CDTF">2014-08-04T00:40:22Z</dcterms:created>
  <dcterms:modified xsi:type="dcterms:W3CDTF">2015-03-04T02:57:30Z</dcterms:modified>
</cp:coreProperties>
</file>