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24226"/>
  <bookViews>
    <workbookView xWindow="0" yWindow="0" windowWidth="25200" windowHeight="11940" activeTab="7"/>
  </bookViews>
  <sheets>
    <sheet name="(구)행동력" sheetId="1" r:id="rId1"/>
    <sheet name="(공식)행동력" sheetId="4" r:id="rId2"/>
    <sheet name="가챠가격" sheetId="5" r:id="rId3"/>
    <sheet name="_행동력(v2)" sheetId="2" r:id="rId4"/>
    <sheet name="레벨당스팟수" sheetId="3" r:id="rId5"/>
    <sheet name="최소훈련비용" sheetId="6" r:id="rId6"/>
    <sheet name="영웅 소환 비용" sheetId="7" r:id="rId7"/>
    <sheet name="무역상귀환시간" sheetId="8" r:id="rId8"/>
  </sheets>
  <externalReferences>
    <externalReference r:id="rId9"/>
  </externalReferences>
  <definedNames>
    <definedName name="secPerBattle" localSheetId="1">'(공식)행동력'!$BH$60</definedName>
    <definedName name="secPerBattle">'_행동력(v2)'!$BA$60</definedName>
    <definedName name="secRegenCastle" localSheetId="1">'(공식)행동력'!$BH$63</definedName>
    <definedName name="secRegenCastle">'_행동력(v2)'!$BA$63</definedName>
  </definedNames>
  <calcPr calcId="152511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2" i="8"/>
  <c r="C3" i="8"/>
  <c r="C4" i="8"/>
  <c r="C8" i="8"/>
  <c r="C11" i="8"/>
  <c r="C12" i="8"/>
  <c r="C19" i="8"/>
  <c r="C20" i="8"/>
  <c r="C24" i="8"/>
  <c r="C27" i="8"/>
  <c r="C28" i="8"/>
  <c r="C35" i="8"/>
  <c r="C36" i="8"/>
  <c r="C43" i="8"/>
  <c r="C44" i="8"/>
  <c r="C51" i="8"/>
  <c r="C2" i="8"/>
  <c r="B3" i="8"/>
  <c r="B4" i="8"/>
  <c r="B5" i="8"/>
  <c r="C5" i="8" s="1"/>
  <c r="B6" i="8"/>
  <c r="C6" i="8" s="1"/>
  <c r="B7" i="8"/>
  <c r="C7" i="8" s="1"/>
  <c r="B8" i="8"/>
  <c r="B9" i="8"/>
  <c r="C9" i="8" s="1"/>
  <c r="B10" i="8"/>
  <c r="C10" i="8" s="1"/>
  <c r="B11" i="8"/>
  <c r="B12" i="8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B20" i="8"/>
  <c r="B21" i="8"/>
  <c r="C21" i="8" s="1"/>
  <c r="B22" i="8"/>
  <c r="C22" i="8" s="1"/>
  <c r="B23" i="8"/>
  <c r="C23" i="8" s="1"/>
  <c r="B24" i="8"/>
  <c r="B25" i="8"/>
  <c r="C25" i="8" s="1"/>
  <c r="B26" i="8"/>
  <c r="C26" i="8" s="1"/>
  <c r="B27" i="8"/>
  <c r="B28" i="8"/>
  <c r="B29" i="8"/>
  <c r="C29" i="8" s="1"/>
  <c r="B30" i="8"/>
  <c r="C30" i="8" s="1"/>
  <c r="B31" i="8"/>
  <c r="C31" i="8" s="1"/>
  <c r="B32" i="8"/>
  <c r="C32" i="8" s="1"/>
  <c r="B33" i="8"/>
  <c r="C33" i="8" s="1"/>
  <c r="B34" i="8"/>
  <c r="C34" i="8" s="1"/>
  <c r="B35" i="8"/>
  <c r="B36" i="8"/>
  <c r="B37" i="8"/>
  <c r="C37" i="8" s="1"/>
  <c r="B38" i="8"/>
  <c r="C38" i="8" s="1"/>
  <c r="B39" i="8"/>
  <c r="C39" i="8" s="1"/>
  <c r="B40" i="8"/>
  <c r="C40" i="8" s="1"/>
  <c r="B41" i="8"/>
  <c r="C41" i="8" s="1"/>
  <c r="B42" i="8"/>
  <c r="C42" i="8" s="1"/>
  <c r="B43" i="8"/>
  <c r="B44" i="8"/>
  <c r="B45" i="8"/>
  <c r="C45" i="8" s="1"/>
  <c r="B46" i="8"/>
  <c r="C46" i="8" s="1"/>
  <c r="B47" i="8"/>
  <c r="C47" i="8" s="1"/>
  <c r="B48" i="8"/>
  <c r="C48" i="8" s="1"/>
  <c r="B49" i="8"/>
  <c r="C49" i="8" s="1"/>
  <c r="B50" i="8"/>
  <c r="C50" i="8" s="1"/>
  <c r="B51" i="8"/>
  <c r="B2" i="8"/>
  <c r="B31" i="7" l="1"/>
  <c r="C31" i="7" s="1"/>
  <c r="B3" i="7"/>
  <c r="C3" i="7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2" i="7"/>
  <c r="C2" i="7" s="1"/>
  <c r="L20" i="7"/>
  <c r="K20" i="7"/>
  <c r="J20" i="7"/>
  <c r="I20" i="7"/>
  <c r="B50" i="6" l="1"/>
  <c r="C50" i="6" s="1"/>
  <c r="B49" i="6"/>
  <c r="C49" i="6" s="1"/>
  <c r="C48" i="6"/>
  <c r="B48" i="6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C2" i="5"/>
  <c r="C3" i="5"/>
  <c r="C4" i="5"/>
  <c r="C26" i="5"/>
  <c r="B3" i="5"/>
  <c r="B4" i="5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2" i="5"/>
  <c r="AV58" i="4" l="1"/>
  <c r="AV57" i="4"/>
  <c r="AO10" i="4" l="1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4" i="4"/>
  <c r="AO5" i="4"/>
  <c r="AO6" i="4"/>
  <c r="AO7" i="4"/>
  <c r="AO8" i="4"/>
  <c r="AO9" i="4"/>
  <c r="AU29" i="4" l="1"/>
  <c r="AV29" i="4" s="1"/>
  <c r="AU30" i="4"/>
  <c r="AU31" i="4"/>
  <c r="AU32" i="4"/>
  <c r="AV32" i="4" s="1"/>
  <c r="AU33" i="4"/>
  <c r="AU34" i="4"/>
  <c r="AU35" i="4"/>
  <c r="AU36" i="4"/>
  <c r="AV36" i="4" s="1"/>
  <c r="AU37" i="4"/>
  <c r="AV37" i="4" s="1"/>
  <c r="AU38" i="4"/>
  <c r="AU39" i="4"/>
  <c r="AU40" i="4"/>
  <c r="AU41" i="4"/>
  <c r="AU42" i="4"/>
  <c r="AU43" i="4"/>
  <c r="AU44" i="4"/>
  <c r="AV44" i="4" s="1"/>
  <c r="AU45" i="4"/>
  <c r="AV45" i="4" s="1"/>
  <c r="AU46" i="4"/>
  <c r="AU47" i="4"/>
  <c r="AU48" i="4"/>
  <c r="AV48" i="4" s="1"/>
  <c r="AU49" i="4"/>
  <c r="AU50" i="4"/>
  <c r="AU51" i="4"/>
  <c r="AU52" i="4"/>
  <c r="AU53" i="4"/>
  <c r="AV53" i="4" s="1"/>
  <c r="AV34" i="4"/>
  <c r="AV42" i="4"/>
  <c r="AV43" i="4"/>
  <c r="AV50" i="4"/>
  <c r="AV51" i="4"/>
  <c r="AV35" i="4"/>
  <c r="AU9" i="4"/>
  <c r="AU10" i="4"/>
  <c r="AU11" i="4"/>
  <c r="AU12" i="4"/>
  <c r="AU13" i="4"/>
  <c r="AU14" i="4"/>
  <c r="AV14" i="4" s="1"/>
  <c r="AU15" i="4"/>
  <c r="AV15" i="4" s="1"/>
  <c r="AU16" i="4"/>
  <c r="AU17" i="4"/>
  <c r="AU18" i="4"/>
  <c r="AU19" i="4"/>
  <c r="AU20" i="4"/>
  <c r="AU21" i="4"/>
  <c r="AU22" i="4"/>
  <c r="AV22" i="4" s="1"/>
  <c r="AU23" i="4"/>
  <c r="AV23" i="4" s="1"/>
  <c r="AU24" i="4"/>
  <c r="AU25" i="4"/>
  <c r="AU26" i="4"/>
  <c r="AU27" i="4"/>
  <c r="AU28" i="4"/>
  <c r="AV10" i="4"/>
  <c r="AV11" i="4"/>
  <c r="AV12" i="4"/>
  <c r="AV13" i="4"/>
  <c r="AV16" i="4"/>
  <c r="AV17" i="4"/>
  <c r="AV18" i="4"/>
  <c r="AV19" i="4"/>
  <c r="AV20" i="4"/>
  <c r="AV21" i="4"/>
  <c r="AV24" i="4"/>
  <c r="AV25" i="4"/>
  <c r="AV26" i="4"/>
  <c r="AV27" i="4"/>
  <c r="AV28" i="4"/>
  <c r="AV30" i="4"/>
  <c r="AV31" i="4"/>
  <c r="AV33" i="4"/>
  <c r="AV38" i="4"/>
  <c r="AV39" i="4"/>
  <c r="AV40" i="4"/>
  <c r="AV41" i="4"/>
  <c r="AV46" i="4"/>
  <c r="AV47" i="4"/>
  <c r="AV49" i="4"/>
  <c r="AV52" i="4"/>
  <c r="AV9" i="4"/>
  <c r="AN8" i="4" l="1"/>
  <c r="AN7" i="4"/>
  <c r="AN6" i="4"/>
  <c r="AN5" i="4"/>
  <c r="AN4" i="4"/>
  <c r="AM1" i="4" l="1"/>
  <c r="AM2" i="4" s="1"/>
  <c r="J5" i="4" l="1"/>
  <c r="K5" i="4" s="1"/>
  <c r="J6" i="4"/>
  <c r="K6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4" i="4"/>
  <c r="K4" i="4" s="1"/>
  <c r="K8" i="4" l="1"/>
  <c r="K7" i="4"/>
  <c r="K9" i="4"/>
  <c r="O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N12" i="4"/>
  <c r="N13" i="4" s="1"/>
  <c r="L12" i="4"/>
  <c r="E12" i="4" s="1"/>
  <c r="D12" i="4" s="1"/>
  <c r="C12" i="4"/>
  <c r="AE11" i="4"/>
  <c r="AI11" i="4" s="1"/>
  <c r="V11" i="4"/>
  <c r="S11" i="4"/>
  <c r="W11" i="4" s="1"/>
  <c r="Q11" i="4"/>
  <c r="C11" i="4"/>
  <c r="AE10" i="4"/>
  <c r="AI10" i="4" s="1"/>
  <c r="V10" i="4"/>
  <c r="S10" i="4"/>
  <c r="T10" i="4" s="1"/>
  <c r="Q10" i="4"/>
  <c r="L10" i="4"/>
  <c r="E10" i="4" s="1"/>
  <c r="D10" i="4" s="1"/>
  <c r="C10" i="4"/>
  <c r="F10" i="4" s="1"/>
  <c r="AE9" i="4"/>
  <c r="AI9" i="4" s="1"/>
  <c r="V9" i="4"/>
  <c r="S9" i="4"/>
  <c r="W9" i="4" s="1"/>
  <c r="Q9" i="4"/>
  <c r="C9" i="4"/>
  <c r="Q8" i="4"/>
  <c r="L8" i="4"/>
  <c r="E8" i="4" s="1"/>
  <c r="D8" i="4" s="1"/>
  <c r="C8" i="4"/>
  <c r="F8" i="4" s="1"/>
  <c r="Q7" i="4"/>
  <c r="L7" i="4"/>
  <c r="E7" i="4" s="1"/>
  <c r="D7" i="4" s="1"/>
  <c r="C7" i="4"/>
  <c r="F7" i="4" s="1"/>
  <c r="Q6" i="4"/>
  <c r="L6" i="4"/>
  <c r="E6" i="4" s="1"/>
  <c r="D6" i="4" s="1"/>
  <c r="C6" i="4"/>
  <c r="Q5" i="4"/>
  <c r="L5" i="4"/>
  <c r="E5" i="4" s="1"/>
  <c r="D5" i="4" s="1"/>
  <c r="C5" i="4"/>
  <c r="Q4" i="4"/>
  <c r="P4" i="4"/>
  <c r="P5" i="4" s="1"/>
  <c r="L4" i="4"/>
  <c r="E4" i="4" s="1"/>
  <c r="D4" i="4" s="1"/>
  <c r="M4" i="4" s="1"/>
  <c r="C4" i="4"/>
  <c r="AL1" i="4"/>
  <c r="F4" i="4" l="1"/>
  <c r="F12" i="4"/>
  <c r="F5" i="4"/>
  <c r="AJ9" i="4"/>
  <c r="AM9" i="4"/>
  <c r="AN9" i="4" s="1"/>
  <c r="AT9" i="4" s="1"/>
  <c r="AJ10" i="4"/>
  <c r="AM10" i="4"/>
  <c r="AN10" i="4" s="1"/>
  <c r="AT10" i="4" s="1"/>
  <c r="F6" i="4"/>
  <c r="AJ11" i="4"/>
  <c r="AM11" i="4"/>
  <c r="AN11" i="4" s="1"/>
  <c r="AT11" i="4" s="1"/>
  <c r="F13" i="4"/>
  <c r="K10" i="4"/>
  <c r="K11" i="4"/>
  <c r="K12" i="4"/>
  <c r="L13" i="4"/>
  <c r="E13" i="4" s="1"/>
  <c r="D13" i="4" s="1"/>
  <c r="AA13" i="4" s="1"/>
  <c r="L11" i="4"/>
  <c r="E11" i="4" s="1"/>
  <c r="D11" i="4" s="1"/>
  <c r="AA11" i="4" s="1"/>
  <c r="L9" i="4"/>
  <c r="E9" i="4" s="1"/>
  <c r="D9" i="4" s="1"/>
  <c r="L15" i="4"/>
  <c r="E15" i="4" s="1"/>
  <c r="D15" i="4" s="1"/>
  <c r="AA15" i="4" s="1"/>
  <c r="X11" i="4"/>
  <c r="Y11" i="4" s="1"/>
  <c r="Z11" i="4" s="1"/>
  <c r="AC11" i="4" s="1"/>
  <c r="L14" i="4"/>
  <c r="E14" i="4" s="1"/>
  <c r="D14" i="4" s="1"/>
  <c r="AA14" i="4" s="1"/>
  <c r="AL9" i="4"/>
  <c r="X9" i="4"/>
  <c r="Y9" i="4" s="1"/>
  <c r="Z9" i="4" s="1"/>
  <c r="R4" i="4"/>
  <c r="AK10" i="4"/>
  <c r="AL10" i="4"/>
  <c r="AK11" i="4"/>
  <c r="AL11" i="4"/>
  <c r="P6" i="4"/>
  <c r="R5" i="4"/>
  <c r="U10" i="4"/>
  <c r="W10" i="4"/>
  <c r="X10" i="4" s="1"/>
  <c r="Y10" i="4" s="1"/>
  <c r="Z10" i="4" s="1"/>
  <c r="T11" i="4"/>
  <c r="Q13" i="4"/>
  <c r="AE13" i="4"/>
  <c r="AI13" i="4" s="1"/>
  <c r="V13" i="4"/>
  <c r="N14" i="4"/>
  <c r="T9" i="4"/>
  <c r="AK9" i="4"/>
  <c r="U11" i="4"/>
  <c r="U9" i="4"/>
  <c r="Q12" i="4"/>
  <c r="AA10" i="4"/>
  <c r="AA12" i="4"/>
  <c r="S12" i="4"/>
  <c r="S13" i="4"/>
  <c r="AE12" i="4"/>
  <c r="AI12" i="4" s="1"/>
  <c r="V12" i="4"/>
  <c r="AC9" i="4" l="1"/>
  <c r="AB9" i="4"/>
  <c r="F15" i="4"/>
  <c r="F14" i="4"/>
  <c r="AJ12" i="4"/>
  <c r="AM12" i="4"/>
  <c r="AN12" i="4" s="1"/>
  <c r="AT12" i="4" s="1"/>
  <c r="AJ13" i="4"/>
  <c r="AL13" i="4" s="1"/>
  <c r="AM13" i="4"/>
  <c r="AN13" i="4" s="1"/>
  <c r="AT13" i="4" s="1"/>
  <c r="F11" i="4"/>
  <c r="F9" i="4"/>
  <c r="AA9" i="4"/>
  <c r="AB11" i="4"/>
  <c r="K14" i="4"/>
  <c r="K15" i="4"/>
  <c r="K13" i="4"/>
  <c r="AB10" i="4"/>
  <c r="AC10" i="4"/>
  <c r="N15" i="4"/>
  <c r="S14" i="4"/>
  <c r="Q14" i="4"/>
  <c r="AE14" i="4"/>
  <c r="AI14" i="4" s="1"/>
  <c r="V14" i="4"/>
  <c r="AL12" i="4"/>
  <c r="AK12" i="4"/>
  <c r="AK13" i="4"/>
  <c r="W13" i="4"/>
  <c r="X13" i="4" s="1"/>
  <c r="Y13" i="4" s="1"/>
  <c r="Z13" i="4" s="1"/>
  <c r="T13" i="4"/>
  <c r="U13" i="4"/>
  <c r="U12" i="4"/>
  <c r="T12" i="4"/>
  <c r="W12" i="4"/>
  <c r="X12" i="4" s="1"/>
  <c r="Y12" i="4" s="1"/>
  <c r="Z12" i="4" s="1"/>
  <c r="P7" i="4"/>
  <c r="R6" i="4"/>
  <c r="M9" i="4" l="1"/>
  <c r="AJ14" i="4"/>
  <c r="AM14" i="4"/>
  <c r="AN14" i="4" s="1"/>
  <c r="AT14" i="4" s="1"/>
  <c r="AP10" i="4"/>
  <c r="AP11" i="4"/>
  <c r="AP9" i="4"/>
  <c r="AQ9" i="4" s="1"/>
  <c r="M11" i="4"/>
  <c r="K18" i="4"/>
  <c r="L18" i="4"/>
  <c r="E18" i="4" s="1"/>
  <c r="K16" i="4"/>
  <c r="L16" i="4"/>
  <c r="E16" i="4" s="1"/>
  <c r="K17" i="4"/>
  <c r="L17" i="4"/>
  <c r="E17" i="4" s="1"/>
  <c r="AC12" i="4"/>
  <c r="AB12" i="4"/>
  <c r="AE15" i="4"/>
  <c r="AI15" i="4" s="1"/>
  <c r="V15" i="4"/>
  <c r="N16" i="4"/>
  <c r="Q15" i="4"/>
  <c r="S15" i="4"/>
  <c r="AK14" i="4"/>
  <c r="AL14" i="4"/>
  <c r="M10" i="4"/>
  <c r="AB13" i="4"/>
  <c r="AC13" i="4"/>
  <c r="P8" i="4"/>
  <c r="R7" i="4"/>
  <c r="T14" i="4"/>
  <c r="W14" i="4"/>
  <c r="X14" i="4" s="1"/>
  <c r="Y14" i="4" s="1"/>
  <c r="Z14" i="4" s="1"/>
  <c r="U14" i="4"/>
  <c r="AQ10" i="4" l="1"/>
  <c r="AS10" i="4" s="1"/>
  <c r="AQ11" i="4"/>
  <c r="AS11" i="4" s="1"/>
  <c r="AS9" i="4"/>
  <c r="D17" i="4"/>
  <c r="AA17" i="4" s="1"/>
  <c r="F17" i="4"/>
  <c r="AJ15" i="4"/>
  <c r="AM15" i="4"/>
  <c r="AN15" i="4" s="1"/>
  <c r="AT15" i="4" s="1"/>
  <c r="D18" i="4"/>
  <c r="AA18" i="4" s="1"/>
  <c r="F18" i="4"/>
  <c r="D16" i="4"/>
  <c r="AA16" i="4" s="1"/>
  <c r="F16" i="4"/>
  <c r="AP12" i="4"/>
  <c r="K20" i="4"/>
  <c r="L20" i="4"/>
  <c r="E20" i="4" s="1"/>
  <c r="K19" i="4"/>
  <c r="L19" i="4"/>
  <c r="E19" i="4" s="1"/>
  <c r="K21" i="4"/>
  <c r="L21" i="4"/>
  <c r="E21" i="4" s="1"/>
  <c r="AB14" i="4"/>
  <c r="AC14" i="4"/>
  <c r="R8" i="4"/>
  <c r="P9" i="4"/>
  <c r="M13" i="4"/>
  <c r="AP13" i="4"/>
  <c r="W15" i="4"/>
  <c r="X15" i="4" s="1"/>
  <c r="Y15" i="4" s="1"/>
  <c r="Z15" i="4" s="1"/>
  <c r="U15" i="4"/>
  <c r="T15" i="4"/>
  <c r="Q16" i="4"/>
  <c r="AE16" i="4"/>
  <c r="AI16" i="4" s="1"/>
  <c r="N17" i="4"/>
  <c r="V16" i="4"/>
  <c r="S16" i="4"/>
  <c r="M12" i="4"/>
  <c r="AK15" i="4"/>
  <c r="AL15" i="4"/>
  <c r="AR10" i="4" l="1"/>
  <c r="BF11" i="4"/>
  <c r="BN11" i="4"/>
  <c r="AR11" i="4"/>
  <c r="BM11" i="4"/>
  <c r="AQ12" i="4"/>
  <c r="AS12" i="4" s="1"/>
  <c r="AQ13" i="4"/>
  <c r="AS13" i="4" s="1"/>
  <c r="D19" i="4"/>
  <c r="AA19" i="4" s="1"/>
  <c r="F19" i="4"/>
  <c r="D21" i="4"/>
  <c r="AA21" i="4" s="1"/>
  <c r="F21" i="4"/>
  <c r="D20" i="4"/>
  <c r="AA20" i="4" s="1"/>
  <c r="F20" i="4"/>
  <c r="AJ16" i="4"/>
  <c r="AM16" i="4"/>
  <c r="AN16" i="4" s="1"/>
  <c r="AT16" i="4" s="1"/>
  <c r="AR9" i="4"/>
  <c r="BM9" i="4"/>
  <c r="BF9" i="4"/>
  <c r="BG9" i="4" s="1"/>
  <c r="BH9" i="4" s="1"/>
  <c r="BI9" i="4" s="1"/>
  <c r="BN9" i="4"/>
  <c r="AP14" i="4"/>
  <c r="K24" i="4"/>
  <c r="L24" i="4"/>
  <c r="E24" i="4" s="1"/>
  <c r="K23" i="4"/>
  <c r="L23" i="4"/>
  <c r="E23" i="4" s="1"/>
  <c r="K22" i="4"/>
  <c r="L22" i="4"/>
  <c r="E22" i="4" s="1"/>
  <c r="AC15" i="4"/>
  <c r="AB15" i="4"/>
  <c r="AK16" i="4"/>
  <c r="AL16" i="4"/>
  <c r="BN10" i="4"/>
  <c r="BF10" i="4"/>
  <c r="BM10" i="4"/>
  <c r="P10" i="4"/>
  <c r="R9" i="4"/>
  <c r="W16" i="4"/>
  <c r="X16" i="4" s="1"/>
  <c r="Y16" i="4" s="1"/>
  <c r="Z16" i="4" s="1"/>
  <c r="U16" i="4"/>
  <c r="T16" i="4"/>
  <c r="N18" i="4"/>
  <c r="S17" i="4"/>
  <c r="AE17" i="4"/>
  <c r="AI17" i="4" s="1"/>
  <c r="V17" i="4"/>
  <c r="Q17" i="4"/>
  <c r="BG11" i="4"/>
  <c r="BH11" i="4" s="1"/>
  <c r="M14" i="4"/>
  <c r="BF12" i="4" l="1"/>
  <c r="AR12" i="4"/>
  <c r="AR13" i="4"/>
  <c r="AQ14" i="4"/>
  <c r="AS14" i="4" s="1"/>
  <c r="D24" i="4"/>
  <c r="AA24" i="4" s="1"/>
  <c r="F24" i="4"/>
  <c r="D23" i="4"/>
  <c r="AA23" i="4" s="1"/>
  <c r="F23" i="4"/>
  <c r="AJ17" i="4"/>
  <c r="AM17" i="4"/>
  <c r="AN17" i="4" s="1"/>
  <c r="AT17" i="4" s="1"/>
  <c r="D22" i="4"/>
  <c r="AA22" i="4" s="1"/>
  <c r="F22" i="4"/>
  <c r="BN12" i="4"/>
  <c r="BM12" i="4"/>
  <c r="BF14" i="4"/>
  <c r="AP15" i="4"/>
  <c r="K26" i="4"/>
  <c r="L26" i="4"/>
  <c r="E26" i="4" s="1"/>
  <c r="K27" i="4"/>
  <c r="L27" i="4"/>
  <c r="E27" i="4" s="1"/>
  <c r="K25" i="4"/>
  <c r="L25" i="4"/>
  <c r="E25" i="4" s="1"/>
  <c r="AC16" i="4"/>
  <c r="AB16" i="4"/>
  <c r="BL11" i="4"/>
  <c r="BK11" i="4"/>
  <c r="BJ11" i="4"/>
  <c r="BL9" i="4"/>
  <c r="BJ9" i="4"/>
  <c r="BK9" i="4"/>
  <c r="P11" i="4"/>
  <c r="R10" i="4"/>
  <c r="BG12" i="4"/>
  <c r="BH12" i="4" s="1"/>
  <c r="AE18" i="4"/>
  <c r="AI18" i="4" s="1"/>
  <c r="V18" i="4"/>
  <c r="S18" i="4"/>
  <c r="N19" i="4"/>
  <c r="Q18" i="4"/>
  <c r="AK17" i="4"/>
  <c r="AL17" i="4"/>
  <c r="BG10" i="4"/>
  <c r="BH10" i="4" s="1"/>
  <c r="BI10" i="4" s="1"/>
  <c r="BI11" i="4" s="1"/>
  <c r="M15" i="4"/>
  <c r="U17" i="4"/>
  <c r="T17" i="4"/>
  <c r="W17" i="4"/>
  <c r="X17" i="4" s="1"/>
  <c r="Y17" i="4" s="1"/>
  <c r="Z17" i="4" s="1"/>
  <c r="BN13" i="4"/>
  <c r="BF13" i="4"/>
  <c r="BM13" i="4"/>
  <c r="AQ15" i="4" l="1"/>
  <c r="AS15" i="4" s="1"/>
  <c r="AJ18" i="4"/>
  <c r="AL18" i="4" s="1"/>
  <c r="AM18" i="4"/>
  <c r="AN18" i="4" s="1"/>
  <c r="AT18" i="4" s="1"/>
  <c r="D25" i="4"/>
  <c r="AA25" i="4" s="1"/>
  <c r="F25" i="4"/>
  <c r="D26" i="4"/>
  <c r="AA26" i="4" s="1"/>
  <c r="F26" i="4"/>
  <c r="D27" i="4"/>
  <c r="AA27" i="4" s="1"/>
  <c r="F27" i="4"/>
  <c r="AR14" i="4"/>
  <c r="BM14" i="4"/>
  <c r="BN14" i="4"/>
  <c r="AP16" i="4"/>
  <c r="K28" i="4"/>
  <c r="L28" i="4"/>
  <c r="E28" i="4" s="1"/>
  <c r="K30" i="4"/>
  <c r="L30" i="4"/>
  <c r="E30" i="4" s="1"/>
  <c r="K29" i="4"/>
  <c r="L29" i="4"/>
  <c r="E29" i="4" s="1"/>
  <c r="BI12" i="4"/>
  <c r="AC17" i="4"/>
  <c r="AB17" i="4"/>
  <c r="W18" i="4"/>
  <c r="X18" i="4" s="1"/>
  <c r="Y18" i="4" s="1"/>
  <c r="Z18" i="4" s="1"/>
  <c r="U18" i="4"/>
  <c r="T18" i="4"/>
  <c r="BK10" i="4"/>
  <c r="BL10" i="4"/>
  <c r="BJ10" i="4"/>
  <c r="BG14" i="4"/>
  <c r="AK18" i="4"/>
  <c r="BG13" i="4"/>
  <c r="S19" i="4"/>
  <c r="Q19" i="4"/>
  <c r="V19" i="4"/>
  <c r="AE19" i="4"/>
  <c r="AI19" i="4" s="1"/>
  <c r="N20" i="4"/>
  <c r="M16" i="4"/>
  <c r="BK12" i="4"/>
  <c r="BL12" i="4"/>
  <c r="BJ12" i="4"/>
  <c r="R11" i="4"/>
  <c r="P12" i="4"/>
  <c r="AQ16" i="4" l="1"/>
  <c r="AS16" i="4" s="1"/>
  <c r="AJ19" i="4"/>
  <c r="AM19" i="4"/>
  <c r="AN19" i="4" s="1"/>
  <c r="AT19" i="4" s="1"/>
  <c r="D30" i="4"/>
  <c r="AA30" i="4" s="1"/>
  <c r="F30" i="4"/>
  <c r="D29" i="4"/>
  <c r="AA29" i="4" s="1"/>
  <c r="F29" i="4"/>
  <c r="D28" i="4"/>
  <c r="AA28" i="4" s="1"/>
  <c r="F28" i="4"/>
  <c r="BM15" i="4"/>
  <c r="BF15" i="4"/>
  <c r="BG15" i="4" s="1"/>
  <c r="AR15" i="4"/>
  <c r="BN15" i="4"/>
  <c r="AP17" i="4"/>
  <c r="K32" i="4"/>
  <c r="L32" i="4"/>
  <c r="E32" i="4" s="1"/>
  <c r="K31" i="4"/>
  <c r="L31" i="4"/>
  <c r="E31" i="4" s="1"/>
  <c r="K33" i="4"/>
  <c r="L33" i="4"/>
  <c r="E33" i="4" s="1"/>
  <c r="AC18" i="4"/>
  <c r="AB18" i="4"/>
  <c r="BN16" i="4"/>
  <c r="P13" i="4"/>
  <c r="R12" i="4"/>
  <c r="U19" i="4"/>
  <c r="W19" i="4"/>
  <c r="X19" i="4" s="1"/>
  <c r="Y19" i="4" s="1"/>
  <c r="Z19" i="4" s="1"/>
  <c r="T19" i="4"/>
  <c r="BK13" i="4"/>
  <c r="BJ13" i="4"/>
  <c r="BL13" i="4"/>
  <c r="BH13" i="4"/>
  <c r="BI13" i="4" s="1"/>
  <c r="V20" i="4"/>
  <c r="N21" i="4"/>
  <c r="S20" i="4"/>
  <c r="Q20" i="4"/>
  <c r="AE20" i="4"/>
  <c r="AI20" i="4" s="1"/>
  <c r="BL14" i="4"/>
  <c r="BK14" i="4"/>
  <c r="BJ14" i="4"/>
  <c r="M17" i="4"/>
  <c r="AK19" i="4"/>
  <c r="AL19" i="4"/>
  <c r="BH14" i="4"/>
  <c r="AQ17" i="4" l="1"/>
  <c r="AS17" i="4" s="1"/>
  <c r="D32" i="4"/>
  <c r="AA32" i="4" s="1"/>
  <c r="F32" i="4"/>
  <c r="D33" i="4"/>
  <c r="AA33" i="4" s="1"/>
  <c r="F33" i="4"/>
  <c r="AJ20" i="4"/>
  <c r="AM20" i="4"/>
  <c r="AN20" i="4" s="1"/>
  <c r="AT20" i="4" s="1"/>
  <c r="D31" i="4"/>
  <c r="AA31" i="4" s="1"/>
  <c r="F31" i="4"/>
  <c r="BM16" i="4"/>
  <c r="BF16" i="4"/>
  <c r="BG16" i="4" s="1"/>
  <c r="BH16" i="4" s="1"/>
  <c r="AR16" i="4"/>
  <c r="AR17" i="4"/>
  <c r="AP18" i="4"/>
  <c r="K36" i="4"/>
  <c r="L36" i="4"/>
  <c r="E36" i="4" s="1"/>
  <c r="K34" i="4"/>
  <c r="L34" i="4"/>
  <c r="E34" i="4" s="1"/>
  <c r="K35" i="4"/>
  <c r="L35" i="4"/>
  <c r="E35" i="4" s="1"/>
  <c r="AC19" i="4"/>
  <c r="AB19" i="4"/>
  <c r="P14" i="4"/>
  <c r="R13" i="4"/>
  <c r="BI14" i="4"/>
  <c r="BL15" i="4"/>
  <c r="BK15" i="4"/>
  <c r="BJ15" i="4"/>
  <c r="U20" i="4"/>
  <c r="T20" i="4"/>
  <c r="W20" i="4"/>
  <c r="X20" i="4" s="1"/>
  <c r="Y20" i="4" s="1"/>
  <c r="Z20" i="4" s="1"/>
  <c r="BH15" i="4"/>
  <c r="N22" i="4"/>
  <c r="Q21" i="4"/>
  <c r="AE21" i="4"/>
  <c r="AI21" i="4" s="1"/>
  <c r="V21" i="4"/>
  <c r="S21" i="4"/>
  <c r="M18" i="4"/>
  <c r="AL20" i="4"/>
  <c r="AK20" i="4"/>
  <c r="AQ18" i="4" l="1"/>
  <c r="AS18" i="4" s="1"/>
  <c r="D36" i="4"/>
  <c r="AA36" i="4" s="1"/>
  <c r="F36" i="4"/>
  <c r="AJ21" i="4"/>
  <c r="AL21" i="4" s="1"/>
  <c r="AM21" i="4"/>
  <c r="AN21" i="4" s="1"/>
  <c r="AT21" i="4" s="1"/>
  <c r="D35" i="4"/>
  <c r="AA35" i="4" s="1"/>
  <c r="F35" i="4"/>
  <c r="D34" i="4"/>
  <c r="AA34" i="4" s="1"/>
  <c r="F34" i="4"/>
  <c r="BN17" i="4"/>
  <c r="BM17" i="4"/>
  <c r="BF17" i="4"/>
  <c r="BG17" i="4" s="1"/>
  <c r="BH17" i="4" s="1"/>
  <c r="AR18" i="4"/>
  <c r="AP19" i="4"/>
  <c r="K38" i="4"/>
  <c r="L38" i="4"/>
  <c r="E38" i="4" s="1"/>
  <c r="K39" i="4"/>
  <c r="L39" i="4"/>
  <c r="E39" i="4" s="1"/>
  <c r="K37" i="4"/>
  <c r="L37" i="4"/>
  <c r="E37" i="4" s="1"/>
  <c r="BI15" i="4"/>
  <c r="BI16" i="4" s="1"/>
  <c r="AK21" i="4"/>
  <c r="BL16" i="4"/>
  <c r="BK16" i="4"/>
  <c r="BJ16" i="4"/>
  <c r="S22" i="4"/>
  <c r="Q22" i="4"/>
  <c r="AE22" i="4"/>
  <c r="AI22" i="4" s="1"/>
  <c r="V22" i="4"/>
  <c r="N23" i="4"/>
  <c r="P15" i="4"/>
  <c r="R14" i="4"/>
  <c r="M19" i="4"/>
  <c r="BM18" i="4"/>
  <c r="AC20" i="4"/>
  <c r="AB20" i="4"/>
  <c r="W21" i="4"/>
  <c r="X21" i="4" s="1"/>
  <c r="Y21" i="4" s="1"/>
  <c r="Z21" i="4" s="1"/>
  <c r="T21" i="4"/>
  <c r="U21" i="4"/>
  <c r="AQ19" i="4" l="1"/>
  <c r="AS19" i="4" s="1"/>
  <c r="D37" i="4"/>
  <c r="AA37" i="4" s="1"/>
  <c r="F37" i="4"/>
  <c r="D38" i="4"/>
  <c r="AA38" i="4" s="1"/>
  <c r="F38" i="4"/>
  <c r="AJ22" i="4"/>
  <c r="AM22" i="4"/>
  <c r="AN22" i="4" s="1"/>
  <c r="AT22" i="4" s="1"/>
  <c r="D39" i="4"/>
  <c r="AA39" i="4" s="1"/>
  <c r="F39" i="4"/>
  <c r="BF18" i="4"/>
  <c r="BG18" i="4" s="1"/>
  <c r="BN18" i="4"/>
  <c r="AP20" i="4"/>
  <c r="K42" i="4"/>
  <c r="L42" i="4"/>
  <c r="E42" i="4" s="1"/>
  <c r="K40" i="4"/>
  <c r="L40" i="4"/>
  <c r="E40" i="4" s="1"/>
  <c r="K41" i="4"/>
  <c r="L41" i="4"/>
  <c r="E41" i="4" s="1"/>
  <c r="BI17" i="4"/>
  <c r="V23" i="4"/>
  <c r="N24" i="4"/>
  <c r="S23" i="4"/>
  <c r="Q23" i="4"/>
  <c r="AE23" i="4"/>
  <c r="AI23" i="4" s="1"/>
  <c r="P16" i="4"/>
  <c r="R15" i="4"/>
  <c r="AB21" i="4"/>
  <c r="AC21" i="4"/>
  <c r="BL17" i="4"/>
  <c r="BJ17" i="4"/>
  <c r="BK17" i="4"/>
  <c r="AL22" i="4"/>
  <c r="AK22" i="4"/>
  <c r="W22" i="4"/>
  <c r="X22" i="4" s="1"/>
  <c r="Y22" i="4" s="1"/>
  <c r="Z22" i="4" s="1"/>
  <c r="T22" i="4"/>
  <c r="U22" i="4"/>
  <c r="M20" i="4"/>
  <c r="AR19" i="4" l="1"/>
  <c r="AQ20" i="4"/>
  <c r="AS20" i="4" s="1"/>
  <c r="D41" i="4"/>
  <c r="AA41" i="4" s="1"/>
  <c r="F41" i="4"/>
  <c r="D42" i="4"/>
  <c r="AA42" i="4" s="1"/>
  <c r="F42" i="4"/>
  <c r="AJ23" i="4"/>
  <c r="AM23" i="4"/>
  <c r="AN23" i="4" s="1"/>
  <c r="AT23" i="4" s="1"/>
  <c r="D40" i="4"/>
  <c r="AA40" i="4" s="1"/>
  <c r="F40" i="4"/>
  <c r="BN19" i="4"/>
  <c r="BM19" i="4"/>
  <c r="BF19" i="4"/>
  <c r="BG19" i="4" s="1"/>
  <c r="AP21" i="4"/>
  <c r="K44" i="4"/>
  <c r="L44" i="4"/>
  <c r="E44" i="4" s="1"/>
  <c r="K43" i="4"/>
  <c r="L43" i="4"/>
  <c r="E43" i="4" s="1"/>
  <c r="K45" i="4"/>
  <c r="L45" i="4"/>
  <c r="E45" i="4" s="1"/>
  <c r="AC22" i="4"/>
  <c r="AB22" i="4"/>
  <c r="AK23" i="4"/>
  <c r="AL23" i="4"/>
  <c r="T23" i="4"/>
  <c r="W23" i="4"/>
  <c r="X23" i="4" s="1"/>
  <c r="Y23" i="4" s="1"/>
  <c r="Z23" i="4" s="1"/>
  <c r="U23" i="4"/>
  <c r="BJ18" i="4"/>
  <c r="BL18" i="4"/>
  <c r="BK18" i="4"/>
  <c r="P17" i="4"/>
  <c r="R16" i="4"/>
  <c r="Q24" i="4"/>
  <c r="AE24" i="4"/>
  <c r="AI24" i="4" s="1"/>
  <c r="V24" i="4"/>
  <c r="N25" i="4"/>
  <c r="S24" i="4"/>
  <c r="BM20" i="4"/>
  <c r="M21" i="4"/>
  <c r="BH18" i="4"/>
  <c r="BI18" i="4" s="1"/>
  <c r="AR20" i="4" l="1"/>
  <c r="AQ21" i="4"/>
  <c r="AS21" i="4" s="1"/>
  <c r="D44" i="4"/>
  <c r="AA44" i="4" s="1"/>
  <c r="F44" i="4"/>
  <c r="D43" i="4"/>
  <c r="AA43" i="4" s="1"/>
  <c r="F43" i="4"/>
  <c r="AJ24" i="4"/>
  <c r="AM24" i="4"/>
  <c r="AN24" i="4" s="1"/>
  <c r="AT24" i="4" s="1"/>
  <c r="D45" i="4"/>
  <c r="AA45" i="4" s="1"/>
  <c r="F45" i="4"/>
  <c r="BF20" i="4"/>
  <c r="BG20" i="4" s="1"/>
  <c r="BN20" i="4"/>
  <c r="AP22" i="4"/>
  <c r="K48" i="4"/>
  <c r="L48" i="4"/>
  <c r="E48" i="4" s="1"/>
  <c r="K46" i="4"/>
  <c r="L46" i="4"/>
  <c r="E46" i="4" s="1"/>
  <c r="K47" i="4"/>
  <c r="L47" i="4"/>
  <c r="E47" i="4" s="1"/>
  <c r="AB23" i="4"/>
  <c r="AC23" i="4"/>
  <c r="BL19" i="4"/>
  <c r="BK19" i="4"/>
  <c r="BJ19" i="4"/>
  <c r="P18" i="4"/>
  <c r="R17" i="4"/>
  <c r="AL24" i="4"/>
  <c r="AK24" i="4"/>
  <c r="BH19" i="4"/>
  <c r="BI19" i="4" s="1"/>
  <c r="W24" i="4"/>
  <c r="X24" i="4" s="1"/>
  <c r="Y24" i="4" s="1"/>
  <c r="Z24" i="4" s="1"/>
  <c r="U24" i="4"/>
  <c r="T24" i="4"/>
  <c r="M22" i="4"/>
  <c r="N26" i="4"/>
  <c r="S25" i="4"/>
  <c r="Q25" i="4"/>
  <c r="AE25" i="4"/>
  <c r="AI25" i="4" s="1"/>
  <c r="V25" i="4"/>
  <c r="AQ22" i="4" l="1"/>
  <c r="AS22" i="4" s="1"/>
  <c r="AR21" i="4"/>
  <c r="D47" i="4"/>
  <c r="AA47" i="4" s="1"/>
  <c r="F47" i="4"/>
  <c r="D48" i="4"/>
  <c r="AA48" i="4" s="1"/>
  <c r="F48" i="4"/>
  <c r="AJ25" i="4"/>
  <c r="AM25" i="4"/>
  <c r="AN25" i="4" s="1"/>
  <c r="AT25" i="4" s="1"/>
  <c r="D46" i="4"/>
  <c r="AA46" i="4" s="1"/>
  <c r="F46" i="4"/>
  <c r="AP23" i="4"/>
  <c r="K50" i="4"/>
  <c r="L50" i="4"/>
  <c r="E50" i="4" s="1"/>
  <c r="K51" i="4"/>
  <c r="L51" i="4"/>
  <c r="E51" i="4" s="1"/>
  <c r="K49" i="4"/>
  <c r="L49" i="4"/>
  <c r="E49" i="4" s="1"/>
  <c r="AC24" i="4"/>
  <c r="AB24" i="4"/>
  <c r="T25" i="4"/>
  <c r="W25" i="4"/>
  <c r="X25" i="4" s="1"/>
  <c r="Y25" i="4" s="1"/>
  <c r="Z25" i="4" s="1"/>
  <c r="U25" i="4"/>
  <c r="AE26" i="4"/>
  <c r="AI26" i="4" s="1"/>
  <c r="V26" i="4"/>
  <c r="N27" i="4"/>
  <c r="S26" i="4"/>
  <c r="Q26" i="4"/>
  <c r="BK20" i="4"/>
  <c r="BJ20" i="4"/>
  <c r="BL20" i="4"/>
  <c r="BH20" i="4"/>
  <c r="BI20" i="4" s="1"/>
  <c r="BN21" i="4"/>
  <c r="BF21" i="4"/>
  <c r="BM21" i="4"/>
  <c r="P19" i="4"/>
  <c r="R18" i="4"/>
  <c r="AK25" i="4"/>
  <c r="AL25" i="4"/>
  <c r="M23" i="4"/>
  <c r="AR22" i="4" l="1"/>
  <c r="AQ23" i="4"/>
  <c r="AS23" i="4" s="1"/>
  <c r="AJ26" i="4"/>
  <c r="AM26" i="4"/>
  <c r="AN26" i="4" s="1"/>
  <c r="AT26" i="4" s="1"/>
  <c r="D51" i="4"/>
  <c r="AA51" i="4" s="1"/>
  <c r="F51" i="4"/>
  <c r="D49" i="4"/>
  <c r="AA49" i="4" s="1"/>
  <c r="F49" i="4"/>
  <c r="D50" i="4"/>
  <c r="AA50" i="4" s="1"/>
  <c r="F50" i="4"/>
  <c r="AR23" i="4"/>
  <c r="AP24" i="4"/>
  <c r="K52" i="4"/>
  <c r="L52" i="4"/>
  <c r="E52" i="4" s="1"/>
  <c r="K53" i="4"/>
  <c r="L53" i="4"/>
  <c r="E53" i="4" s="1"/>
  <c r="AB25" i="4"/>
  <c r="AC25" i="4"/>
  <c r="BN23" i="4"/>
  <c r="BF23" i="4"/>
  <c r="BM23" i="4"/>
  <c r="N28" i="4"/>
  <c r="S27" i="4"/>
  <c r="Q27" i="4"/>
  <c r="AE27" i="4"/>
  <c r="AI27" i="4" s="1"/>
  <c r="V27" i="4"/>
  <c r="AK26" i="4"/>
  <c r="AL26" i="4"/>
  <c r="W26" i="4"/>
  <c r="X26" i="4" s="1"/>
  <c r="Y26" i="4" s="1"/>
  <c r="Z26" i="4" s="1"/>
  <c r="U26" i="4"/>
  <c r="T26" i="4"/>
  <c r="BG21" i="4"/>
  <c r="BH21" i="4" s="1"/>
  <c r="BI21" i="4" s="1"/>
  <c r="M24" i="4"/>
  <c r="BM22" i="4"/>
  <c r="BN22" i="4"/>
  <c r="BF22" i="4"/>
  <c r="P20" i="4"/>
  <c r="R19" i="4"/>
  <c r="AQ24" i="4" l="1"/>
  <c r="AS24" i="4" s="1"/>
  <c r="AJ27" i="4"/>
  <c r="AM27" i="4"/>
  <c r="AN27" i="4" s="1"/>
  <c r="AT27" i="4" s="1"/>
  <c r="D53" i="4"/>
  <c r="AA53" i="4" s="1"/>
  <c r="F53" i="4"/>
  <c r="D52" i="4"/>
  <c r="AA52" i="4" s="1"/>
  <c r="F52" i="4"/>
  <c r="AP25" i="4"/>
  <c r="AC26" i="4"/>
  <c r="AB26" i="4"/>
  <c r="W27" i="4"/>
  <c r="X27" i="4" s="1"/>
  <c r="Y27" i="4" s="1"/>
  <c r="Z27" i="4" s="1"/>
  <c r="U27" i="4"/>
  <c r="T27" i="4"/>
  <c r="BG23" i="4"/>
  <c r="BG22" i="4"/>
  <c r="AE28" i="4"/>
  <c r="AI28" i="4" s="1"/>
  <c r="V28" i="4"/>
  <c r="N29" i="4"/>
  <c r="S28" i="4"/>
  <c r="Q28" i="4"/>
  <c r="AK27" i="4"/>
  <c r="M25" i="4"/>
  <c r="P21" i="4"/>
  <c r="R20" i="4"/>
  <c r="BJ21" i="4"/>
  <c r="BL21" i="4"/>
  <c r="BK21" i="4"/>
  <c r="AQ25" i="4" l="1"/>
  <c r="AS25" i="4" s="1"/>
  <c r="AR24" i="4"/>
  <c r="AL27" i="4"/>
  <c r="AJ28" i="4"/>
  <c r="AM28" i="4"/>
  <c r="AN28" i="4" s="1"/>
  <c r="AT28" i="4" s="1"/>
  <c r="W28" i="4"/>
  <c r="X28" i="4" s="1"/>
  <c r="Y28" i="4" s="1"/>
  <c r="Z28" i="4" s="1"/>
  <c r="U28" i="4"/>
  <c r="T28" i="4"/>
  <c r="BK22" i="4"/>
  <c r="BJ22" i="4"/>
  <c r="BL22" i="4"/>
  <c r="N30" i="4"/>
  <c r="S29" i="4"/>
  <c r="Q29" i="4"/>
  <c r="AE29" i="4"/>
  <c r="AI29" i="4" s="1"/>
  <c r="V29" i="4"/>
  <c r="BH22" i="4"/>
  <c r="BI22" i="4" s="1"/>
  <c r="BL23" i="4"/>
  <c r="BK23" i="4"/>
  <c r="BJ23" i="4"/>
  <c r="AK28" i="4"/>
  <c r="AL28" i="4"/>
  <c r="BH23" i="4"/>
  <c r="M26" i="4"/>
  <c r="AB27" i="4"/>
  <c r="AC27" i="4"/>
  <c r="BN24" i="4"/>
  <c r="BF24" i="4"/>
  <c r="BM24" i="4"/>
  <c r="P22" i="4"/>
  <c r="R21" i="4"/>
  <c r="AP26" i="4"/>
  <c r="AR25" i="4" l="1"/>
  <c r="BM25" i="4"/>
  <c r="BF25" i="4"/>
  <c r="BN25" i="4"/>
  <c r="AQ26" i="4"/>
  <c r="AS26" i="4" s="1"/>
  <c r="AJ29" i="4"/>
  <c r="AM29" i="4"/>
  <c r="AN29" i="4" s="1"/>
  <c r="AT29" i="4" s="1"/>
  <c r="M27" i="4"/>
  <c r="W29" i="4"/>
  <c r="X29" i="4" s="1"/>
  <c r="Y29" i="4" s="1"/>
  <c r="Z29" i="4" s="1"/>
  <c r="U29" i="4"/>
  <c r="T29" i="4"/>
  <c r="AE30" i="4"/>
  <c r="AI30" i="4" s="1"/>
  <c r="V30" i="4"/>
  <c r="N31" i="4"/>
  <c r="S30" i="4"/>
  <c r="Q30" i="4"/>
  <c r="BI23" i="4"/>
  <c r="AP27" i="4"/>
  <c r="BG24" i="4"/>
  <c r="BH24" i="4" s="1"/>
  <c r="AK29" i="4"/>
  <c r="AL29" i="4"/>
  <c r="AC28" i="4"/>
  <c r="AB28" i="4"/>
  <c r="P23" i="4"/>
  <c r="R22" i="4"/>
  <c r="BG25" i="4"/>
  <c r="BM26" i="4" l="1"/>
  <c r="BN26" i="4"/>
  <c r="BF26" i="4"/>
  <c r="AR26" i="4"/>
  <c r="AQ27" i="4"/>
  <c r="AS27" i="4" s="1"/>
  <c r="AJ30" i="4"/>
  <c r="AL30" i="4" s="1"/>
  <c r="AM30" i="4"/>
  <c r="AN30" i="4" s="1"/>
  <c r="AT30" i="4" s="1"/>
  <c r="AR27" i="4"/>
  <c r="P24" i="4"/>
  <c r="R23" i="4"/>
  <c r="AK30" i="4"/>
  <c r="M28" i="4"/>
  <c r="N32" i="4"/>
  <c r="S31" i="4"/>
  <c r="Q31" i="4"/>
  <c r="AE31" i="4"/>
  <c r="AI31" i="4" s="1"/>
  <c r="V31" i="4"/>
  <c r="AB29" i="4"/>
  <c r="AC29" i="4"/>
  <c r="BI24" i="4"/>
  <c r="BL25" i="4"/>
  <c r="BK25" i="4"/>
  <c r="BJ25" i="4"/>
  <c r="BK24" i="4"/>
  <c r="BJ24" i="4"/>
  <c r="BL24" i="4"/>
  <c r="BG26" i="4"/>
  <c r="BH25" i="4"/>
  <c r="AP28" i="4"/>
  <c r="W30" i="4"/>
  <c r="X30" i="4" s="1"/>
  <c r="Y30" i="4" s="1"/>
  <c r="Z30" i="4" s="1"/>
  <c r="U30" i="4"/>
  <c r="T30" i="4"/>
  <c r="AQ28" i="4" l="1"/>
  <c r="AS28" i="4" s="1"/>
  <c r="AJ31" i="4"/>
  <c r="AM31" i="4"/>
  <c r="AN31" i="4" s="1"/>
  <c r="AT31" i="4" s="1"/>
  <c r="AP29" i="4"/>
  <c r="AC30" i="4"/>
  <c r="AB30" i="4"/>
  <c r="BN27" i="4"/>
  <c r="BF27" i="4"/>
  <c r="BM27" i="4"/>
  <c r="BI25" i="4"/>
  <c r="AE32" i="4"/>
  <c r="AI32" i="4" s="1"/>
  <c r="N33" i="4"/>
  <c r="V32" i="4"/>
  <c r="S32" i="4"/>
  <c r="Q32" i="4"/>
  <c r="W31" i="4"/>
  <c r="X31" i="4" s="1"/>
  <c r="Y31" i="4" s="1"/>
  <c r="Z31" i="4" s="1"/>
  <c r="U31" i="4"/>
  <c r="T31" i="4"/>
  <c r="BJ26" i="4"/>
  <c r="BL26" i="4"/>
  <c r="BK26" i="4"/>
  <c r="M29" i="4"/>
  <c r="P25" i="4"/>
  <c r="R24" i="4"/>
  <c r="BH26" i="4"/>
  <c r="AK31" i="4"/>
  <c r="AL31" i="4"/>
  <c r="BF28" i="4" l="1"/>
  <c r="BM28" i="4"/>
  <c r="BN28" i="4"/>
  <c r="AQ29" i="4"/>
  <c r="AS29" i="4" s="1"/>
  <c r="AR28" i="4"/>
  <c r="AJ32" i="4"/>
  <c r="AM32" i="4"/>
  <c r="AN32" i="4" s="1"/>
  <c r="AT32" i="4" s="1"/>
  <c r="AP30" i="4"/>
  <c r="AB31" i="4"/>
  <c r="AC31" i="4"/>
  <c r="N34" i="4"/>
  <c r="S33" i="4"/>
  <c r="Q33" i="4"/>
  <c r="AE33" i="4"/>
  <c r="AI33" i="4" s="1"/>
  <c r="V33" i="4"/>
  <c r="BG27" i="4"/>
  <c r="BI26" i="4"/>
  <c r="P26" i="4"/>
  <c r="R25" i="4"/>
  <c r="BG28" i="4"/>
  <c r="BH28" i="4" s="1"/>
  <c r="M30" i="4"/>
  <c r="W32" i="4"/>
  <c r="X32" i="4" s="1"/>
  <c r="Y32" i="4" s="1"/>
  <c r="Z32" i="4" s="1"/>
  <c r="U32" i="4"/>
  <c r="T32" i="4"/>
  <c r="AK32" i="4"/>
  <c r="AL32" i="4"/>
  <c r="BN29" i="4" l="1"/>
  <c r="BF29" i="4"/>
  <c r="BG29" i="4" s="1"/>
  <c r="BH29" i="4" s="1"/>
  <c r="BM29" i="4"/>
  <c r="AR29" i="4"/>
  <c r="AQ30" i="4"/>
  <c r="AS30" i="4" s="1"/>
  <c r="AJ33" i="4"/>
  <c r="AM33" i="4"/>
  <c r="AN33" i="4" s="1"/>
  <c r="AT33" i="4" s="1"/>
  <c r="AR30" i="4"/>
  <c r="AP31" i="4"/>
  <c r="AC32" i="4"/>
  <c r="AB32" i="4"/>
  <c r="AE34" i="4"/>
  <c r="AI34" i="4" s="1"/>
  <c r="V34" i="4"/>
  <c r="N35" i="4"/>
  <c r="S34" i="4"/>
  <c r="Q34" i="4"/>
  <c r="W33" i="4"/>
  <c r="X33" i="4" s="1"/>
  <c r="Y33" i="4" s="1"/>
  <c r="Z33" i="4" s="1"/>
  <c r="U33" i="4"/>
  <c r="T33" i="4"/>
  <c r="BL27" i="4"/>
  <c r="BK27" i="4"/>
  <c r="BJ27" i="4"/>
  <c r="BH27" i="4"/>
  <c r="BI27" i="4" s="1"/>
  <c r="BI28" i="4" s="1"/>
  <c r="P27" i="4"/>
  <c r="R26" i="4"/>
  <c r="BN30" i="4"/>
  <c r="BF30" i="4"/>
  <c r="BM30" i="4"/>
  <c r="BJ28" i="4"/>
  <c r="BL28" i="4"/>
  <c r="BK28" i="4"/>
  <c r="AK33" i="4"/>
  <c r="AL33" i="4"/>
  <c r="M31" i="4"/>
  <c r="AQ31" i="4" l="1"/>
  <c r="AS31" i="4" s="1"/>
  <c r="AJ34" i="4"/>
  <c r="AM34" i="4"/>
  <c r="AN34" i="4" s="1"/>
  <c r="AT34" i="4" s="1"/>
  <c r="AP32" i="4"/>
  <c r="BI29" i="4"/>
  <c r="BL29" i="4"/>
  <c r="BK29" i="4"/>
  <c r="BJ29" i="4"/>
  <c r="AC33" i="4"/>
  <c r="AB33" i="4"/>
  <c r="W34" i="4"/>
  <c r="X34" i="4" s="1"/>
  <c r="Y34" i="4" s="1"/>
  <c r="Z34" i="4" s="1"/>
  <c r="U34" i="4"/>
  <c r="T34" i="4"/>
  <c r="N36" i="4"/>
  <c r="S35" i="4"/>
  <c r="Q35" i="4"/>
  <c r="AE35" i="4"/>
  <c r="AI35" i="4" s="1"/>
  <c r="V35" i="4"/>
  <c r="P28" i="4"/>
  <c r="R27" i="4"/>
  <c r="BG30" i="4"/>
  <c r="BH30" i="4" s="1"/>
  <c r="M32" i="4"/>
  <c r="AK34" i="4"/>
  <c r="AL34" i="4"/>
  <c r="AR31" i="4" l="1"/>
  <c r="AQ32" i="4"/>
  <c r="AS32" i="4" s="1"/>
  <c r="AJ35" i="4"/>
  <c r="AM35" i="4"/>
  <c r="AN35" i="4" s="1"/>
  <c r="AT35" i="4" s="1"/>
  <c r="BM31" i="4"/>
  <c r="BF31" i="4"/>
  <c r="BG31" i="4" s="1"/>
  <c r="BN31" i="4"/>
  <c r="AP33" i="4"/>
  <c r="AE36" i="4"/>
  <c r="AI36" i="4" s="1"/>
  <c r="V36" i="4"/>
  <c r="N37" i="4"/>
  <c r="S36" i="4"/>
  <c r="Q36" i="4"/>
  <c r="W35" i="4"/>
  <c r="X35" i="4" s="1"/>
  <c r="Y35" i="4" s="1"/>
  <c r="Z35" i="4" s="1"/>
  <c r="U35" i="4"/>
  <c r="T35" i="4"/>
  <c r="AC34" i="4"/>
  <c r="AB34" i="4"/>
  <c r="M33" i="4"/>
  <c r="BN32" i="4"/>
  <c r="BF32" i="4"/>
  <c r="BM32" i="4"/>
  <c r="P29" i="4"/>
  <c r="R28" i="4"/>
  <c r="BJ30" i="4"/>
  <c r="BL30" i="4"/>
  <c r="BK30" i="4"/>
  <c r="AK35" i="4"/>
  <c r="AL35" i="4"/>
  <c r="BI30" i="4"/>
  <c r="AR32" i="4" l="1"/>
  <c r="AQ33" i="4"/>
  <c r="AS33" i="4" s="1"/>
  <c r="AJ36" i="4"/>
  <c r="AM36" i="4"/>
  <c r="AN36" i="4" s="1"/>
  <c r="AT36" i="4" s="1"/>
  <c r="AC35" i="4"/>
  <c r="AB35" i="4"/>
  <c r="BG32" i="4"/>
  <c r="M34" i="4"/>
  <c r="BL31" i="4"/>
  <c r="BK31" i="4"/>
  <c r="BJ31" i="4"/>
  <c r="W36" i="4"/>
  <c r="X36" i="4" s="1"/>
  <c r="Y36" i="4" s="1"/>
  <c r="Z36" i="4" s="1"/>
  <c r="U36" i="4"/>
  <c r="T36" i="4"/>
  <c r="P30" i="4"/>
  <c r="R29" i="4"/>
  <c r="BH31" i="4"/>
  <c r="BI31" i="4" s="1"/>
  <c r="N38" i="4"/>
  <c r="S37" i="4"/>
  <c r="Q37" i="4"/>
  <c r="AE37" i="4"/>
  <c r="AI37" i="4" s="1"/>
  <c r="V37" i="4"/>
  <c r="AP34" i="4"/>
  <c r="BM33" i="4"/>
  <c r="AK36" i="4"/>
  <c r="AL36" i="4"/>
  <c r="BF33" i="4" l="1"/>
  <c r="BN33" i="4"/>
  <c r="AQ34" i="4"/>
  <c r="AS34" i="4" s="1"/>
  <c r="AR33" i="4"/>
  <c r="AJ37" i="4"/>
  <c r="AM37" i="4"/>
  <c r="AN37" i="4" s="1"/>
  <c r="AT37" i="4" s="1"/>
  <c r="AP35" i="4"/>
  <c r="AC36" i="4"/>
  <c r="AB36" i="4"/>
  <c r="W37" i="4"/>
  <c r="X37" i="4" s="1"/>
  <c r="Y37" i="4" s="1"/>
  <c r="Z37" i="4" s="1"/>
  <c r="U37" i="4"/>
  <c r="T37" i="4"/>
  <c r="BJ32" i="4"/>
  <c r="BL32" i="4"/>
  <c r="BK32" i="4"/>
  <c r="BH32" i="4"/>
  <c r="BI32" i="4" s="1"/>
  <c r="AE38" i="4"/>
  <c r="AI38" i="4" s="1"/>
  <c r="V38" i="4"/>
  <c r="N39" i="4"/>
  <c r="S38" i="4"/>
  <c r="Q38" i="4"/>
  <c r="BG33" i="4"/>
  <c r="M35" i="4"/>
  <c r="P31" i="4"/>
  <c r="R30" i="4"/>
  <c r="AK37" i="4"/>
  <c r="AL37" i="4"/>
  <c r="AQ35" i="4" l="1"/>
  <c r="AS35" i="4" s="1"/>
  <c r="AR34" i="4"/>
  <c r="AJ38" i="4"/>
  <c r="AM38" i="4"/>
  <c r="AN38" i="4" s="1"/>
  <c r="AT38" i="4" s="1"/>
  <c r="AP36" i="4"/>
  <c r="BL33" i="4"/>
  <c r="BJ33" i="4"/>
  <c r="BK33" i="4"/>
  <c r="BN34" i="4"/>
  <c r="BF34" i="4"/>
  <c r="BM34" i="4"/>
  <c r="BH33" i="4"/>
  <c r="BI33" i="4" s="1"/>
  <c r="W38" i="4"/>
  <c r="X38" i="4" s="1"/>
  <c r="Y38" i="4" s="1"/>
  <c r="Z38" i="4" s="1"/>
  <c r="U38" i="4"/>
  <c r="T38" i="4"/>
  <c r="AK38" i="4"/>
  <c r="AL38" i="4"/>
  <c r="S39" i="4"/>
  <c r="N40" i="4"/>
  <c r="Q39" i="4"/>
  <c r="AE39" i="4"/>
  <c r="AI39" i="4" s="1"/>
  <c r="V39" i="4"/>
  <c r="M36" i="4"/>
  <c r="AC37" i="4"/>
  <c r="AB37" i="4"/>
  <c r="P32" i="4"/>
  <c r="R31" i="4"/>
  <c r="BF35" i="4" l="1"/>
  <c r="BN35" i="4"/>
  <c r="AQ36" i="4"/>
  <c r="AS36" i="4" s="1"/>
  <c r="AR35" i="4"/>
  <c r="AJ39" i="4"/>
  <c r="AM39" i="4"/>
  <c r="AN39" i="4" s="1"/>
  <c r="AT39" i="4" s="1"/>
  <c r="BM35" i="4"/>
  <c r="BM36" i="4"/>
  <c r="AK39" i="4"/>
  <c r="AL39" i="4"/>
  <c r="BG35" i="4"/>
  <c r="BH35" i="4" s="1"/>
  <c r="BG34" i="4"/>
  <c r="P33" i="4"/>
  <c r="R32" i="4"/>
  <c r="AC38" i="4"/>
  <c r="AB38" i="4"/>
  <c r="M37" i="4"/>
  <c r="N41" i="4"/>
  <c r="V40" i="4"/>
  <c r="AE40" i="4"/>
  <c r="AI40" i="4" s="1"/>
  <c r="S40" i="4"/>
  <c r="Q40" i="4"/>
  <c r="BN36" i="4"/>
  <c r="BF36" i="4"/>
  <c r="AP37" i="4"/>
  <c r="W39" i="4"/>
  <c r="X39" i="4" s="1"/>
  <c r="Y39" i="4" s="1"/>
  <c r="Z39" i="4" s="1"/>
  <c r="U39" i="4"/>
  <c r="T39" i="4"/>
  <c r="AR36" i="4" l="1"/>
  <c r="AQ37" i="4"/>
  <c r="AS37" i="4" s="1"/>
  <c r="AJ40" i="4"/>
  <c r="AM40" i="4"/>
  <c r="AN40" i="4" s="1"/>
  <c r="AT40" i="4" s="1"/>
  <c r="AC39" i="4"/>
  <c r="AB39" i="4"/>
  <c r="Q41" i="4"/>
  <c r="V41" i="4"/>
  <c r="AE41" i="4"/>
  <c r="AI41" i="4" s="1"/>
  <c r="N42" i="4"/>
  <c r="S41" i="4"/>
  <c r="BG36" i="4"/>
  <c r="BH36" i="4" s="1"/>
  <c r="P34" i="4"/>
  <c r="R33" i="4"/>
  <c r="BJ34" i="4"/>
  <c r="BL34" i="4"/>
  <c r="BK34" i="4"/>
  <c r="U40" i="4"/>
  <c r="W40" i="4"/>
  <c r="X40" i="4" s="1"/>
  <c r="Y40" i="4" s="1"/>
  <c r="Z40" i="4" s="1"/>
  <c r="T40" i="4"/>
  <c r="BH34" i="4"/>
  <c r="BI34" i="4" s="1"/>
  <c r="BI35" i="4" s="1"/>
  <c r="AK40" i="4"/>
  <c r="AL40" i="4"/>
  <c r="M38" i="4"/>
  <c r="BL35" i="4"/>
  <c r="BK35" i="4"/>
  <c r="BJ35" i="4"/>
  <c r="AP38" i="4"/>
  <c r="AR37" i="4" l="1"/>
  <c r="AQ38" i="4"/>
  <c r="AS38" i="4" s="1"/>
  <c r="AJ41" i="4"/>
  <c r="AM41" i="4"/>
  <c r="AN41" i="4" s="1"/>
  <c r="AT41" i="4" s="1"/>
  <c r="AR38" i="4"/>
  <c r="AP39" i="4"/>
  <c r="AC40" i="4"/>
  <c r="AB40" i="4"/>
  <c r="BN37" i="4"/>
  <c r="BF37" i="4"/>
  <c r="BM37" i="4"/>
  <c r="BI36" i="4"/>
  <c r="W41" i="4"/>
  <c r="X41" i="4" s="1"/>
  <c r="Y41" i="4" s="1"/>
  <c r="Z41" i="4" s="1"/>
  <c r="U41" i="4"/>
  <c r="T41" i="4"/>
  <c r="M39" i="4"/>
  <c r="AK41" i="4"/>
  <c r="AL41" i="4"/>
  <c r="P35" i="4"/>
  <c r="R34" i="4"/>
  <c r="BN38" i="4"/>
  <c r="BF38" i="4"/>
  <c r="BJ36" i="4"/>
  <c r="BL36" i="4"/>
  <c r="BK36" i="4"/>
  <c r="V42" i="4"/>
  <c r="N43" i="4"/>
  <c r="S42" i="4"/>
  <c r="Q42" i="4"/>
  <c r="AE42" i="4"/>
  <c r="AI42" i="4" s="1"/>
  <c r="AQ39" i="4" l="1"/>
  <c r="AS39" i="4" s="1"/>
  <c r="AJ42" i="4"/>
  <c r="AM42" i="4"/>
  <c r="AN42" i="4" s="1"/>
  <c r="AT42" i="4" s="1"/>
  <c r="BM38" i="4"/>
  <c r="AP40" i="4"/>
  <c r="AC41" i="4"/>
  <c r="AB41" i="4"/>
  <c r="BG38" i="4"/>
  <c r="BG37" i="4"/>
  <c r="BH37" i="4" s="1"/>
  <c r="BI37" i="4" s="1"/>
  <c r="P36" i="4"/>
  <c r="R35" i="4"/>
  <c r="M40" i="4"/>
  <c r="U42" i="4"/>
  <c r="T42" i="4"/>
  <c r="W42" i="4"/>
  <c r="X42" i="4" s="1"/>
  <c r="Y42" i="4" s="1"/>
  <c r="Z42" i="4" s="1"/>
  <c r="AK42" i="4"/>
  <c r="AL42" i="4"/>
  <c r="Q43" i="4"/>
  <c r="V43" i="4"/>
  <c r="AE43" i="4"/>
  <c r="AI43" i="4" s="1"/>
  <c r="N44" i="4"/>
  <c r="S43" i="4"/>
  <c r="AQ40" i="4" l="1"/>
  <c r="AS40" i="4" s="1"/>
  <c r="AJ43" i="4"/>
  <c r="AM43" i="4"/>
  <c r="AN43" i="4" s="1"/>
  <c r="AT43" i="4" s="1"/>
  <c r="BM39" i="4"/>
  <c r="BF39" i="4"/>
  <c r="BG39" i="4" s="1"/>
  <c r="BN39" i="4"/>
  <c r="AR39" i="4"/>
  <c r="AP41" i="4"/>
  <c r="AC42" i="4"/>
  <c r="AB42" i="4"/>
  <c r="BJ38" i="4"/>
  <c r="BL38" i="4"/>
  <c r="BK38" i="4"/>
  <c r="BH38" i="4"/>
  <c r="BI38" i="4" s="1"/>
  <c r="AK43" i="4"/>
  <c r="AL43" i="4"/>
  <c r="P37" i="4"/>
  <c r="R36" i="4"/>
  <c r="M41" i="4"/>
  <c r="BL37" i="4"/>
  <c r="BK37" i="4"/>
  <c r="BJ37" i="4"/>
  <c r="W43" i="4"/>
  <c r="X43" i="4" s="1"/>
  <c r="Y43" i="4" s="1"/>
  <c r="Z43" i="4" s="1"/>
  <c r="U43" i="4"/>
  <c r="T43" i="4"/>
  <c r="V44" i="4"/>
  <c r="N45" i="4"/>
  <c r="S44" i="4"/>
  <c r="Q44" i="4"/>
  <c r="AE44" i="4"/>
  <c r="AI44" i="4" s="1"/>
  <c r="AQ41" i="4" l="1"/>
  <c r="AS41" i="4" s="1"/>
  <c r="AR40" i="4"/>
  <c r="AJ44" i="4"/>
  <c r="AM44" i="4"/>
  <c r="AN44" i="4" s="1"/>
  <c r="AT44" i="4" s="1"/>
  <c r="AP42" i="4"/>
  <c r="P38" i="4"/>
  <c r="R37" i="4"/>
  <c r="BL39" i="4"/>
  <c r="BK39" i="4"/>
  <c r="BJ39" i="4"/>
  <c r="M42" i="4"/>
  <c r="AK44" i="4"/>
  <c r="AL44" i="4"/>
  <c r="Q45" i="4"/>
  <c r="V45" i="4"/>
  <c r="AE45" i="4"/>
  <c r="AI45" i="4" s="1"/>
  <c r="N46" i="4"/>
  <c r="S45" i="4"/>
  <c r="BH39" i="4"/>
  <c r="BI39" i="4" s="1"/>
  <c r="BM40" i="4"/>
  <c r="BN40" i="4"/>
  <c r="BF40" i="4"/>
  <c r="AC43" i="4"/>
  <c r="AB43" i="4"/>
  <c r="U44" i="4"/>
  <c r="T44" i="4"/>
  <c r="W44" i="4"/>
  <c r="X44" i="4" s="1"/>
  <c r="Y44" i="4" s="1"/>
  <c r="Z44" i="4" s="1"/>
  <c r="BF41" i="4" l="1"/>
  <c r="BN41" i="4"/>
  <c r="BM41" i="4"/>
  <c r="AQ42" i="4"/>
  <c r="AS42" i="4" s="1"/>
  <c r="AR41" i="4"/>
  <c r="AJ45" i="4"/>
  <c r="AM45" i="4"/>
  <c r="AN45" i="4" s="1"/>
  <c r="AT45" i="4" s="1"/>
  <c r="AP43" i="4"/>
  <c r="AC44" i="4"/>
  <c r="AB44" i="4"/>
  <c r="AK45" i="4"/>
  <c r="BG41" i="4"/>
  <c r="BG40" i="4"/>
  <c r="BH40" i="4" s="1"/>
  <c r="BI40" i="4" s="1"/>
  <c r="W45" i="4"/>
  <c r="X45" i="4" s="1"/>
  <c r="Y45" i="4" s="1"/>
  <c r="Z45" i="4" s="1"/>
  <c r="U45" i="4"/>
  <c r="T45" i="4"/>
  <c r="P39" i="4"/>
  <c r="R38" i="4"/>
  <c r="M43" i="4"/>
  <c r="V46" i="4"/>
  <c r="N47" i="4"/>
  <c r="S46" i="4"/>
  <c r="Q46" i="4"/>
  <c r="AE46" i="4"/>
  <c r="AI46" i="4" s="1"/>
  <c r="BN42" i="4" l="1"/>
  <c r="BM42" i="4"/>
  <c r="BF42" i="4"/>
  <c r="AQ43" i="4"/>
  <c r="AS43" i="4" s="1"/>
  <c r="AR42" i="4"/>
  <c r="AL45" i="4"/>
  <c r="AJ46" i="4"/>
  <c r="AM46" i="4"/>
  <c r="AN46" i="4" s="1"/>
  <c r="AT46" i="4" s="1"/>
  <c r="AP44" i="4"/>
  <c r="BG42" i="4"/>
  <c r="BL40" i="4"/>
  <c r="BK40" i="4"/>
  <c r="BJ40" i="4"/>
  <c r="BM43" i="4"/>
  <c r="BF43" i="4"/>
  <c r="AC45" i="4"/>
  <c r="AB45" i="4"/>
  <c r="P40" i="4"/>
  <c r="R39" i="4"/>
  <c r="BL41" i="4"/>
  <c r="BK41" i="4"/>
  <c r="BJ41" i="4"/>
  <c r="M44" i="4"/>
  <c r="AK46" i="4"/>
  <c r="AL46" i="4"/>
  <c r="U46" i="4"/>
  <c r="T46" i="4"/>
  <c r="W46" i="4"/>
  <c r="X46" i="4" s="1"/>
  <c r="Y46" i="4" s="1"/>
  <c r="Z46" i="4" s="1"/>
  <c r="Q47" i="4"/>
  <c r="V47" i="4"/>
  <c r="S47" i="4"/>
  <c r="AE47" i="4"/>
  <c r="AI47" i="4" s="1"/>
  <c r="N48" i="4"/>
  <c r="BH41" i="4"/>
  <c r="BI41" i="4" s="1"/>
  <c r="AR43" i="4" l="1"/>
  <c r="BN43" i="4"/>
  <c r="AQ44" i="4"/>
  <c r="AS44" i="4" s="1"/>
  <c r="AJ47" i="4"/>
  <c r="AL47" i="4" s="1"/>
  <c r="AM47" i="4"/>
  <c r="AN47" i="4" s="1"/>
  <c r="AT47" i="4" s="1"/>
  <c r="AC46" i="4"/>
  <c r="AB46" i="4"/>
  <c r="V48" i="4"/>
  <c r="S48" i="4"/>
  <c r="Q48" i="4"/>
  <c r="N49" i="4"/>
  <c r="AE48" i="4"/>
  <c r="AI48" i="4" s="1"/>
  <c r="BK42" i="4"/>
  <c r="BJ42" i="4"/>
  <c r="BL42" i="4"/>
  <c r="BG43" i="4"/>
  <c r="BH42" i="4"/>
  <c r="BI42" i="4" s="1"/>
  <c r="M45" i="4"/>
  <c r="T47" i="4"/>
  <c r="U47" i="4"/>
  <c r="W47" i="4"/>
  <c r="X47" i="4" s="1"/>
  <c r="Y47" i="4" s="1"/>
  <c r="Z47" i="4" s="1"/>
  <c r="BF44" i="4"/>
  <c r="BN44" i="4"/>
  <c r="AP45" i="4"/>
  <c r="AK47" i="4"/>
  <c r="P41" i="4"/>
  <c r="R40" i="4"/>
  <c r="AR44" i="4" l="1"/>
  <c r="AQ45" i="4"/>
  <c r="AS45" i="4" s="1"/>
  <c r="AJ48" i="4"/>
  <c r="AM48" i="4"/>
  <c r="AN48" i="4" s="1"/>
  <c r="AT48" i="4" s="1"/>
  <c r="BM44" i="4"/>
  <c r="AR45" i="4"/>
  <c r="AP46" i="4"/>
  <c r="AB47" i="4"/>
  <c r="AC47" i="4"/>
  <c r="BL43" i="4"/>
  <c r="BK43" i="4"/>
  <c r="BJ43" i="4"/>
  <c r="U48" i="4"/>
  <c r="T48" i="4"/>
  <c r="W48" i="4"/>
  <c r="X48" i="4" s="1"/>
  <c r="Y48" i="4" s="1"/>
  <c r="Z48" i="4" s="1"/>
  <c r="BH43" i="4"/>
  <c r="BI43" i="4" s="1"/>
  <c r="P42" i="4"/>
  <c r="R41" i="4"/>
  <c r="Q49" i="4"/>
  <c r="V49" i="4"/>
  <c r="AE49" i="4"/>
  <c r="AI49" i="4" s="1"/>
  <c r="N50" i="4"/>
  <c r="S49" i="4"/>
  <c r="BG44" i="4"/>
  <c r="M46" i="4"/>
  <c r="AK48" i="4"/>
  <c r="AL48" i="4"/>
  <c r="AQ46" i="4" l="1"/>
  <c r="AS46" i="4" s="1"/>
  <c r="AJ49" i="4"/>
  <c r="AM49" i="4"/>
  <c r="AN49" i="4" s="1"/>
  <c r="AT49" i="4" s="1"/>
  <c r="AP47" i="4"/>
  <c r="AC48" i="4"/>
  <c r="AB48" i="4"/>
  <c r="T49" i="4"/>
  <c r="W49" i="4"/>
  <c r="X49" i="4" s="1"/>
  <c r="Y49" i="4" s="1"/>
  <c r="Z49" i="4" s="1"/>
  <c r="U49" i="4"/>
  <c r="P43" i="4"/>
  <c r="R42" i="4"/>
  <c r="AK49" i="4"/>
  <c r="AL49" i="4"/>
  <c r="V50" i="4"/>
  <c r="Q50" i="4"/>
  <c r="N51" i="4"/>
  <c r="AE50" i="4"/>
  <c r="AI50" i="4" s="1"/>
  <c r="S50" i="4"/>
  <c r="BK44" i="4"/>
  <c r="BJ44" i="4"/>
  <c r="BL44" i="4"/>
  <c r="BH44" i="4"/>
  <c r="BI44" i="4" s="1"/>
  <c r="M47" i="4"/>
  <c r="BM45" i="4"/>
  <c r="BN45" i="4"/>
  <c r="BF45" i="4"/>
  <c r="BF46" i="4" l="1"/>
  <c r="BN46" i="4"/>
  <c r="BM46" i="4"/>
  <c r="AQ47" i="4"/>
  <c r="AS47" i="4" s="1"/>
  <c r="AR46" i="4"/>
  <c r="AJ50" i="4"/>
  <c r="AM50" i="4"/>
  <c r="AN50" i="4" s="1"/>
  <c r="AT50" i="4" s="1"/>
  <c r="AP48" i="4"/>
  <c r="BG45" i="4"/>
  <c r="P44" i="4"/>
  <c r="R43" i="4"/>
  <c r="AB49" i="4"/>
  <c r="AC49" i="4"/>
  <c r="BM47" i="4"/>
  <c r="U50" i="4"/>
  <c r="T50" i="4"/>
  <c r="W50" i="4"/>
  <c r="X50" i="4" s="1"/>
  <c r="Y50" i="4" s="1"/>
  <c r="Z50" i="4" s="1"/>
  <c r="AK50" i="4"/>
  <c r="AL50" i="4"/>
  <c r="BG46" i="4"/>
  <c r="BH46" i="4" s="1"/>
  <c r="Q51" i="4"/>
  <c r="V51" i="4"/>
  <c r="S51" i="4"/>
  <c r="AE51" i="4"/>
  <c r="AI51" i="4" s="1"/>
  <c r="N52" i="4"/>
  <c r="M48" i="4"/>
  <c r="BF47" i="4" l="1"/>
  <c r="AQ48" i="4"/>
  <c r="AS48" i="4" s="1"/>
  <c r="BN47" i="4"/>
  <c r="AR47" i="4"/>
  <c r="AJ51" i="4"/>
  <c r="AM51" i="4"/>
  <c r="AN51" i="4" s="1"/>
  <c r="AT51" i="4" s="1"/>
  <c r="AP49" i="4"/>
  <c r="AC50" i="4"/>
  <c r="AB50" i="4"/>
  <c r="BG47" i="4"/>
  <c r="BH47" i="4" s="1"/>
  <c r="P45" i="4"/>
  <c r="R44" i="4"/>
  <c r="AK51" i="4"/>
  <c r="AL51" i="4"/>
  <c r="T51" i="4"/>
  <c r="U51" i="4"/>
  <c r="W51" i="4"/>
  <c r="X51" i="4" s="1"/>
  <c r="Y51" i="4" s="1"/>
  <c r="Z51" i="4" s="1"/>
  <c r="BL45" i="4"/>
  <c r="BK45" i="4"/>
  <c r="BJ45" i="4"/>
  <c r="BH45" i="4"/>
  <c r="BI45" i="4" s="1"/>
  <c r="BI46" i="4" s="1"/>
  <c r="V52" i="4"/>
  <c r="N53" i="4"/>
  <c r="S52" i="4"/>
  <c r="AE52" i="4"/>
  <c r="AI52" i="4" s="1"/>
  <c r="Q52" i="4"/>
  <c r="BK46" i="4"/>
  <c r="BL46" i="4"/>
  <c r="BJ46" i="4"/>
  <c r="M49" i="4"/>
  <c r="BF48" i="4" l="1"/>
  <c r="BG48" i="4" s="1"/>
  <c r="BM48" i="4"/>
  <c r="AR48" i="4"/>
  <c r="BN48" i="4"/>
  <c r="AQ49" i="4"/>
  <c r="AS49" i="4" s="1"/>
  <c r="AJ52" i="4"/>
  <c r="AM52" i="4"/>
  <c r="AN52" i="4" s="1"/>
  <c r="AT52" i="4" s="1"/>
  <c r="AR49" i="4"/>
  <c r="BI47" i="4"/>
  <c r="AB51" i="4"/>
  <c r="AC51" i="4"/>
  <c r="P46" i="4"/>
  <c r="R45" i="4"/>
  <c r="Q53" i="4"/>
  <c r="AE53" i="4"/>
  <c r="AI53" i="4" s="1"/>
  <c r="V53" i="4"/>
  <c r="S53" i="4"/>
  <c r="M50" i="4"/>
  <c r="AP50" i="4"/>
  <c r="AK52" i="4"/>
  <c r="AL52" i="4"/>
  <c r="BL47" i="4"/>
  <c r="BK47" i="4"/>
  <c r="BJ47" i="4"/>
  <c r="U52" i="4"/>
  <c r="T52" i="4"/>
  <c r="W52" i="4"/>
  <c r="X52" i="4" s="1"/>
  <c r="Y52" i="4" s="1"/>
  <c r="Z52" i="4" s="1"/>
  <c r="BN49" i="4" l="1"/>
  <c r="BM49" i="4"/>
  <c r="AQ50" i="4"/>
  <c r="AS50" i="4" s="1"/>
  <c r="BF49" i="4"/>
  <c r="AJ53" i="4"/>
  <c r="AM53" i="4"/>
  <c r="AN53" i="4" s="1"/>
  <c r="AT53" i="4" s="1"/>
  <c r="AR50" i="4"/>
  <c r="AP51" i="4"/>
  <c r="AC52" i="4"/>
  <c r="AB52" i="4"/>
  <c r="BK48" i="4"/>
  <c r="BL48" i="4"/>
  <c r="BJ48" i="4"/>
  <c r="BM50" i="4"/>
  <c r="BH48" i="4"/>
  <c r="BI48" i="4" s="1"/>
  <c r="W53" i="4"/>
  <c r="X53" i="4" s="1"/>
  <c r="Y53" i="4" s="1"/>
  <c r="Z53" i="4" s="1"/>
  <c r="T53" i="4"/>
  <c r="U53" i="4"/>
  <c r="P47" i="4"/>
  <c r="R46" i="4"/>
  <c r="AK53" i="4"/>
  <c r="BG49" i="4"/>
  <c r="BH49" i="4" s="1"/>
  <c r="M51" i="4"/>
  <c r="AQ51" i="4" l="1"/>
  <c r="AR51" i="4" s="1"/>
  <c r="AL53" i="4"/>
  <c r="BF50" i="4"/>
  <c r="BG50" i="4" s="1"/>
  <c r="BN50" i="4"/>
  <c r="BI49" i="4"/>
  <c r="BL49" i="4"/>
  <c r="BK49" i="4"/>
  <c r="BJ49" i="4"/>
  <c r="AB53" i="4"/>
  <c r="AC53" i="4"/>
  <c r="BM51" i="4"/>
  <c r="P48" i="4"/>
  <c r="R47" i="4"/>
  <c r="M52" i="4"/>
  <c r="AP52" i="4"/>
  <c r="AS51" i="4" l="1"/>
  <c r="AQ52" i="4"/>
  <c r="AS52" i="4" s="1"/>
  <c r="BF51" i="4"/>
  <c r="BG51" i="4" s="1"/>
  <c r="BH51" i="4" s="1"/>
  <c r="BN51" i="4"/>
  <c r="AR52" i="4"/>
  <c r="AP53" i="4"/>
  <c r="M53" i="4"/>
  <c r="BK50" i="4"/>
  <c r="BL50" i="4"/>
  <c r="BJ50" i="4"/>
  <c r="P49" i="4"/>
  <c r="R48" i="4"/>
  <c r="BH50" i="4"/>
  <c r="BI50" i="4" s="1"/>
  <c r="AQ53" i="4" l="1"/>
  <c r="AS53" i="4" s="1"/>
  <c r="BM52" i="4"/>
  <c r="BF52" i="4"/>
  <c r="BG52" i="4" s="1"/>
  <c r="BN52" i="4"/>
  <c r="AR53" i="4"/>
  <c r="P50" i="4"/>
  <c r="R49" i="4"/>
  <c r="BL51" i="4"/>
  <c r="BK51" i="4"/>
  <c r="BJ51" i="4"/>
  <c r="BI51" i="4"/>
  <c r="BK52" i="4" l="1"/>
  <c r="BL52" i="4"/>
  <c r="BJ52" i="4"/>
  <c r="BH52" i="4"/>
  <c r="BI52" i="4" s="1"/>
  <c r="BN53" i="4"/>
  <c r="BF53" i="4"/>
  <c r="BM53" i="4"/>
  <c r="P51" i="4"/>
  <c r="R50" i="4"/>
  <c r="BG53" i="4" l="1"/>
  <c r="P52" i="4"/>
  <c r="R51" i="4"/>
  <c r="P53" i="4" l="1"/>
  <c r="R53" i="4" s="1"/>
  <c r="R52" i="4"/>
  <c r="BL53" i="4"/>
  <c r="BK53" i="4"/>
  <c r="BJ53" i="4"/>
  <c r="BH53" i="4"/>
  <c r="BI53" i="4" s="1"/>
  <c r="M4" i="2" l="1"/>
  <c r="M5" i="2"/>
  <c r="M6" i="2"/>
  <c r="M7" i="2"/>
  <c r="M8" i="2"/>
  <c r="O10" i="2"/>
  <c r="O11" i="2"/>
  <c r="O9" i="2"/>
  <c r="M9" i="2"/>
  <c r="M10" i="2"/>
  <c r="M11" i="2"/>
  <c r="AH1" i="2" l="1"/>
  <c r="AA10" i="2" l="1"/>
  <c r="AE10" i="2" s="1"/>
  <c r="AA11" i="2"/>
  <c r="AE11" i="2" s="1"/>
  <c r="AG11" i="2" s="1"/>
  <c r="AI11" i="2" s="1"/>
  <c r="AA9" i="2"/>
  <c r="AE9" i="2" s="1"/>
  <c r="I4" i="2"/>
  <c r="Q10" i="2"/>
  <c r="S11" i="2"/>
  <c r="S9" i="2"/>
  <c r="R9" i="2"/>
  <c r="R10" i="2"/>
  <c r="R11" i="2"/>
  <c r="P11" i="2"/>
  <c r="K54" i="2"/>
  <c r="J12" i="2"/>
  <c r="L4" i="2"/>
  <c r="N14" i="3"/>
  <c r="D2" i="3"/>
  <c r="E2" i="3" s="1"/>
  <c r="C52" i="3"/>
  <c r="B10" i="3"/>
  <c r="B11" i="3" s="1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4" i="2"/>
  <c r="G5" i="2"/>
  <c r="G6" i="2"/>
  <c r="G7" i="2"/>
  <c r="G8" i="2"/>
  <c r="G9" i="2"/>
  <c r="W9" i="2" s="1"/>
  <c r="G10" i="2"/>
  <c r="W10" i="2" s="1"/>
  <c r="G11" i="2"/>
  <c r="W11" i="2" s="1"/>
  <c r="G12" i="2"/>
  <c r="W12" i="2" s="1"/>
  <c r="G13" i="2"/>
  <c r="W13" i="2" s="1"/>
  <c r="G14" i="2"/>
  <c r="W14" i="2" s="1"/>
  <c r="G15" i="2"/>
  <c r="W15" i="2" s="1"/>
  <c r="G16" i="2"/>
  <c r="W16" i="2" s="1"/>
  <c r="G17" i="2"/>
  <c r="W17" i="2" s="1"/>
  <c r="G18" i="2"/>
  <c r="W18" i="2" s="1"/>
  <c r="G19" i="2"/>
  <c r="W19" i="2" s="1"/>
  <c r="G20" i="2"/>
  <c r="W20" i="2" s="1"/>
  <c r="G21" i="2"/>
  <c r="W21" i="2" s="1"/>
  <c r="G22" i="2"/>
  <c r="W22" i="2" s="1"/>
  <c r="G23" i="2"/>
  <c r="W23" i="2" s="1"/>
  <c r="G24" i="2"/>
  <c r="W24" i="2" s="1"/>
  <c r="G25" i="2"/>
  <c r="W25" i="2" s="1"/>
  <c r="G26" i="2"/>
  <c r="W26" i="2" s="1"/>
  <c r="G27" i="2"/>
  <c r="W27" i="2" s="1"/>
  <c r="G28" i="2"/>
  <c r="W28" i="2" s="1"/>
  <c r="G29" i="2"/>
  <c r="W29" i="2" s="1"/>
  <c r="G30" i="2"/>
  <c r="W30" i="2" s="1"/>
  <c r="G31" i="2"/>
  <c r="W31" i="2" s="1"/>
  <c r="G32" i="2"/>
  <c r="W32" i="2" s="1"/>
  <c r="G33" i="2"/>
  <c r="W33" i="2" s="1"/>
  <c r="G34" i="2"/>
  <c r="W34" i="2" s="1"/>
  <c r="G35" i="2"/>
  <c r="W35" i="2" s="1"/>
  <c r="G36" i="2"/>
  <c r="W36" i="2" s="1"/>
  <c r="G37" i="2"/>
  <c r="W37" i="2" s="1"/>
  <c r="G38" i="2"/>
  <c r="W38" i="2" s="1"/>
  <c r="G39" i="2"/>
  <c r="W39" i="2" s="1"/>
  <c r="G40" i="2"/>
  <c r="W40" i="2" s="1"/>
  <c r="G41" i="2"/>
  <c r="W41" i="2" s="1"/>
  <c r="G42" i="2"/>
  <c r="W42" i="2" s="1"/>
  <c r="G43" i="2"/>
  <c r="W43" i="2" s="1"/>
  <c r="G44" i="2"/>
  <c r="W44" i="2" s="1"/>
  <c r="G45" i="2"/>
  <c r="W45" i="2" s="1"/>
  <c r="G46" i="2"/>
  <c r="W46" i="2" s="1"/>
  <c r="G47" i="2"/>
  <c r="W47" i="2" s="1"/>
  <c r="G48" i="2"/>
  <c r="W48" i="2" s="1"/>
  <c r="G49" i="2"/>
  <c r="W49" i="2" s="1"/>
  <c r="G50" i="2"/>
  <c r="W50" i="2" s="1"/>
  <c r="G51" i="2"/>
  <c r="W51" i="2" s="1"/>
  <c r="G52" i="2"/>
  <c r="W52" i="2" s="1"/>
  <c r="G53" i="2"/>
  <c r="W53" i="2" s="1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4" i="2"/>
  <c r="L5" i="2" l="1"/>
  <c r="N5" i="2" s="1"/>
  <c r="N4" i="2"/>
  <c r="AF9" i="2"/>
  <c r="AG9" i="2"/>
  <c r="AI9" i="2" s="1"/>
  <c r="M12" i="2"/>
  <c r="O12" i="2"/>
  <c r="Q12" i="2" s="1"/>
  <c r="AF10" i="2"/>
  <c r="AG10" i="2"/>
  <c r="AI10" i="2" s="1"/>
  <c r="B12" i="3"/>
  <c r="D3" i="3"/>
  <c r="AA12" i="2"/>
  <c r="AE12" i="2" s="1"/>
  <c r="AG12" i="2" s="1"/>
  <c r="AI12" i="2" s="1"/>
  <c r="Q9" i="2"/>
  <c r="Q11" i="2"/>
  <c r="AF11" i="2"/>
  <c r="T9" i="2"/>
  <c r="U9" i="2" s="1"/>
  <c r="V9" i="2" s="1"/>
  <c r="T11" i="2"/>
  <c r="U11" i="2" s="1"/>
  <c r="V11" i="2" s="1"/>
  <c r="P9" i="2"/>
  <c r="S10" i="2"/>
  <c r="T10" i="2" s="1"/>
  <c r="U10" i="2" s="1"/>
  <c r="V10" i="2" s="1"/>
  <c r="H51" i="2"/>
  <c r="H47" i="2"/>
  <c r="H43" i="2"/>
  <c r="H39" i="2"/>
  <c r="H35" i="2"/>
  <c r="H31" i="2"/>
  <c r="H27" i="2"/>
  <c r="H23" i="2"/>
  <c r="H19" i="2"/>
  <c r="H15" i="2"/>
  <c r="H11" i="2"/>
  <c r="H7" i="2"/>
  <c r="J13" i="2"/>
  <c r="R12" i="2"/>
  <c r="P10" i="2"/>
  <c r="H4" i="2"/>
  <c r="H50" i="2"/>
  <c r="H46" i="2"/>
  <c r="H42" i="2"/>
  <c r="H38" i="2"/>
  <c r="H34" i="2"/>
  <c r="H30" i="2"/>
  <c r="H26" i="2"/>
  <c r="H22" i="2"/>
  <c r="H18" i="2"/>
  <c r="H14" i="2"/>
  <c r="H10" i="2"/>
  <c r="H6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52" i="2"/>
  <c r="H48" i="2"/>
  <c r="H44" i="2"/>
  <c r="H40" i="2"/>
  <c r="H36" i="2"/>
  <c r="H32" i="2"/>
  <c r="H28" i="2"/>
  <c r="H24" i="2"/>
  <c r="H20" i="2"/>
  <c r="H16" i="2"/>
  <c r="H12" i="2"/>
  <c r="H8" i="2"/>
  <c r="L6" i="2"/>
  <c r="N6" i="2" s="1"/>
  <c r="B3" i="1"/>
  <c r="J3" i="1" s="1"/>
  <c r="K3" i="1" s="1"/>
  <c r="B4" i="1"/>
  <c r="J4" i="1" s="1"/>
  <c r="K4" i="1" s="1"/>
  <c r="B5" i="1"/>
  <c r="J5" i="1" s="1"/>
  <c r="K5" i="1" s="1"/>
  <c r="B6" i="1"/>
  <c r="J6" i="1" s="1"/>
  <c r="B7" i="1"/>
  <c r="J7" i="1" s="1"/>
  <c r="B8" i="1"/>
  <c r="J8" i="1" s="1"/>
  <c r="B9" i="1"/>
  <c r="J9" i="1" s="1"/>
  <c r="B10" i="1"/>
  <c r="J10" i="1" s="1"/>
  <c r="K10" i="1" s="1"/>
  <c r="B11" i="1"/>
  <c r="J11" i="1" s="1"/>
  <c r="B12" i="1"/>
  <c r="J12" i="1" s="1"/>
  <c r="B13" i="1"/>
  <c r="J13" i="1" s="1"/>
  <c r="K13" i="1" s="1"/>
  <c r="B14" i="1"/>
  <c r="J14" i="1" s="1"/>
  <c r="B15" i="1"/>
  <c r="J15" i="1" s="1"/>
  <c r="B16" i="1"/>
  <c r="J16" i="1" s="1"/>
  <c r="B17" i="1"/>
  <c r="J17" i="1" s="1"/>
  <c r="B18" i="1"/>
  <c r="J18" i="1" s="1"/>
  <c r="B19" i="1"/>
  <c r="J19" i="1" s="1"/>
  <c r="K19" i="1" s="1"/>
  <c r="B20" i="1"/>
  <c r="J20" i="1" s="1"/>
  <c r="K20" i="1" s="1"/>
  <c r="B21" i="1"/>
  <c r="J21" i="1" s="1"/>
  <c r="K21" i="1" s="1"/>
  <c r="B22" i="1"/>
  <c r="J22" i="1" s="1"/>
  <c r="B23" i="1"/>
  <c r="B24" i="1"/>
  <c r="J24" i="1" s="1"/>
  <c r="B25" i="1"/>
  <c r="J25" i="1" s="1"/>
  <c r="K25" i="1" s="1"/>
  <c r="B26" i="1"/>
  <c r="J26" i="1" s="1"/>
  <c r="B27" i="1"/>
  <c r="J27" i="1" s="1"/>
  <c r="B28" i="1"/>
  <c r="J28" i="1" s="1"/>
  <c r="K28" i="1" s="1"/>
  <c r="B29" i="1"/>
  <c r="J29" i="1" s="1"/>
  <c r="K29" i="1" s="1"/>
  <c r="B30" i="1"/>
  <c r="J30" i="1" s="1"/>
  <c r="B31" i="1"/>
  <c r="J31" i="1" s="1"/>
  <c r="B32" i="1"/>
  <c r="J32" i="1" s="1"/>
  <c r="B33" i="1"/>
  <c r="J33" i="1" s="1"/>
  <c r="B34" i="1"/>
  <c r="J34" i="1" s="1"/>
  <c r="B35" i="1"/>
  <c r="J35" i="1" s="1"/>
  <c r="K35" i="1" s="1"/>
  <c r="B36" i="1"/>
  <c r="J36" i="1" s="1"/>
  <c r="K36" i="1" s="1"/>
  <c r="B37" i="1"/>
  <c r="J37" i="1" s="1"/>
  <c r="K37" i="1" s="1"/>
  <c r="B38" i="1"/>
  <c r="J38" i="1" s="1"/>
  <c r="B39" i="1"/>
  <c r="J39" i="1" s="1"/>
  <c r="B40" i="1"/>
  <c r="J40" i="1" s="1"/>
  <c r="B41" i="1"/>
  <c r="J41" i="1" s="1"/>
  <c r="B42" i="1"/>
  <c r="J42" i="1" s="1"/>
  <c r="B43" i="1"/>
  <c r="J43" i="1" s="1"/>
  <c r="K43" i="1" s="1"/>
  <c r="B44" i="1"/>
  <c r="J44" i="1" s="1"/>
  <c r="B45" i="1"/>
  <c r="J45" i="1" s="1"/>
  <c r="K45" i="1" s="1"/>
  <c r="B46" i="1"/>
  <c r="J46" i="1" s="1"/>
  <c r="K46" i="1" s="1"/>
  <c r="B47" i="1"/>
  <c r="J47" i="1" s="1"/>
  <c r="B48" i="1"/>
  <c r="J48" i="1" s="1"/>
  <c r="B49" i="1"/>
  <c r="J49" i="1" s="1"/>
  <c r="B50" i="1"/>
  <c r="J50" i="1" s="1"/>
  <c r="B51" i="1"/>
  <c r="J51" i="1" s="1"/>
  <c r="B2" i="1"/>
  <c r="J2" i="1" s="1"/>
  <c r="C3" i="1"/>
  <c r="C4" i="1"/>
  <c r="E4" i="1" s="1"/>
  <c r="C5" i="1"/>
  <c r="C6" i="1"/>
  <c r="E6" i="1" s="1"/>
  <c r="C7" i="1"/>
  <c r="C8" i="1"/>
  <c r="E8" i="1" s="1"/>
  <c r="C9" i="1"/>
  <c r="E9" i="1" s="1"/>
  <c r="C10" i="1"/>
  <c r="C11" i="1"/>
  <c r="C12" i="1"/>
  <c r="E12" i="1" s="1"/>
  <c r="C13" i="1"/>
  <c r="E13" i="1" s="1"/>
  <c r="C14" i="1"/>
  <c r="E14" i="1" s="1"/>
  <c r="C15" i="1"/>
  <c r="C16" i="1"/>
  <c r="E16" i="1" s="1"/>
  <c r="C17" i="1"/>
  <c r="E17" i="1" s="1"/>
  <c r="C18" i="1"/>
  <c r="C19" i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C28" i="1"/>
  <c r="E28" i="1" s="1"/>
  <c r="C29" i="1"/>
  <c r="C30" i="1"/>
  <c r="E30" i="1" s="1"/>
  <c r="C31" i="1"/>
  <c r="C32" i="1"/>
  <c r="E32" i="1" s="1"/>
  <c r="C33" i="1"/>
  <c r="E33" i="1" s="1"/>
  <c r="C34" i="1"/>
  <c r="C35" i="1"/>
  <c r="C36" i="1"/>
  <c r="E36" i="1" s="1"/>
  <c r="C37" i="1"/>
  <c r="E37" i="1" s="1"/>
  <c r="C38" i="1"/>
  <c r="E38" i="1" s="1"/>
  <c r="C39" i="1"/>
  <c r="C40" i="1"/>
  <c r="C41" i="1"/>
  <c r="E41" i="1" s="1"/>
  <c r="C42" i="1"/>
  <c r="C43" i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C51" i="1"/>
  <c r="E3" i="1"/>
  <c r="E5" i="1"/>
  <c r="E7" i="1"/>
  <c r="E10" i="1"/>
  <c r="E11" i="1"/>
  <c r="E15" i="1"/>
  <c r="E18" i="1"/>
  <c r="E19" i="1"/>
  <c r="E27" i="1"/>
  <c r="E29" i="1"/>
  <c r="E31" i="1"/>
  <c r="E34" i="1"/>
  <c r="E35" i="1"/>
  <c r="E39" i="1"/>
  <c r="E40" i="1"/>
  <c r="E42" i="1"/>
  <c r="E43" i="1"/>
  <c r="E50" i="1"/>
  <c r="E51" i="1"/>
  <c r="C2" i="1"/>
  <c r="E2" i="1" s="1"/>
  <c r="AA13" i="2" l="1"/>
  <c r="AE13" i="2" s="1"/>
  <c r="AG13" i="2" s="1"/>
  <c r="AI13" i="2" s="1"/>
  <c r="M13" i="2"/>
  <c r="O13" i="2"/>
  <c r="Q13" i="2" s="1"/>
  <c r="AH10" i="2"/>
  <c r="AJ10" i="2" s="1"/>
  <c r="AH11" i="2"/>
  <c r="AJ11" i="2" s="1"/>
  <c r="AH9" i="2"/>
  <c r="AJ9" i="2" s="1"/>
  <c r="J23" i="1"/>
  <c r="K23" i="1" s="1"/>
  <c r="E3" i="3"/>
  <c r="D4" i="3"/>
  <c r="B13" i="3"/>
  <c r="Y10" i="2"/>
  <c r="X10" i="2"/>
  <c r="Y9" i="2"/>
  <c r="X9" i="2"/>
  <c r="AF12" i="2"/>
  <c r="Y11" i="2"/>
  <c r="X11" i="2"/>
  <c r="J14" i="2"/>
  <c r="R13" i="2"/>
  <c r="P12" i="2"/>
  <c r="S12" i="2"/>
  <c r="T12" i="2" s="1"/>
  <c r="U12" i="2" s="1"/>
  <c r="V12" i="2" s="1"/>
  <c r="L7" i="2"/>
  <c r="N7" i="2" s="1"/>
  <c r="K2" i="1"/>
  <c r="K24" i="1"/>
  <c r="K8" i="1"/>
  <c r="K15" i="1"/>
  <c r="K7" i="1"/>
  <c r="K41" i="1"/>
  <c r="K30" i="1"/>
  <c r="K6" i="1"/>
  <c r="K38" i="1"/>
  <c r="K22" i="1"/>
  <c r="K14" i="1"/>
  <c r="K33" i="1"/>
  <c r="K40" i="1"/>
  <c r="K48" i="1"/>
  <c r="K32" i="1"/>
  <c r="K44" i="1"/>
  <c r="K39" i="1"/>
  <c r="K51" i="1"/>
  <c r="K49" i="1"/>
  <c r="K50" i="1"/>
  <c r="K16" i="1"/>
  <c r="K17" i="1"/>
  <c r="K9" i="1"/>
  <c r="K27" i="1"/>
  <c r="K47" i="1"/>
  <c r="K31" i="1"/>
  <c r="K12" i="1"/>
  <c r="K11" i="1"/>
  <c r="K42" i="1"/>
  <c r="K34" i="1"/>
  <c r="K26" i="1"/>
  <c r="K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AA14" i="2" l="1"/>
  <c r="AE14" i="2" s="1"/>
  <c r="AG14" i="2" s="1"/>
  <c r="AI14" i="2" s="1"/>
  <c r="O14" i="2"/>
  <c r="Q14" i="2" s="1"/>
  <c r="M14" i="2"/>
  <c r="AH12" i="2"/>
  <c r="AJ12" i="2" s="1"/>
  <c r="B14" i="3"/>
  <c r="D5" i="3"/>
  <c r="E4" i="3"/>
  <c r="AK10" i="2"/>
  <c r="I11" i="2"/>
  <c r="I10" i="2"/>
  <c r="AK9" i="2"/>
  <c r="AK11" i="2"/>
  <c r="I9" i="2"/>
  <c r="AL9" i="2"/>
  <c r="AM9" i="2" s="1"/>
  <c r="AL11" i="2"/>
  <c r="AM11" i="2" s="1"/>
  <c r="AL10" i="2"/>
  <c r="AM10" i="2" s="1"/>
  <c r="Y12" i="2"/>
  <c r="X12" i="2"/>
  <c r="AF13" i="2"/>
  <c r="S13" i="2"/>
  <c r="T13" i="2" s="1"/>
  <c r="U13" i="2" s="1"/>
  <c r="V13" i="2" s="1"/>
  <c r="P13" i="2"/>
  <c r="R14" i="2"/>
  <c r="J15" i="2"/>
  <c r="L8" i="2"/>
  <c r="N8" i="2" s="1"/>
  <c r="F3" i="1"/>
  <c r="F4" i="1"/>
  <c r="F5" i="1"/>
  <c r="H5" i="1" s="1"/>
  <c r="L5" i="1" s="1"/>
  <c r="F6" i="1"/>
  <c r="H6" i="1" s="1"/>
  <c r="L6" i="1" s="1"/>
  <c r="F7" i="1"/>
  <c r="F8" i="1"/>
  <c r="H8" i="1" s="1"/>
  <c r="L8" i="1" s="1"/>
  <c r="F9" i="1"/>
  <c r="F10" i="1"/>
  <c r="F11" i="1"/>
  <c r="H11" i="1" s="1"/>
  <c r="L11" i="1" s="1"/>
  <c r="F12" i="1"/>
  <c r="F13" i="1"/>
  <c r="H13" i="1" s="1"/>
  <c r="L13" i="1" s="1"/>
  <c r="F14" i="1"/>
  <c r="F15" i="1"/>
  <c r="H15" i="1" s="1"/>
  <c r="L15" i="1" s="1"/>
  <c r="F16" i="1"/>
  <c r="F17" i="1"/>
  <c r="F18" i="1"/>
  <c r="F19" i="1"/>
  <c r="F20" i="1"/>
  <c r="F21" i="1"/>
  <c r="H21" i="1" s="1"/>
  <c r="L21" i="1" s="1"/>
  <c r="F22" i="1"/>
  <c r="H22" i="1" s="1"/>
  <c r="L22" i="1" s="1"/>
  <c r="F23" i="1"/>
  <c r="F24" i="1"/>
  <c r="F25" i="1"/>
  <c r="F26" i="1"/>
  <c r="F27" i="1"/>
  <c r="H27" i="1" s="1"/>
  <c r="L27" i="1" s="1"/>
  <c r="F28" i="1"/>
  <c r="F29" i="1"/>
  <c r="H29" i="1" s="1"/>
  <c r="L29" i="1" s="1"/>
  <c r="F30" i="1"/>
  <c r="F31" i="1"/>
  <c r="F32" i="1"/>
  <c r="F33" i="1"/>
  <c r="F34" i="1"/>
  <c r="F35" i="1"/>
  <c r="F36" i="1"/>
  <c r="F37" i="1"/>
  <c r="H37" i="1" s="1"/>
  <c r="L37" i="1" s="1"/>
  <c r="F38" i="1"/>
  <c r="H38" i="1" s="1"/>
  <c r="L38" i="1" s="1"/>
  <c r="F39" i="1"/>
  <c r="F40" i="1"/>
  <c r="F41" i="1"/>
  <c r="F42" i="1"/>
  <c r="F43" i="1"/>
  <c r="H43" i="1" s="1"/>
  <c r="L43" i="1" s="1"/>
  <c r="F44" i="1"/>
  <c r="F45" i="1"/>
  <c r="H45" i="1" s="1"/>
  <c r="L45" i="1" s="1"/>
  <c r="F46" i="1"/>
  <c r="F47" i="1"/>
  <c r="H47" i="1" s="1"/>
  <c r="L47" i="1" s="1"/>
  <c r="F48" i="1"/>
  <c r="F49" i="1"/>
  <c r="F50" i="1"/>
  <c r="F51" i="1"/>
  <c r="H51" i="1" s="1"/>
  <c r="L51" i="1" s="1"/>
  <c r="F2" i="1"/>
  <c r="AH13" i="2" l="1"/>
  <c r="AJ13" i="2" s="1"/>
  <c r="AA15" i="2"/>
  <c r="AE15" i="2" s="1"/>
  <c r="AG15" i="2" s="1"/>
  <c r="AI15" i="2" s="1"/>
  <c r="O15" i="2"/>
  <c r="Q15" i="2" s="1"/>
  <c r="M15" i="2"/>
  <c r="BG10" i="2"/>
  <c r="BF10" i="2"/>
  <c r="BF11" i="2"/>
  <c r="BG11" i="2"/>
  <c r="BF9" i="2"/>
  <c r="BG9" i="2"/>
  <c r="D6" i="3"/>
  <c r="E5" i="3"/>
  <c r="B15" i="3"/>
  <c r="I12" i="2"/>
  <c r="AK12" i="2"/>
  <c r="AO10" i="2"/>
  <c r="AY10" i="2"/>
  <c r="AL12" i="2"/>
  <c r="AM12" i="2" s="1"/>
  <c r="AO11" i="2"/>
  <c r="AY11" i="2"/>
  <c r="AO9" i="2"/>
  <c r="AY9" i="2"/>
  <c r="AN11" i="2"/>
  <c r="AN10" i="2"/>
  <c r="Y13" i="2"/>
  <c r="X13" i="2"/>
  <c r="AN9" i="2"/>
  <c r="AF14" i="2"/>
  <c r="R15" i="2"/>
  <c r="J16" i="2"/>
  <c r="S14" i="2"/>
  <c r="T14" i="2" s="1"/>
  <c r="U14" i="2" s="1"/>
  <c r="V14" i="2" s="1"/>
  <c r="P14" i="2"/>
  <c r="L9" i="2"/>
  <c r="N9" i="2" s="1"/>
  <c r="H39" i="1"/>
  <c r="L39" i="1" s="1"/>
  <c r="H35" i="1"/>
  <c r="L35" i="1" s="1"/>
  <c r="H19" i="1"/>
  <c r="L19" i="1" s="1"/>
  <c r="H3" i="1"/>
  <c r="L3" i="1" s="1"/>
  <c r="H31" i="1"/>
  <c r="L31" i="1" s="1"/>
  <c r="H2" i="1"/>
  <c r="H50" i="1"/>
  <c r="L50" i="1" s="1"/>
  <c r="H42" i="1"/>
  <c r="L42" i="1" s="1"/>
  <c r="H34" i="1"/>
  <c r="L34" i="1" s="1"/>
  <c r="H26" i="1"/>
  <c r="L26" i="1" s="1"/>
  <c r="H18" i="1"/>
  <c r="L18" i="1" s="1"/>
  <c r="H10" i="1"/>
  <c r="L10" i="1" s="1"/>
  <c r="H9" i="1"/>
  <c r="L9" i="1" s="1"/>
  <c r="H49" i="1"/>
  <c r="L49" i="1" s="1"/>
  <c r="H41" i="1"/>
  <c r="L41" i="1" s="1"/>
  <c r="H33" i="1"/>
  <c r="L33" i="1" s="1"/>
  <c r="H25" i="1"/>
  <c r="L25" i="1" s="1"/>
  <c r="H17" i="1"/>
  <c r="L17" i="1" s="1"/>
  <c r="H48" i="1"/>
  <c r="L48" i="1" s="1"/>
  <c r="H40" i="1"/>
  <c r="L40" i="1" s="1"/>
  <c r="H32" i="1"/>
  <c r="L32" i="1" s="1"/>
  <c r="H24" i="1"/>
  <c r="L24" i="1" s="1"/>
  <c r="H16" i="1"/>
  <c r="L16" i="1" s="1"/>
  <c r="H46" i="1"/>
  <c r="L46" i="1" s="1"/>
  <c r="H30" i="1"/>
  <c r="L30" i="1" s="1"/>
  <c r="H14" i="1"/>
  <c r="L14" i="1" s="1"/>
  <c r="H23" i="1"/>
  <c r="L23" i="1" s="1"/>
  <c r="H7" i="1"/>
  <c r="L7" i="1" s="1"/>
  <c r="H44" i="1"/>
  <c r="L44" i="1" s="1"/>
  <c r="H36" i="1"/>
  <c r="L36" i="1" s="1"/>
  <c r="H28" i="1"/>
  <c r="L28" i="1" s="1"/>
  <c r="H20" i="1"/>
  <c r="L20" i="1" s="1"/>
  <c r="H12" i="1"/>
  <c r="L12" i="1" s="1"/>
  <c r="H4" i="1"/>
  <c r="L4" i="1" s="1"/>
  <c r="G49" i="1"/>
  <c r="G45" i="1"/>
  <c r="G41" i="1"/>
  <c r="G37" i="1"/>
  <c r="G33" i="1"/>
  <c r="G29" i="1"/>
  <c r="G25" i="1"/>
  <c r="G21" i="1"/>
  <c r="G17" i="1"/>
  <c r="G13" i="1"/>
  <c r="G9" i="1"/>
  <c r="G5" i="1"/>
  <c r="G48" i="1"/>
  <c r="G44" i="1"/>
  <c r="G40" i="1"/>
  <c r="G36" i="1"/>
  <c r="G32" i="1"/>
  <c r="G28" i="1"/>
  <c r="G24" i="1"/>
  <c r="G20" i="1"/>
  <c r="G16" i="1"/>
  <c r="G12" i="1"/>
  <c r="G8" i="1"/>
  <c r="G4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50" i="1"/>
  <c r="G46" i="1"/>
  <c r="G42" i="1"/>
  <c r="G38" i="1"/>
  <c r="G34" i="1"/>
  <c r="G30" i="1"/>
  <c r="G26" i="1"/>
  <c r="G22" i="1"/>
  <c r="G18" i="1"/>
  <c r="G14" i="1"/>
  <c r="G10" i="1"/>
  <c r="G6" i="1"/>
  <c r="G2" i="1"/>
  <c r="AH14" i="2" l="1"/>
  <c r="AJ14" i="2" s="1"/>
  <c r="AA16" i="2"/>
  <c r="AE16" i="2" s="1"/>
  <c r="AG16" i="2" s="1"/>
  <c r="AI16" i="2" s="1"/>
  <c r="M16" i="2"/>
  <c r="O16" i="2"/>
  <c r="Q16" i="2" s="1"/>
  <c r="BG12" i="2"/>
  <c r="BF12" i="2"/>
  <c r="B16" i="3"/>
  <c r="D7" i="3"/>
  <c r="E6" i="3"/>
  <c r="I13" i="2"/>
  <c r="AO12" i="2"/>
  <c r="AY12" i="2"/>
  <c r="AZ11" i="2"/>
  <c r="AL13" i="2"/>
  <c r="AM13" i="2" s="1"/>
  <c r="AK13" i="2"/>
  <c r="AZ9" i="2"/>
  <c r="BA9" i="2" s="1"/>
  <c r="BB9" i="2" s="1"/>
  <c r="AZ10" i="2"/>
  <c r="BA10" i="2" s="1"/>
  <c r="AN12" i="2"/>
  <c r="Y14" i="2"/>
  <c r="X14" i="2"/>
  <c r="AF15" i="2"/>
  <c r="P15" i="2"/>
  <c r="S15" i="2"/>
  <c r="T15" i="2" s="1"/>
  <c r="U15" i="2" s="1"/>
  <c r="V15" i="2" s="1"/>
  <c r="R16" i="2"/>
  <c r="J17" i="2"/>
  <c r="L10" i="2"/>
  <c r="N10" i="2" s="1"/>
  <c r="AA17" i="2" l="1"/>
  <c r="AE17" i="2" s="1"/>
  <c r="AG17" i="2" s="1"/>
  <c r="AI17" i="2" s="1"/>
  <c r="M17" i="2"/>
  <c r="O17" i="2"/>
  <c r="Q17" i="2" s="1"/>
  <c r="AH15" i="2"/>
  <c r="AJ15" i="2" s="1"/>
  <c r="BF13" i="2"/>
  <c r="BG13" i="2"/>
  <c r="BB10" i="2"/>
  <c r="D8" i="3"/>
  <c r="E7" i="3"/>
  <c r="B17" i="3"/>
  <c r="AO13" i="2"/>
  <c r="AY13" i="2"/>
  <c r="I14" i="2"/>
  <c r="AK14" i="2"/>
  <c r="BD11" i="2"/>
  <c r="BE11" i="2"/>
  <c r="BC11" i="2"/>
  <c r="BC10" i="2"/>
  <c r="BD10" i="2"/>
  <c r="BE10" i="2"/>
  <c r="BA11" i="2"/>
  <c r="AL14" i="2"/>
  <c r="AM14" i="2" s="1"/>
  <c r="AZ12" i="2"/>
  <c r="BA12" i="2" s="1"/>
  <c r="BE9" i="2"/>
  <c r="BD9" i="2"/>
  <c r="BC9" i="2"/>
  <c r="Y15" i="2"/>
  <c r="X15" i="2"/>
  <c r="AN13" i="2"/>
  <c r="AF16" i="2"/>
  <c r="P16" i="2"/>
  <c r="S16" i="2"/>
  <c r="T16" i="2" s="1"/>
  <c r="U16" i="2" s="1"/>
  <c r="V16" i="2" s="1"/>
  <c r="R17" i="2"/>
  <c r="J18" i="2"/>
  <c r="L11" i="2"/>
  <c r="N11" i="2" s="1"/>
  <c r="AH16" i="2" l="1"/>
  <c r="AJ16" i="2" s="1"/>
  <c r="AA18" i="2"/>
  <c r="AE18" i="2" s="1"/>
  <c r="AG18" i="2" s="1"/>
  <c r="AI18" i="2" s="1"/>
  <c r="O18" i="2"/>
  <c r="Q18" i="2" s="1"/>
  <c r="M18" i="2"/>
  <c r="BF14" i="2"/>
  <c r="BG14" i="2"/>
  <c r="BB11" i="2"/>
  <c r="BB12" i="2" s="1"/>
  <c r="B18" i="3"/>
  <c r="D9" i="3"/>
  <c r="E8" i="3"/>
  <c r="I15" i="2"/>
  <c r="AL15" i="2"/>
  <c r="AM15" i="2" s="1"/>
  <c r="AO14" i="2"/>
  <c r="AY14" i="2"/>
  <c r="AZ13" i="2"/>
  <c r="BA13" i="2" s="1"/>
  <c r="BE12" i="2"/>
  <c r="BC12" i="2"/>
  <c r="BD12" i="2"/>
  <c r="AK15" i="2"/>
  <c r="AN14" i="2"/>
  <c r="Y16" i="2"/>
  <c r="X16" i="2"/>
  <c r="AF17" i="2"/>
  <c r="S17" i="2"/>
  <c r="T17" i="2" s="1"/>
  <c r="U17" i="2" s="1"/>
  <c r="V17" i="2" s="1"/>
  <c r="P17" i="2"/>
  <c r="R18" i="2"/>
  <c r="J19" i="2"/>
  <c r="L12" i="2"/>
  <c r="N12" i="2" s="1"/>
  <c r="AH17" i="2" l="1"/>
  <c r="AJ17" i="2" s="1"/>
  <c r="AA19" i="2"/>
  <c r="AE19" i="2" s="1"/>
  <c r="AG19" i="2" s="1"/>
  <c r="AI19" i="2" s="1"/>
  <c r="O19" i="2"/>
  <c r="Q19" i="2" s="1"/>
  <c r="M19" i="2"/>
  <c r="BG15" i="2"/>
  <c r="BF15" i="2"/>
  <c r="BB13" i="2"/>
  <c r="D10" i="3"/>
  <c r="E9" i="3"/>
  <c r="B19" i="3"/>
  <c r="AL16" i="2"/>
  <c r="AM16" i="2" s="1"/>
  <c r="AO15" i="2"/>
  <c r="AY15" i="2"/>
  <c r="BC13" i="2"/>
  <c r="BD13" i="2"/>
  <c r="BE13" i="2"/>
  <c r="AZ14" i="2"/>
  <c r="BA14" i="2" s="1"/>
  <c r="I16" i="2"/>
  <c r="AK16" i="2"/>
  <c r="AN15" i="2"/>
  <c r="Y17" i="2"/>
  <c r="X17" i="2"/>
  <c r="AF18" i="2"/>
  <c r="P18" i="2"/>
  <c r="S18" i="2"/>
  <c r="T18" i="2" s="1"/>
  <c r="U18" i="2" s="1"/>
  <c r="V18" i="2" s="1"/>
  <c r="R19" i="2"/>
  <c r="J20" i="2"/>
  <c r="L13" i="2"/>
  <c r="N13" i="2" s="1"/>
  <c r="AH18" i="2" l="1"/>
  <c r="AJ18" i="2" s="1"/>
  <c r="AA20" i="2"/>
  <c r="AE20" i="2" s="1"/>
  <c r="AG20" i="2" s="1"/>
  <c r="AI20" i="2" s="1"/>
  <c r="M20" i="2"/>
  <c r="O20" i="2"/>
  <c r="Q20" i="2" s="1"/>
  <c r="BG16" i="2"/>
  <c r="BF16" i="2"/>
  <c r="BB14" i="2"/>
  <c r="B20" i="3"/>
  <c r="D11" i="3"/>
  <c r="E10" i="3"/>
  <c r="AN16" i="2"/>
  <c r="AO16" i="2"/>
  <c r="AY16" i="2"/>
  <c r="BC14" i="2"/>
  <c r="BD14" i="2"/>
  <c r="BE14" i="2"/>
  <c r="AZ15" i="2"/>
  <c r="BA15" i="2" s="1"/>
  <c r="I17" i="2"/>
  <c r="AK17" i="2"/>
  <c r="AL17" i="2"/>
  <c r="AM17" i="2" s="1"/>
  <c r="Y18" i="2"/>
  <c r="X18" i="2"/>
  <c r="AF19" i="2"/>
  <c r="S19" i="2"/>
  <c r="T19" i="2" s="1"/>
  <c r="U19" i="2" s="1"/>
  <c r="V19" i="2" s="1"/>
  <c r="P19" i="2"/>
  <c r="R20" i="2"/>
  <c r="J21" i="2"/>
  <c r="L14" i="2"/>
  <c r="N14" i="2" s="1"/>
  <c r="AH19" i="2" l="1"/>
  <c r="AJ19" i="2" s="1"/>
  <c r="AA21" i="2"/>
  <c r="AE21" i="2" s="1"/>
  <c r="AG21" i="2" s="1"/>
  <c r="AI21" i="2" s="1"/>
  <c r="M21" i="2"/>
  <c r="O21" i="2"/>
  <c r="Q21" i="2" s="1"/>
  <c r="BB15" i="2"/>
  <c r="BF17" i="2"/>
  <c r="BG17" i="2"/>
  <c r="D12" i="3"/>
  <c r="E11" i="3"/>
  <c r="B21" i="3"/>
  <c r="I18" i="2"/>
  <c r="BD15" i="2"/>
  <c r="BE15" i="2"/>
  <c r="BC15" i="2"/>
  <c r="AO17" i="2"/>
  <c r="AY17" i="2"/>
  <c r="AZ16" i="2"/>
  <c r="BA16" i="2" s="1"/>
  <c r="AL18" i="2"/>
  <c r="AM18" i="2" s="1"/>
  <c r="AK18" i="2"/>
  <c r="Y19" i="2"/>
  <c r="X19" i="2"/>
  <c r="AN17" i="2"/>
  <c r="AF20" i="2"/>
  <c r="S20" i="2"/>
  <c r="T20" i="2" s="1"/>
  <c r="U20" i="2" s="1"/>
  <c r="V20" i="2" s="1"/>
  <c r="P20" i="2"/>
  <c r="R21" i="2"/>
  <c r="J22" i="2"/>
  <c r="L15" i="2"/>
  <c r="N15" i="2" s="1"/>
  <c r="AH20" i="2" l="1"/>
  <c r="AJ20" i="2" s="1"/>
  <c r="AA22" i="2"/>
  <c r="AE22" i="2" s="1"/>
  <c r="AG22" i="2" s="1"/>
  <c r="AI22" i="2" s="1"/>
  <c r="O22" i="2"/>
  <c r="Q22" i="2" s="1"/>
  <c r="M22" i="2"/>
  <c r="BF18" i="2"/>
  <c r="BG18" i="2"/>
  <c r="BB16" i="2"/>
  <c r="B22" i="3"/>
  <c r="D13" i="3"/>
  <c r="E12" i="3"/>
  <c r="AL19" i="2"/>
  <c r="AM19" i="2" s="1"/>
  <c r="AO18" i="2"/>
  <c r="AY18" i="2"/>
  <c r="AZ17" i="2"/>
  <c r="BA17" i="2" s="1"/>
  <c r="I19" i="2"/>
  <c r="AK19" i="2"/>
  <c r="BE16" i="2"/>
  <c r="BC16" i="2"/>
  <c r="BD16" i="2"/>
  <c r="AN18" i="2"/>
  <c r="Y20" i="2"/>
  <c r="X20" i="2"/>
  <c r="AF21" i="2"/>
  <c r="P21" i="2"/>
  <c r="S21" i="2"/>
  <c r="T21" i="2" s="1"/>
  <c r="U21" i="2" s="1"/>
  <c r="V21" i="2" s="1"/>
  <c r="R22" i="2"/>
  <c r="J23" i="2"/>
  <c r="L16" i="2"/>
  <c r="N16" i="2" s="1"/>
  <c r="AH21" i="2" l="1"/>
  <c r="AJ21" i="2" s="1"/>
  <c r="AA23" i="2"/>
  <c r="AE23" i="2" s="1"/>
  <c r="AG23" i="2" s="1"/>
  <c r="AI23" i="2" s="1"/>
  <c r="O23" i="2"/>
  <c r="Q23" i="2" s="1"/>
  <c r="M23" i="2"/>
  <c r="BG19" i="2"/>
  <c r="BF19" i="2"/>
  <c r="BB17" i="2"/>
  <c r="D14" i="3"/>
  <c r="E13" i="3"/>
  <c r="B23" i="3"/>
  <c r="I20" i="2"/>
  <c r="AZ18" i="2"/>
  <c r="AO19" i="2"/>
  <c r="AY19" i="2"/>
  <c r="AL20" i="2"/>
  <c r="AM20" i="2" s="1"/>
  <c r="BC17" i="2"/>
  <c r="BD17" i="2"/>
  <c r="BE17" i="2"/>
  <c r="AK20" i="2"/>
  <c r="AN19" i="2"/>
  <c r="Y21" i="2"/>
  <c r="X21" i="2"/>
  <c r="AF22" i="2"/>
  <c r="R23" i="2"/>
  <c r="J24" i="2"/>
  <c r="S22" i="2"/>
  <c r="T22" i="2" s="1"/>
  <c r="U22" i="2" s="1"/>
  <c r="V22" i="2" s="1"/>
  <c r="P22" i="2"/>
  <c r="L17" i="2"/>
  <c r="N17" i="2" s="1"/>
  <c r="AH22" i="2" l="1"/>
  <c r="AJ22" i="2" s="1"/>
  <c r="AA24" i="2"/>
  <c r="AE24" i="2" s="1"/>
  <c r="AG24" i="2" s="1"/>
  <c r="AI24" i="2" s="1"/>
  <c r="M24" i="2"/>
  <c r="O24" i="2"/>
  <c r="Q24" i="2" s="1"/>
  <c r="BG20" i="2"/>
  <c r="BF20" i="2"/>
  <c r="B24" i="3"/>
  <c r="D15" i="3"/>
  <c r="E14" i="3"/>
  <c r="I21" i="2"/>
  <c r="AO20" i="2"/>
  <c r="AY20" i="2"/>
  <c r="AL21" i="2"/>
  <c r="AM21" i="2" s="1"/>
  <c r="BC18" i="2"/>
  <c r="BD18" i="2"/>
  <c r="BE18" i="2"/>
  <c r="AZ19" i="2"/>
  <c r="BA18" i="2"/>
  <c r="BB18" i="2" s="1"/>
  <c r="AK21" i="2"/>
  <c r="Y22" i="2"/>
  <c r="X22" i="2"/>
  <c r="AN20" i="2"/>
  <c r="AF23" i="2"/>
  <c r="S23" i="2"/>
  <c r="T23" i="2" s="1"/>
  <c r="U23" i="2" s="1"/>
  <c r="V23" i="2" s="1"/>
  <c r="P23" i="2"/>
  <c r="R24" i="2"/>
  <c r="J25" i="2"/>
  <c r="L18" i="2"/>
  <c r="N18" i="2" s="1"/>
  <c r="AH23" i="2" l="1"/>
  <c r="AJ23" i="2" s="1"/>
  <c r="AA25" i="2"/>
  <c r="AE25" i="2" s="1"/>
  <c r="AG25" i="2" s="1"/>
  <c r="AI25" i="2" s="1"/>
  <c r="M25" i="2"/>
  <c r="O25" i="2"/>
  <c r="Q25" i="2" s="1"/>
  <c r="BG21" i="2"/>
  <c r="BF21" i="2"/>
  <c r="D16" i="3"/>
  <c r="E15" i="3"/>
  <c r="B25" i="3"/>
  <c r="I22" i="2"/>
  <c r="AO21" i="2"/>
  <c r="AY21" i="2"/>
  <c r="BD19" i="2"/>
  <c r="BE19" i="2"/>
  <c r="BC19" i="2"/>
  <c r="AK22" i="2"/>
  <c r="AL22" i="2"/>
  <c r="AM22" i="2" s="1"/>
  <c r="BA19" i="2"/>
  <c r="BB19" i="2" s="1"/>
  <c r="AZ20" i="2"/>
  <c r="AN21" i="2"/>
  <c r="Y23" i="2"/>
  <c r="X23" i="2"/>
  <c r="AF24" i="2"/>
  <c r="P24" i="2"/>
  <c r="S24" i="2"/>
  <c r="T24" i="2" s="1"/>
  <c r="U24" i="2" s="1"/>
  <c r="V24" i="2" s="1"/>
  <c r="R25" i="2"/>
  <c r="J26" i="2"/>
  <c r="L19" i="2"/>
  <c r="N19" i="2" s="1"/>
  <c r="AH24" i="2" l="1"/>
  <c r="AJ24" i="2" s="1"/>
  <c r="AA26" i="2"/>
  <c r="AE26" i="2" s="1"/>
  <c r="AG26" i="2" s="1"/>
  <c r="AI26" i="2" s="1"/>
  <c r="O26" i="2"/>
  <c r="Q26" i="2" s="1"/>
  <c r="M26" i="2"/>
  <c r="BF22" i="2"/>
  <c r="BG22" i="2"/>
  <c r="B26" i="3"/>
  <c r="D17" i="3"/>
  <c r="E16" i="3"/>
  <c r="AN22" i="2"/>
  <c r="AO22" i="2"/>
  <c r="AY22" i="2"/>
  <c r="I23" i="2"/>
  <c r="AK23" i="2"/>
  <c r="BE20" i="2"/>
  <c r="BC20" i="2"/>
  <c r="BD20" i="2"/>
  <c r="AZ21" i="2"/>
  <c r="AL23" i="2"/>
  <c r="AM23" i="2" s="1"/>
  <c r="BA20" i="2"/>
  <c r="BB20" i="2" s="1"/>
  <c r="Y24" i="2"/>
  <c r="X24" i="2"/>
  <c r="AF25" i="2"/>
  <c r="S25" i="2"/>
  <c r="T25" i="2" s="1"/>
  <c r="U25" i="2" s="1"/>
  <c r="V25" i="2" s="1"/>
  <c r="P25" i="2"/>
  <c r="R26" i="2"/>
  <c r="J27" i="2"/>
  <c r="L20" i="2"/>
  <c r="N20" i="2" s="1"/>
  <c r="AH25" i="2" l="1"/>
  <c r="AJ25" i="2" s="1"/>
  <c r="AA27" i="2"/>
  <c r="AE27" i="2" s="1"/>
  <c r="AG27" i="2" s="1"/>
  <c r="AI27" i="2" s="1"/>
  <c r="O27" i="2"/>
  <c r="Q27" i="2" s="1"/>
  <c r="M27" i="2"/>
  <c r="BG23" i="2"/>
  <c r="BF23" i="2"/>
  <c r="D18" i="3"/>
  <c r="E17" i="3"/>
  <c r="B27" i="3"/>
  <c r="AL24" i="2"/>
  <c r="AM24" i="2" s="1"/>
  <c r="AO23" i="2"/>
  <c r="AY23" i="2"/>
  <c r="AZ22" i="2"/>
  <c r="BA22" i="2" s="1"/>
  <c r="I24" i="2"/>
  <c r="AK24" i="2"/>
  <c r="BC21" i="2"/>
  <c r="BD21" i="2"/>
  <c r="BE21" i="2"/>
  <c r="BA21" i="2"/>
  <c r="BB21" i="2" s="1"/>
  <c r="AN23" i="2"/>
  <c r="Y25" i="2"/>
  <c r="X25" i="2"/>
  <c r="AF26" i="2"/>
  <c r="S26" i="2"/>
  <c r="T26" i="2" s="1"/>
  <c r="U26" i="2" s="1"/>
  <c r="V26" i="2" s="1"/>
  <c r="P26" i="2"/>
  <c r="R27" i="2"/>
  <c r="J28" i="2"/>
  <c r="L21" i="2"/>
  <c r="N21" i="2" s="1"/>
  <c r="AH26" i="2" l="1"/>
  <c r="AJ26" i="2" s="1"/>
  <c r="AA28" i="2"/>
  <c r="AE28" i="2" s="1"/>
  <c r="AG28" i="2" s="1"/>
  <c r="AI28" i="2" s="1"/>
  <c r="M28" i="2"/>
  <c r="O28" i="2"/>
  <c r="Q28" i="2" s="1"/>
  <c r="BB22" i="2"/>
  <c r="BG24" i="2"/>
  <c r="BF24" i="2"/>
  <c r="B28" i="3"/>
  <c r="D19" i="3"/>
  <c r="E18" i="3"/>
  <c r="I25" i="2"/>
  <c r="BC22" i="2"/>
  <c r="BD22" i="2"/>
  <c r="BE22" i="2"/>
  <c r="AK25" i="2"/>
  <c r="AL25" i="2"/>
  <c r="AM25" i="2" s="1"/>
  <c r="AZ23" i="2"/>
  <c r="AO24" i="2"/>
  <c r="AY24" i="2"/>
  <c r="AN24" i="2"/>
  <c r="Y26" i="2"/>
  <c r="X26" i="2"/>
  <c r="AF27" i="2"/>
  <c r="S27" i="2"/>
  <c r="T27" i="2" s="1"/>
  <c r="U27" i="2" s="1"/>
  <c r="V27" i="2" s="1"/>
  <c r="P27" i="2"/>
  <c r="R28" i="2"/>
  <c r="J29" i="2"/>
  <c r="L22" i="2"/>
  <c r="N22" i="2" s="1"/>
  <c r="AH27" i="2" l="1"/>
  <c r="AJ27" i="2" s="1"/>
  <c r="AA29" i="2"/>
  <c r="AE29" i="2" s="1"/>
  <c r="AG29" i="2" s="1"/>
  <c r="AI29" i="2" s="1"/>
  <c r="M29" i="2"/>
  <c r="O29" i="2"/>
  <c r="Q29" i="2" s="1"/>
  <c r="BF25" i="2"/>
  <c r="BG25" i="2"/>
  <c r="D20" i="3"/>
  <c r="E19" i="3"/>
  <c r="B29" i="3"/>
  <c r="I26" i="2"/>
  <c r="AO25" i="2"/>
  <c r="AY25" i="2"/>
  <c r="AL26" i="2"/>
  <c r="AM26" i="2" s="1"/>
  <c r="AZ24" i="2"/>
  <c r="BA24" i="2" s="1"/>
  <c r="BD23" i="2"/>
  <c r="BE23" i="2"/>
  <c r="BC23" i="2"/>
  <c r="BA23" i="2"/>
  <c r="BB23" i="2" s="1"/>
  <c r="AK26" i="2"/>
  <c r="Y27" i="2"/>
  <c r="X27" i="2"/>
  <c r="AN25" i="2"/>
  <c r="AF28" i="2"/>
  <c r="P28" i="2"/>
  <c r="S28" i="2"/>
  <c r="T28" i="2" s="1"/>
  <c r="U28" i="2" s="1"/>
  <c r="V28" i="2" s="1"/>
  <c r="R29" i="2"/>
  <c r="J30" i="2"/>
  <c r="L23" i="2"/>
  <c r="N23" i="2" s="1"/>
  <c r="AH28" i="2" l="1"/>
  <c r="AJ28" i="2" s="1"/>
  <c r="AA30" i="2"/>
  <c r="AE30" i="2" s="1"/>
  <c r="AG30" i="2" s="1"/>
  <c r="AI30" i="2" s="1"/>
  <c r="O30" i="2"/>
  <c r="Q30" i="2" s="1"/>
  <c r="M30" i="2"/>
  <c r="BB24" i="2"/>
  <c r="BF26" i="2"/>
  <c r="BG26" i="2"/>
  <c r="B30" i="3"/>
  <c r="D21" i="3"/>
  <c r="E20" i="3"/>
  <c r="I27" i="2"/>
  <c r="AO26" i="2"/>
  <c r="AY26" i="2"/>
  <c r="BE24" i="2"/>
  <c r="BC24" i="2"/>
  <c r="BD24" i="2"/>
  <c r="AK27" i="2"/>
  <c r="AZ25" i="2"/>
  <c r="AL27" i="2"/>
  <c r="AM27" i="2" s="1"/>
  <c r="Y28" i="2"/>
  <c r="X28" i="2"/>
  <c r="AN26" i="2"/>
  <c r="AF29" i="2"/>
  <c r="S29" i="2"/>
  <c r="T29" i="2" s="1"/>
  <c r="U29" i="2" s="1"/>
  <c r="V29" i="2" s="1"/>
  <c r="P29" i="2"/>
  <c r="R30" i="2"/>
  <c r="J31" i="2"/>
  <c r="L24" i="2"/>
  <c r="N24" i="2" s="1"/>
  <c r="AH29" i="2" l="1"/>
  <c r="AJ29" i="2" s="1"/>
  <c r="AA31" i="2"/>
  <c r="AE31" i="2" s="1"/>
  <c r="AG31" i="2" s="1"/>
  <c r="AI31" i="2" s="1"/>
  <c r="O31" i="2"/>
  <c r="Q31" i="2" s="1"/>
  <c r="M31" i="2"/>
  <c r="BF27" i="2"/>
  <c r="BG27" i="2"/>
  <c r="D22" i="3"/>
  <c r="E21" i="3"/>
  <c r="B31" i="3"/>
  <c r="I28" i="2"/>
  <c r="AO27" i="2"/>
  <c r="AY27" i="2"/>
  <c r="BC25" i="2"/>
  <c r="BD25" i="2"/>
  <c r="BE25" i="2"/>
  <c r="BA25" i="2"/>
  <c r="BB25" i="2" s="1"/>
  <c r="AL28" i="2"/>
  <c r="AM28" i="2" s="1"/>
  <c r="AZ26" i="2"/>
  <c r="BA26" i="2" s="1"/>
  <c r="AK28" i="2"/>
  <c r="AN27" i="2"/>
  <c r="Y29" i="2"/>
  <c r="X29" i="2"/>
  <c r="AF30" i="2"/>
  <c r="S30" i="2"/>
  <c r="T30" i="2" s="1"/>
  <c r="U30" i="2" s="1"/>
  <c r="V30" i="2" s="1"/>
  <c r="P30" i="2"/>
  <c r="R31" i="2"/>
  <c r="J32" i="2"/>
  <c r="L25" i="2"/>
  <c r="N25" i="2" s="1"/>
  <c r="AH30" i="2" l="1"/>
  <c r="AJ30" i="2" s="1"/>
  <c r="AA32" i="2"/>
  <c r="AE32" i="2" s="1"/>
  <c r="AG32" i="2" s="1"/>
  <c r="AI32" i="2" s="1"/>
  <c r="M32" i="2"/>
  <c r="O32" i="2"/>
  <c r="Q32" i="2" s="1"/>
  <c r="BG28" i="2"/>
  <c r="BF28" i="2"/>
  <c r="BB26" i="2"/>
  <c r="B32" i="3"/>
  <c r="D23" i="3"/>
  <c r="E22" i="3"/>
  <c r="I29" i="2"/>
  <c r="AL29" i="2"/>
  <c r="AM29" i="2" s="1"/>
  <c r="AO28" i="2"/>
  <c r="AY28" i="2"/>
  <c r="BC26" i="2"/>
  <c r="BD26" i="2"/>
  <c r="BE26" i="2"/>
  <c r="AZ27" i="2"/>
  <c r="AK29" i="2"/>
  <c r="Y30" i="2"/>
  <c r="X30" i="2"/>
  <c r="AN28" i="2"/>
  <c r="AF31" i="2"/>
  <c r="S31" i="2"/>
  <c r="T31" i="2" s="1"/>
  <c r="U31" i="2" s="1"/>
  <c r="V31" i="2" s="1"/>
  <c r="P31" i="2"/>
  <c r="R32" i="2"/>
  <c r="J33" i="2"/>
  <c r="L26" i="2"/>
  <c r="N26" i="2" s="1"/>
  <c r="AH31" i="2" l="1"/>
  <c r="AJ31" i="2" s="1"/>
  <c r="AA33" i="2"/>
  <c r="AE33" i="2" s="1"/>
  <c r="AG33" i="2" s="1"/>
  <c r="AI33" i="2" s="1"/>
  <c r="M33" i="2"/>
  <c r="O33" i="2"/>
  <c r="Q33" i="2" s="1"/>
  <c r="BF29" i="2"/>
  <c r="BG29" i="2"/>
  <c r="D24" i="3"/>
  <c r="E23" i="3"/>
  <c r="B33" i="3"/>
  <c r="AL30" i="2"/>
  <c r="AM30" i="2" s="1"/>
  <c r="AO29" i="2"/>
  <c r="AY29" i="2"/>
  <c r="BD27" i="2"/>
  <c r="BE27" i="2"/>
  <c r="BC27" i="2"/>
  <c r="I30" i="2"/>
  <c r="AK30" i="2"/>
  <c r="BA27" i="2"/>
  <c r="BB27" i="2" s="1"/>
  <c r="AZ28" i="2"/>
  <c r="BA28" i="2" s="1"/>
  <c r="Y31" i="2"/>
  <c r="X31" i="2"/>
  <c r="AN29" i="2"/>
  <c r="AF32" i="2"/>
  <c r="P32" i="2"/>
  <c r="S32" i="2"/>
  <c r="T32" i="2" s="1"/>
  <c r="U32" i="2" s="1"/>
  <c r="V32" i="2" s="1"/>
  <c r="R33" i="2"/>
  <c r="J34" i="2"/>
  <c r="L27" i="2"/>
  <c r="N27" i="2" s="1"/>
  <c r="AH32" i="2" l="1"/>
  <c r="AJ32" i="2" s="1"/>
  <c r="AA34" i="2"/>
  <c r="AE34" i="2" s="1"/>
  <c r="AG34" i="2" s="1"/>
  <c r="AI34" i="2" s="1"/>
  <c r="O34" i="2"/>
  <c r="Q34" i="2" s="1"/>
  <c r="M34" i="2"/>
  <c r="BB28" i="2"/>
  <c r="BF30" i="2"/>
  <c r="BG30" i="2"/>
  <c r="B34" i="3"/>
  <c r="D25" i="3"/>
  <c r="E24" i="3"/>
  <c r="I31" i="2"/>
  <c r="AL31" i="2"/>
  <c r="AM31" i="2" s="1"/>
  <c r="AO30" i="2"/>
  <c r="AY30" i="2"/>
  <c r="BE28" i="2"/>
  <c r="BC28" i="2"/>
  <c r="BD28" i="2"/>
  <c r="AZ29" i="2"/>
  <c r="AK31" i="2"/>
  <c r="Y32" i="2"/>
  <c r="X32" i="2"/>
  <c r="AN30" i="2"/>
  <c r="AF33" i="2"/>
  <c r="P33" i="2"/>
  <c r="S33" i="2"/>
  <c r="T33" i="2" s="1"/>
  <c r="U33" i="2" s="1"/>
  <c r="V33" i="2" s="1"/>
  <c r="R34" i="2"/>
  <c r="J35" i="2"/>
  <c r="L28" i="2"/>
  <c r="N28" i="2" s="1"/>
  <c r="AA35" i="2" l="1"/>
  <c r="AE35" i="2" s="1"/>
  <c r="AG35" i="2" s="1"/>
  <c r="AI35" i="2" s="1"/>
  <c r="O35" i="2"/>
  <c r="Q35" i="2" s="1"/>
  <c r="M35" i="2"/>
  <c r="AH33" i="2"/>
  <c r="AJ33" i="2" s="1"/>
  <c r="BG31" i="2"/>
  <c r="BF31" i="2"/>
  <c r="D26" i="3"/>
  <c r="E25" i="3"/>
  <c r="B35" i="3"/>
  <c r="I32" i="2"/>
  <c r="BC29" i="2"/>
  <c r="BD29" i="2"/>
  <c r="BE29" i="2"/>
  <c r="BA29" i="2"/>
  <c r="BB29" i="2" s="1"/>
  <c r="AZ30" i="2"/>
  <c r="BA30" i="2" s="1"/>
  <c r="AL32" i="2"/>
  <c r="AM32" i="2" s="1"/>
  <c r="AO31" i="2"/>
  <c r="AY31" i="2"/>
  <c r="AK32" i="2"/>
  <c r="Y33" i="2"/>
  <c r="X33" i="2"/>
  <c r="AN31" i="2"/>
  <c r="AF34" i="2"/>
  <c r="R35" i="2"/>
  <c r="J36" i="2"/>
  <c r="S34" i="2"/>
  <c r="T34" i="2" s="1"/>
  <c r="U34" i="2" s="1"/>
  <c r="V34" i="2" s="1"/>
  <c r="P34" i="2"/>
  <c r="L29" i="2"/>
  <c r="N29" i="2" s="1"/>
  <c r="AH34" i="2" l="1"/>
  <c r="AJ34" i="2" s="1"/>
  <c r="AA36" i="2"/>
  <c r="AE36" i="2" s="1"/>
  <c r="AG36" i="2" s="1"/>
  <c r="AI36" i="2" s="1"/>
  <c r="M36" i="2"/>
  <c r="O36" i="2"/>
  <c r="Q36" i="2" s="1"/>
  <c r="BB30" i="2"/>
  <c r="BG32" i="2"/>
  <c r="BF32" i="2"/>
  <c r="B36" i="3"/>
  <c r="D27" i="3"/>
  <c r="E26" i="3"/>
  <c r="I33" i="2"/>
  <c r="AZ31" i="2"/>
  <c r="BA31" i="2" s="1"/>
  <c r="AO32" i="2"/>
  <c r="AY32" i="2"/>
  <c r="BC30" i="2"/>
  <c r="BD30" i="2"/>
  <c r="BE30" i="2"/>
  <c r="AL33" i="2"/>
  <c r="AM33" i="2" s="1"/>
  <c r="AK33" i="2"/>
  <c r="Y34" i="2"/>
  <c r="X34" i="2"/>
  <c r="AN32" i="2"/>
  <c r="AF35" i="2"/>
  <c r="P35" i="2"/>
  <c r="S35" i="2"/>
  <c r="T35" i="2" s="1"/>
  <c r="U35" i="2" s="1"/>
  <c r="V35" i="2" s="1"/>
  <c r="R36" i="2"/>
  <c r="J37" i="2"/>
  <c r="L30" i="2"/>
  <c r="N30" i="2" s="1"/>
  <c r="AH35" i="2" l="1"/>
  <c r="AJ35" i="2" s="1"/>
  <c r="AA37" i="2"/>
  <c r="AE37" i="2" s="1"/>
  <c r="AG37" i="2" s="1"/>
  <c r="AI37" i="2" s="1"/>
  <c r="M37" i="2"/>
  <c r="O37" i="2"/>
  <c r="Q37" i="2" s="1"/>
  <c r="BB31" i="2"/>
  <c r="BF33" i="2"/>
  <c r="BG33" i="2"/>
  <c r="D28" i="3"/>
  <c r="E27" i="3"/>
  <c r="B37" i="3"/>
  <c r="AL34" i="2"/>
  <c r="AM34" i="2" s="1"/>
  <c r="I34" i="2"/>
  <c r="AK34" i="2"/>
  <c r="BD31" i="2"/>
  <c r="BE31" i="2"/>
  <c r="BC31" i="2"/>
  <c r="AZ32" i="2"/>
  <c r="AO33" i="2"/>
  <c r="AY33" i="2"/>
  <c r="AN33" i="2"/>
  <c r="Y35" i="2"/>
  <c r="X35" i="2"/>
  <c r="AF36" i="2"/>
  <c r="S36" i="2"/>
  <c r="T36" i="2" s="1"/>
  <c r="U36" i="2" s="1"/>
  <c r="V36" i="2" s="1"/>
  <c r="P36" i="2"/>
  <c r="R37" i="2"/>
  <c r="J38" i="2"/>
  <c r="L31" i="2"/>
  <c r="N31" i="2" s="1"/>
  <c r="AH36" i="2" l="1"/>
  <c r="AJ36" i="2" s="1"/>
  <c r="AA38" i="2"/>
  <c r="AE38" i="2" s="1"/>
  <c r="AG38" i="2" s="1"/>
  <c r="AI38" i="2" s="1"/>
  <c r="O38" i="2"/>
  <c r="Q38" i="2" s="1"/>
  <c r="M38" i="2"/>
  <c r="BF34" i="2"/>
  <c r="BG34" i="2"/>
  <c r="B38" i="3"/>
  <c r="D29" i="3"/>
  <c r="E28" i="3"/>
  <c r="I35" i="2"/>
  <c r="AL35" i="2"/>
  <c r="AM35" i="2" s="1"/>
  <c r="AO34" i="2"/>
  <c r="AY34" i="2"/>
  <c r="BE32" i="2"/>
  <c r="BC32" i="2"/>
  <c r="BD32" i="2"/>
  <c r="AZ33" i="2"/>
  <c r="BA32" i="2"/>
  <c r="BB32" i="2" s="1"/>
  <c r="AK35" i="2"/>
  <c r="Y36" i="2"/>
  <c r="X36" i="2"/>
  <c r="AN34" i="2"/>
  <c r="AF37" i="2"/>
  <c r="S37" i="2"/>
  <c r="T37" i="2" s="1"/>
  <c r="U37" i="2" s="1"/>
  <c r="V37" i="2" s="1"/>
  <c r="P37" i="2"/>
  <c r="R38" i="2"/>
  <c r="J39" i="2"/>
  <c r="L32" i="2"/>
  <c r="N32" i="2" s="1"/>
  <c r="AL36" i="2" l="1"/>
  <c r="AM36" i="2" s="1"/>
  <c r="AA39" i="2"/>
  <c r="AE39" i="2" s="1"/>
  <c r="AG39" i="2" s="1"/>
  <c r="AI39" i="2" s="1"/>
  <c r="O39" i="2"/>
  <c r="Q39" i="2" s="1"/>
  <c r="M39" i="2"/>
  <c r="AH37" i="2"/>
  <c r="AJ37" i="2" s="1"/>
  <c r="BG35" i="2"/>
  <c r="BF35" i="2"/>
  <c r="D30" i="3"/>
  <c r="E29" i="3"/>
  <c r="B39" i="3"/>
  <c r="I36" i="2"/>
  <c r="BC33" i="2"/>
  <c r="BD33" i="2"/>
  <c r="BE33" i="2"/>
  <c r="BA33" i="2"/>
  <c r="BB33" i="2" s="1"/>
  <c r="AZ34" i="2"/>
  <c r="BA34" i="2" s="1"/>
  <c r="AO35" i="2"/>
  <c r="AY35" i="2"/>
  <c r="AK36" i="2"/>
  <c r="Y37" i="2"/>
  <c r="X37" i="2"/>
  <c r="AN35" i="2"/>
  <c r="AF38" i="2"/>
  <c r="S38" i="2"/>
  <c r="T38" i="2" s="1"/>
  <c r="U38" i="2" s="1"/>
  <c r="V38" i="2" s="1"/>
  <c r="P38" i="2"/>
  <c r="R39" i="2"/>
  <c r="J40" i="2"/>
  <c r="L33" i="2"/>
  <c r="N33" i="2" s="1"/>
  <c r="AH38" i="2" l="1"/>
  <c r="AJ38" i="2" s="1"/>
  <c r="AA40" i="2"/>
  <c r="AE40" i="2" s="1"/>
  <c r="AG40" i="2" s="1"/>
  <c r="AI40" i="2" s="1"/>
  <c r="M40" i="2"/>
  <c r="O40" i="2"/>
  <c r="Q40" i="2" s="1"/>
  <c r="BB34" i="2"/>
  <c r="BG36" i="2"/>
  <c r="BF36" i="2"/>
  <c r="B40" i="3"/>
  <c r="D31" i="3"/>
  <c r="E30" i="3"/>
  <c r="I37" i="2"/>
  <c r="AZ35" i="2"/>
  <c r="AO36" i="2"/>
  <c r="AY36" i="2"/>
  <c r="BC34" i="2"/>
  <c r="BD34" i="2"/>
  <c r="BE34" i="2"/>
  <c r="AL37" i="2"/>
  <c r="AM37" i="2" s="1"/>
  <c r="AK37" i="2"/>
  <c r="AN36" i="2"/>
  <c r="Y38" i="2"/>
  <c r="X38" i="2"/>
  <c r="AF39" i="2"/>
  <c r="S39" i="2"/>
  <c r="T39" i="2" s="1"/>
  <c r="U39" i="2" s="1"/>
  <c r="V39" i="2" s="1"/>
  <c r="P39" i="2"/>
  <c r="R40" i="2"/>
  <c r="J41" i="2"/>
  <c r="L34" i="2"/>
  <c r="N34" i="2" s="1"/>
  <c r="AH39" i="2" l="1"/>
  <c r="AJ39" i="2" s="1"/>
  <c r="AA41" i="2"/>
  <c r="AE41" i="2" s="1"/>
  <c r="AG41" i="2" s="1"/>
  <c r="AI41" i="2" s="1"/>
  <c r="M41" i="2"/>
  <c r="O41" i="2"/>
  <c r="Q41" i="2" s="1"/>
  <c r="BF37" i="2"/>
  <c r="BG37" i="2"/>
  <c r="D32" i="3"/>
  <c r="E31" i="3"/>
  <c r="B41" i="3"/>
  <c r="I38" i="2"/>
  <c r="AO37" i="2"/>
  <c r="AY37" i="2"/>
  <c r="BD35" i="2"/>
  <c r="BE35" i="2"/>
  <c r="BC35" i="2"/>
  <c r="BA35" i="2"/>
  <c r="BB35" i="2" s="1"/>
  <c r="AL38" i="2"/>
  <c r="AM38" i="2" s="1"/>
  <c r="AZ36" i="2"/>
  <c r="AK38" i="2"/>
  <c r="Y39" i="2"/>
  <c r="X39" i="2"/>
  <c r="AN37" i="2"/>
  <c r="AF40" i="2"/>
  <c r="P40" i="2"/>
  <c r="S40" i="2"/>
  <c r="T40" i="2" s="1"/>
  <c r="U40" i="2" s="1"/>
  <c r="V40" i="2" s="1"/>
  <c r="R41" i="2"/>
  <c r="J42" i="2"/>
  <c r="L35" i="2"/>
  <c r="N35" i="2" s="1"/>
  <c r="AH40" i="2" l="1"/>
  <c r="AJ40" i="2" s="1"/>
  <c r="AA42" i="2"/>
  <c r="AE42" i="2" s="1"/>
  <c r="AG42" i="2" s="1"/>
  <c r="AI42" i="2" s="1"/>
  <c r="O42" i="2"/>
  <c r="Q42" i="2" s="1"/>
  <c r="M42" i="2"/>
  <c r="BF38" i="2"/>
  <c r="BG38" i="2"/>
  <c r="B42" i="3"/>
  <c r="D33" i="3"/>
  <c r="E32" i="3"/>
  <c r="I39" i="2"/>
  <c r="AO38" i="2"/>
  <c r="AY38" i="2"/>
  <c r="BE36" i="2"/>
  <c r="BC36" i="2"/>
  <c r="BD36" i="2"/>
  <c r="BA36" i="2"/>
  <c r="BB36" i="2" s="1"/>
  <c r="AK39" i="2"/>
  <c r="AL39" i="2"/>
  <c r="AM39" i="2" s="1"/>
  <c r="AZ37" i="2"/>
  <c r="AN38" i="2"/>
  <c r="Y40" i="2"/>
  <c r="X40" i="2"/>
  <c r="AF41" i="2"/>
  <c r="S41" i="2"/>
  <c r="T41" i="2" s="1"/>
  <c r="U41" i="2" s="1"/>
  <c r="V41" i="2" s="1"/>
  <c r="P41" i="2"/>
  <c r="R42" i="2"/>
  <c r="J43" i="2"/>
  <c r="L36" i="2"/>
  <c r="N36" i="2" s="1"/>
  <c r="AH41" i="2" l="1"/>
  <c r="AJ41" i="2" s="1"/>
  <c r="AA43" i="2"/>
  <c r="AE43" i="2" s="1"/>
  <c r="AG43" i="2" s="1"/>
  <c r="AI43" i="2" s="1"/>
  <c r="O43" i="2"/>
  <c r="Q43" i="2" s="1"/>
  <c r="M43" i="2"/>
  <c r="BG39" i="2"/>
  <c r="BF39" i="2"/>
  <c r="D34" i="3"/>
  <c r="E33" i="3"/>
  <c r="B43" i="3"/>
  <c r="AL40" i="2"/>
  <c r="AM40" i="2" s="1"/>
  <c r="AO39" i="2"/>
  <c r="AY39" i="2"/>
  <c r="BC37" i="2"/>
  <c r="BD37" i="2"/>
  <c r="BE37" i="2"/>
  <c r="I40" i="2"/>
  <c r="AK40" i="2"/>
  <c r="BA37" i="2"/>
  <c r="BB37" i="2" s="1"/>
  <c r="AZ38" i="2"/>
  <c r="AN39" i="2"/>
  <c r="Y41" i="2"/>
  <c r="X41" i="2"/>
  <c r="AF42" i="2"/>
  <c r="S42" i="2"/>
  <c r="T42" i="2" s="1"/>
  <c r="U42" i="2" s="1"/>
  <c r="V42" i="2" s="1"/>
  <c r="P42" i="2"/>
  <c r="R43" i="2"/>
  <c r="J44" i="2"/>
  <c r="L37" i="2"/>
  <c r="N37" i="2" s="1"/>
  <c r="AH42" i="2" l="1"/>
  <c r="AJ42" i="2" s="1"/>
  <c r="AA44" i="2"/>
  <c r="AE44" i="2" s="1"/>
  <c r="AG44" i="2" s="1"/>
  <c r="AI44" i="2" s="1"/>
  <c r="M44" i="2"/>
  <c r="O44" i="2"/>
  <c r="Q44" i="2" s="1"/>
  <c r="BG40" i="2"/>
  <c r="BF40" i="2"/>
  <c r="B44" i="3"/>
  <c r="D35" i="3"/>
  <c r="E34" i="3"/>
  <c r="I41" i="2"/>
  <c r="AL41" i="2"/>
  <c r="AM41" i="2" s="1"/>
  <c r="BC38" i="2"/>
  <c r="BD38" i="2"/>
  <c r="BE38" i="2"/>
  <c r="AZ39" i="2"/>
  <c r="AO40" i="2"/>
  <c r="AY40" i="2"/>
  <c r="BA38" i="2"/>
  <c r="BB38" i="2" s="1"/>
  <c r="AK41" i="2"/>
  <c r="Y42" i="2"/>
  <c r="X42" i="2"/>
  <c r="AN40" i="2"/>
  <c r="AF43" i="2"/>
  <c r="S43" i="2"/>
  <c r="T43" i="2" s="1"/>
  <c r="U43" i="2" s="1"/>
  <c r="V43" i="2" s="1"/>
  <c r="P43" i="2"/>
  <c r="R44" i="2"/>
  <c r="J45" i="2"/>
  <c r="L38" i="2"/>
  <c r="N38" i="2" s="1"/>
  <c r="AA45" i="2" l="1"/>
  <c r="AE45" i="2" s="1"/>
  <c r="AG45" i="2" s="1"/>
  <c r="AI45" i="2" s="1"/>
  <c r="M45" i="2"/>
  <c r="O45" i="2"/>
  <c r="Q45" i="2" s="1"/>
  <c r="AL42" i="2"/>
  <c r="AM42" i="2" s="1"/>
  <c r="AH43" i="2"/>
  <c r="AJ43" i="2" s="1"/>
  <c r="BG41" i="2"/>
  <c r="BF41" i="2"/>
  <c r="D36" i="3"/>
  <c r="E35" i="3"/>
  <c r="B45" i="3"/>
  <c r="I42" i="2"/>
  <c r="BD39" i="2"/>
  <c r="BE39" i="2"/>
  <c r="BC39" i="2"/>
  <c r="BA39" i="2"/>
  <c r="BB39" i="2" s="1"/>
  <c r="AZ40" i="2"/>
  <c r="BA40" i="2" s="1"/>
  <c r="AO41" i="2"/>
  <c r="AY41" i="2"/>
  <c r="AK42" i="2"/>
  <c r="AN41" i="2"/>
  <c r="Y43" i="2"/>
  <c r="X43" i="2"/>
  <c r="AF44" i="2"/>
  <c r="P44" i="2"/>
  <c r="S44" i="2"/>
  <c r="T44" i="2" s="1"/>
  <c r="U44" i="2" s="1"/>
  <c r="V44" i="2" s="1"/>
  <c r="R45" i="2"/>
  <c r="J46" i="2"/>
  <c r="L39" i="2"/>
  <c r="N39" i="2" s="1"/>
  <c r="AH44" i="2" l="1"/>
  <c r="AJ44" i="2" s="1"/>
  <c r="AA46" i="2"/>
  <c r="AE46" i="2" s="1"/>
  <c r="AG46" i="2" s="1"/>
  <c r="AI46" i="2" s="1"/>
  <c r="O46" i="2"/>
  <c r="Q46" i="2" s="1"/>
  <c r="M46" i="2"/>
  <c r="BB40" i="2"/>
  <c r="BF42" i="2"/>
  <c r="BG42" i="2"/>
  <c r="B46" i="3"/>
  <c r="D37" i="3"/>
  <c r="E36" i="3"/>
  <c r="I43" i="2"/>
  <c r="AZ41" i="2"/>
  <c r="BA41" i="2" s="1"/>
  <c r="AL43" i="2"/>
  <c r="AM43" i="2" s="1"/>
  <c r="AO42" i="2"/>
  <c r="AY42" i="2"/>
  <c r="BE40" i="2"/>
  <c r="BC40" i="2"/>
  <c r="BD40" i="2"/>
  <c r="AK43" i="2"/>
  <c r="Y44" i="2"/>
  <c r="X44" i="2"/>
  <c r="AN42" i="2"/>
  <c r="AF45" i="2"/>
  <c r="S45" i="2"/>
  <c r="T45" i="2" s="1"/>
  <c r="U45" i="2" s="1"/>
  <c r="V45" i="2" s="1"/>
  <c r="P45" i="2"/>
  <c r="R46" i="2"/>
  <c r="J47" i="2"/>
  <c r="L40" i="2"/>
  <c r="N40" i="2" s="1"/>
  <c r="AH45" i="2" l="1"/>
  <c r="AJ45" i="2" s="1"/>
  <c r="AA47" i="2"/>
  <c r="AE47" i="2" s="1"/>
  <c r="AG47" i="2" s="1"/>
  <c r="AI47" i="2" s="1"/>
  <c r="O47" i="2"/>
  <c r="Q47" i="2" s="1"/>
  <c r="M47" i="2"/>
  <c r="BB41" i="2"/>
  <c r="BF43" i="2"/>
  <c r="BG43" i="2"/>
  <c r="D38" i="3"/>
  <c r="E37" i="3"/>
  <c r="B47" i="3"/>
  <c r="I44" i="2"/>
  <c r="AZ42" i="2"/>
  <c r="BA42" i="2" s="1"/>
  <c r="AL44" i="2"/>
  <c r="AM44" i="2" s="1"/>
  <c r="AO43" i="2"/>
  <c r="AY43" i="2"/>
  <c r="BC41" i="2"/>
  <c r="BD41" i="2"/>
  <c r="BE41" i="2"/>
  <c r="AK44" i="2"/>
  <c r="AN43" i="2"/>
  <c r="Y45" i="2"/>
  <c r="X45" i="2"/>
  <c r="AF46" i="2"/>
  <c r="S46" i="2"/>
  <c r="T46" i="2" s="1"/>
  <c r="U46" i="2" s="1"/>
  <c r="V46" i="2" s="1"/>
  <c r="P46" i="2"/>
  <c r="R47" i="2"/>
  <c r="J48" i="2"/>
  <c r="L41" i="2"/>
  <c r="N41" i="2" s="1"/>
  <c r="AH46" i="2" l="1"/>
  <c r="AJ46" i="2" s="1"/>
  <c r="AA48" i="2"/>
  <c r="AE48" i="2" s="1"/>
  <c r="AG48" i="2" s="1"/>
  <c r="AI48" i="2" s="1"/>
  <c r="M48" i="2"/>
  <c r="O48" i="2"/>
  <c r="Q48" i="2" s="1"/>
  <c r="BB42" i="2"/>
  <c r="BG44" i="2"/>
  <c r="BF44" i="2"/>
  <c r="B48" i="3"/>
  <c r="D39" i="3"/>
  <c r="E38" i="3"/>
  <c r="I45" i="2"/>
  <c r="AO44" i="2"/>
  <c r="AY44" i="2"/>
  <c r="AZ43" i="2"/>
  <c r="AL45" i="2"/>
  <c r="AM45" i="2" s="1"/>
  <c r="BC42" i="2"/>
  <c r="BD42" i="2"/>
  <c r="BE42" i="2"/>
  <c r="AK45" i="2"/>
  <c r="Y46" i="2"/>
  <c r="X46" i="2"/>
  <c r="AN44" i="2"/>
  <c r="AF47" i="2"/>
  <c r="P47" i="2"/>
  <c r="S47" i="2"/>
  <c r="T47" i="2" s="1"/>
  <c r="U47" i="2" s="1"/>
  <c r="V47" i="2" s="1"/>
  <c r="R48" i="2"/>
  <c r="J49" i="2"/>
  <c r="L42" i="2"/>
  <c r="N42" i="2" s="1"/>
  <c r="AH47" i="2" l="1"/>
  <c r="AJ47" i="2" s="1"/>
  <c r="AA49" i="2"/>
  <c r="AE49" i="2" s="1"/>
  <c r="AG49" i="2" s="1"/>
  <c r="AI49" i="2" s="1"/>
  <c r="M49" i="2"/>
  <c r="O49" i="2"/>
  <c r="Q49" i="2" s="1"/>
  <c r="BF45" i="2"/>
  <c r="BG45" i="2"/>
  <c r="D40" i="3"/>
  <c r="E39" i="3"/>
  <c r="B49" i="3"/>
  <c r="AL46" i="2"/>
  <c r="AM46" i="2" s="1"/>
  <c r="AO45" i="2"/>
  <c r="AY45" i="2"/>
  <c r="BD43" i="2"/>
  <c r="BE43" i="2"/>
  <c r="BC43" i="2"/>
  <c r="BA43" i="2"/>
  <c r="BB43" i="2" s="1"/>
  <c r="AZ44" i="2"/>
  <c r="I46" i="2"/>
  <c r="AK46" i="2"/>
  <c r="AN45" i="2"/>
  <c r="Y47" i="2"/>
  <c r="X47" i="2"/>
  <c r="AF48" i="2"/>
  <c r="R49" i="2"/>
  <c r="J50" i="2"/>
  <c r="P48" i="2"/>
  <c r="S48" i="2"/>
  <c r="T48" i="2" s="1"/>
  <c r="U48" i="2" s="1"/>
  <c r="V48" i="2" s="1"/>
  <c r="L43" i="2"/>
  <c r="N43" i="2" s="1"/>
  <c r="AH48" i="2" l="1"/>
  <c r="AJ48" i="2" s="1"/>
  <c r="AA50" i="2"/>
  <c r="AE50" i="2" s="1"/>
  <c r="AG50" i="2" s="1"/>
  <c r="AI50" i="2" s="1"/>
  <c r="O50" i="2"/>
  <c r="Q50" i="2" s="1"/>
  <c r="M50" i="2"/>
  <c r="BF46" i="2"/>
  <c r="BG46" i="2"/>
  <c r="B50" i="3"/>
  <c r="D41" i="3"/>
  <c r="E40" i="3"/>
  <c r="I47" i="2"/>
  <c r="AO46" i="2"/>
  <c r="AY46" i="2"/>
  <c r="BE44" i="2"/>
  <c r="BC44" i="2"/>
  <c r="BD44" i="2"/>
  <c r="AZ45" i="2"/>
  <c r="BA45" i="2" s="1"/>
  <c r="AL47" i="2"/>
  <c r="AM47" i="2" s="1"/>
  <c r="BA44" i="2"/>
  <c r="BB44" i="2" s="1"/>
  <c r="AK47" i="2"/>
  <c r="Y48" i="2"/>
  <c r="X48" i="2"/>
  <c r="AN46" i="2"/>
  <c r="AF49" i="2"/>
  <c r="S49" i="2"/>
  <c r="T49" i="2" s="1"/>
  <c r="U49" i="2" s="1"/>
  <c r="V49" i="2" s="1"/>
  <c r="P49" i="2"/>
  <c r="R50" i="2"/>
  <c r="J51" i="2"/>
  <c r="L44" i="2"/>
  <c r="N44" i="2" s="1"/>
  <c r="AH49" i="2" l="1"/>
  <c r="AJ49" i="2" s="1"/>
  <c r="AA51" i="2"/>
  <c r="AE51" i="2" s="1"/>
  <c r="AG51" i="2" s="1"/>
  <c r="AI51" i="2" s="1"/>
  <c r="O51" i="2"/>
  <c r="Q51" i="2" s="1"/>
  <c r="M51" i="2"/>
  <c r="BB45" i="2"/>
  <c r="BG47" i="2"/>
  <c r="BF47" i="2"/>
  <c r="D42" i="3"/>
  <c r="E41" i="3"/>
  <c r="B51" i="3"/>
  <c r="AL48" i="2"/>
  <c r="AM48" i="2" s="1"/>
  <c r="AO47" i="2"/>
  <c r="AY47" i="2"/>
  <c r="AZ46" i="2"/>
  <c r="I48" i="2"/>
  <c r="AK48" i="2"/>
  <c r="BC45" i="2"/>
  <c r="BD45" i="2"/>
  <c r="BE45" i="2"/>
  <c r="AN47" i="2"/>
  <c r="Y49" i="2"/>
  <c r="X49" i="2"/>
  <c r="AF50" i="2"/>
  <c r="R51" i="2"/>
  <c r="J52" i="2"/>
  <c r="S50" i="2"/>
  <c r="T50" i="2" s="1"/>
  <c r="U50" i="2" s="1"/>
  <c r="V50" i="2" s="1"/>
  <c r="P50" i="2"/>
  <c r="L45" i="2"/>
  <c r="N45" i="2" s="1"/>
  <c r="AL49" i="2" l="1"/>
  <c r="AM49" i="2" s="1"/>
  <c r="AH50" i="2"/>
  <c r="AJ50" i="2" s="1"/>
  <c r="AA52" i="2"/>
  <c r="AE52" i="2" s="1"/>
  <c r="AG52" i="2" s="1"/>
  <c r="AI52" i="2" s="1"/>
  <c r="M52" i="2"/>
  <c r="O52" i="2"/>
  <c r="Q52" i="2" s="1"/>
  <c r="BG48" i="2"/>
  <c r="BF48" i="2"/>
  <c r="D43" i="3"/>
  <c r="E42" i="3"/>
  <c r="I49" i="2"/>
  <c r="AK49" i="2"/>
  <c r="BC46" i="2"/>
  <c r="BD46" i="2"/>
  <c r="BE46" i="2"/>
  <c r="AO48" i="2"/>
  <c r="AY48" i="2"/>
  <c r="AZ47" i="2"/>
  <c r="BA46" i="2"/>
  <c r="BB46" i="2" s="1"/>
  <c r="Y50" i="2"/>
  <c r="X50" i="2"/>
  <c r="AN48" i="2"/>
  <c r="AF51" i="2"/>
  <c r="R52" i="2"/>
  <c r="J53" i="2"/>
  <c r="P51" i="2"/>
  <c r="S51" i="2"/>
  <c r="T51" i="2" s="1"/>
  <c r="U51" i="2" s="1"/>
  <c r="V51" i="2" s="1"/>
  <c r="L46" i="2"/>
  <c r="N46" i="2" s="1"/>
  <c r="AH51" i="2" l="1"/>
  <c r="AJ51" i="2" s="1"/>
  <c r="AA53" i="2"/>
  <c r="AE53" i="2" s="1"/>
  <c r="AG53" i="2" s="1"/>
  <c r="AI53" i="2" s="1"/>
  <c r="M53" i="2"/>
  <c r="O53" i="2"/>
  <c r="Q53" i="2" s="1"/>
  <c r="BF49" i="2"/>
  <c r="BG49" i="2"/>
  <c r="D44" i="3"/>
  <c r="E43" i="3"/>
  <c r="I50" i="2"/>
  <c r="AL50" i="2"/>
  <c r="AM50" i="2" s="1"/>
  <c r="AZ48" i="2"/>
  <c r="AO49" i="2"/>
  <c r="AY49" i="2"/>
  <c r="BD47" i="2"/>
  <c r="BE47" i="2"/>
  <c r="BC47" i="2"/>
  <c r="BA47" i="2"/>
  <c r="BB47" i="2" s="1"/>
  <c r="AK50" i="2"/>
  <c r="AN49" i="2"/>
  <c r="Y51" i="2"/>
  <c r="X51" i="2"/>
  <c r="AF52" i="2"/>
  <c r="P52" i="2"/>
  <c r="S52" i="2"/>
  <c r="T52" i="2" s="1"/>
  <c r="U52" i="2" s="1"/>
  <c r="V52" i="2" s="1"/>
  <c r="R53" i="2"/>
  <c r="L47" i="2"/>
  <c r="N47" i="2" s="1"/>
  <c r="AH52" i="2" l="1"/>
  <c r="AJ52" i="2" s="1"/>
  <c r="BF50" i="2"/>
  <c r="BG50" i="2"/>
  <c r="D45" i="3"/>
  <c r="E44" i="3"/>
  <c r="I51" i="2"/>
  <c r="AK51" i="2"/>
  <c r="AL51" i="2"/>
  <c r="AM51" i="2" s="1"/>
  <c r="AZ49" i="2"/>
  <c r="BA49" i="2" s="1"/>
  <c r="BE48" i="2"/>
  <c r="BC48" i="2"/>
  <c r="BD48" i="2"/>
  <c r="AO50" i="2"/>
  <c r="AY50" i="2"/>
  <c r="BA48" i="2"/>
  <c r="BB48" i="2" s="1"/>
  <c r="AN50" i="2"/>
  <c r="Y52" i="2"/>
  <c r="X52" i="2"/>
  <c r="AF53" i="2"/>
  <c r="AH53" i="2" s="1"/>
  <c r="S53" i="2"/>
  <c r="T53" i="2" s="1"/>
  <c r="U53" i="2" s="1"/>
  <c r="V53" i="2" s="1"/>
  <c r="P53" i="2"/>
  <c r="L48" i="2"/>
  <c r="N48" i="2" s="1"/>
  <c r="BB49" i="2" l="1"/>
  <c r="BG51" i="2"/>
  <c r="BF51" i="2"/>
  <c r="D46" i="3"/>
  <c r="E45" i="3"/>
  <c r="I52" i="2"/>
  <c r="AO51" i="2"/>
  <c r="AY51" i="2"/>
  <c r="AL52" i="2"/>
  <c r="AM52" i="2" s="1"/>
  <c r="AZ50" i="2"/>
  <c r="BC49" i="2"/>
  <c r="BD49" i="2"/>
  <c r="BE49" i="2"/>
  <c r="AK52" i="2"/>
  <c r="Y53" i="2"/>
  <c r="X53" i="2"/>
  <c r="AN51" i="2"/>
  <c r="AJ53" i="2"/>
  <c r="L49" i="2"/>
  <c r="N49" i="2" s="1"/>
  <c r="BG52" i="2" l="1"/>
  <c r="BF52" i="2"/>
  <c r="D47" i="3"/>
  <c r="E46" i="3"/>
  <c r="AO52" i="2"/>
  <c r="AY52" i="2"/>
  <c r="BC50" i="2"/>
  <c r="BD50" i="2"/>
  <c r="BE50" i="2"/>
  <c r="I53" i="2"/>
  <c r="AK53" i="2"/>
  <c r="AZ51" i="2"/>
  <c r="BA51" i="2" s="1"/>
  <c r="AL53" i="2"/>
  <c r="AM53" i="2" s="1"/>
  <c r="BA50" i="2"/>
  <c r="BB50" i="2" s="1"/>
  <c r="AN52" i="2"/>
  <c r="L50" i="2"/>
  <c r="N50" i="2" s="1"/>
  <c r="BB51" i="2" l="1"/>
  <c r="BF53" i="2"/>
  <c r="BG53" i="2"/>
  <c r="D48" i="3"/>
  <c r="E47" i="3"/>
  <c r="AO53" i="2"/>
  <c r="AY53" i="2"/>
  <c r="AN53" i="2"/>
  <c r="AZ52" i="2"/>
  <c r="BA52" i="2" s="1"/>
  <c r="BB52" i="2" s="1"/>
  <c r="BD51" i="2"/>
  <c r="BE51" i="2"/>
  <c r="BC51" i="2"/>
  <c r="L51" i="2"/>
  <c r="N51" i="2" s="1"/>
  <c r="D49" i="3" l="1"/>
  <c r="E48" i="3"/>
  <c r="AZ53" i="2"/>
  <c r="BA53" i="2" s="1"/>
  <c r="BB53" i="2" s="1"/>
  <c r="BE52" i="2"/>
  <c r="BC52" i="2"/>
  <c r="BD52" i="2"/>
  <c r="L52" i="2"/>
  <c r="N52" i="2" s="1"/>
  <c r="D50" i="3" l="1"/>
  <c r="E49" i="3"/>
  <c r="BC53" i="2"/>
  <c r="BD53" i="2"/>
  <c r="BE53" i="2"/>
  <c r="L53" i="2"/>
  <c r="N53" i="2" s="1"/>
  <c r="D51" i="3" l="1"/>
  <c r="E51" i="3" s="1"/>
  <c r="E50" i="3"/>
  <c r="AD10" i="4" l="1"/>
  <c r="AP10" i="2"/>
  <c r="AQ10" i="2" s="1"/>
  <c r="AW10" i="4"/>
  <c r="AX10" i="4" s="1"/>
  <c r="Z10" i="2"/>
  <c r="AP11" i="2"/>
  <c r="AQ11" i="2" s="1"/>
  <c r="AW11" i="4"/>
  <c r="AX11" i="4" s="1"/>
  <c r="Z11" i="2"/>
  <c r="AD11" i="4"/>
  <c r="G10" i="4"/>
  <c r="G11" i="4"/>
  <c r="AY11" i="4" l="1"/>
  <c r="BE11" i="4"/>
  <c r="BO12" i="4" s="1"/>
  <c r="BB11" i="4"/>
  <c r="BC11" i="4" s="1"/>
  <c r="BA11" i="4"/>
  <c r="AR11" i="2"/>
  <c r="AT11" i="2"/>
  <c r="AX11" i="2"/>
  <c r="BH11" i="2" s="1"/>
  <c r="AU11" i="2"/>
  <c r="AV11" i="2" s="1"/>
  <c r="AY10" i="4"/>
  <c r="AZ11" i="4" s="1"/>
  <c r="BB10" i="4"/>
  <c r="BC10" i="4" s="1"/>
  <c r="BA10" i="4"/>
  <c r="BE10" i="4"/>
  <c r="BO11" i="4" s="1"/>
  <c r="AP12" i="2"/>
  <c r="AQ12" i="2" s="1"/>
  <c r="AD12" i="4"/>
  <c r="Z12" i="2"/>
  <c r="AW12" i="4"/>
  <c r="AR10" i="2"/>
  <c r="AU10" i="2"/>
  <c r="AV10" i="2" s="1"/>
  <c r="AX10" i="2"/>
  <c r="BH10" i="2" s="1"/>
  <c r="AT10" i="2"/>
  <c r="Z13" i="2"/>
  <c r="AP13" i="2"/>
  <c r="AQ13" i="2" s="1"/>
  <c r="AW13" i="4"/>
  <c r="AX13" i="4" s="1"/>
  <c r="AD13" i="4"/>
  <c r="G12" i="4"/>
  <c r="G13" i="4"/>
  <c r="AW14" i="4" l="1"/>
  <c r="AX14" i="4" s="1"/>
  <c r="Z14" i="2"/>
  <c r="AP14" i="2"/>
  <c r="AQ14" i="2" s="1"/>
  <c r="AD14" i="4"/>
  <c r="AX12" i="4"/>
  <c r="AY12" i="4" s="1"/>
  <c r="AZ12" i="4" s="1"/>
  <c r="AR13" i="2"/>
  <c r="AU13" i="2"/>
  <c r="AV13" i="2" s="1"/>
  <c r="AT13" i="2"/>
  <c r="AX13" i="2"/>
  <c r="BH13" i="2" s="1"/>
  <c r="AR12" i="2"/>
  <c r="AT12" i="2"/>
  <c r="AX12" i="2"/>
  <c r="BH12" i="2" s="1"/>
  <c r="AU12" i="2"/>
  <c r="AV12" i="2" s="1"/>
  <c r="AS12" i="2"/>
  <c r="AY13" i="4"/>
  <c r="BE13" i="4"/>
  <c r="BO14" i="4" s="1"/>
  <c r="BA13" i="4"/>
  <c r="BB13" i="4"/>
  <c r="BC13" i="4" s="1"/>
  <c r="AW9" i="4"/>
  <c r="AP9" i="2"/>
  <c r="Z9" i="2"/>
  <c r="AD9" i="4"/>
  <c r="AS11" i="2"/>
  <c r="G14" i="4"/>
  <c r="G9" i="4"/>
  <c r="AW15" i="4" l="1"/>
  <c r="AX15" i="4" s="1"/>
  <c r="Z15" i="2"/>
  <c r="AD15" i="4"/>
  <c r="AP15" i="2"/>
  <c r="AQ15" i="2" s="1"/>
  <c r="AZ13" i="4"/>
  <c r="AP7" i="2"/>
  <c r="AP4" i="2"/>
  <c r="AQ9" i="2"/>
  <c r="AR9" i="2" s="1"/>
  <c r="AS10" i="2" s="1"/>
  <c r="AP8" i="2"/>
  <c r="AP6" i="2"/>
  <c r="AP5" i="2"/>
  <c r="BB12" i="4"/>
  <c r="BC12" i="4" s="1"/>
  <c r="BA12" i="4"/>
  <c r="BE12" i="4"/>
  <c r="BO13" i="4" s="1"/>
  <c r="AX9" i="4"/>
  <c r="AW4" i="4"/>
  <c r="AW7" i="4"/>
  <c r="AW8" i="4"/>
  <c r="AW5" i="4"/>
  <c r="AW6" i="4"/>
  <c r="AS13" i="2"/>
  <c r="AR14" i="2"/>
  <c r="AS14" i="2" s="1"/>
  <c r="AT14" i="2"/>
  <c r="AX14" i="2"/>
  <c r="BH14" i="2" s="1"/>
  <c r="AU14" i="2"/>
  <c r="AV14" i="2" s="1"/>
  <c r="AY14" i="4"/>
  <c r="BA14" i="4"/>
  <c r="BE14" i="4"/>
  <c r="BO15" i="4" s="1"/>
  <c r="BB14" i="4"/>
  <c r="BC14" i="4" s="1"/>
  <c r="G15" i="4"/>
  <c r="AZ14" i="4" l="1"/>
  <c r="AD16" i="4"/>
  <c r="Z16" i="2"/>
  <c r="AW16" i="4"/>
  <c r="AX16" i="4" s="1"/>
  <c r="AP16" i="2"/>
  <c r="AQ16" i="2" s="1"/>
  <c r="BB9" i="4"/>
  <c r="BE9" i="4"/>
  <c r="AX8" i="4"/>
  <c r="AX6" i="4"/>
  <c r="AX4" i="4"/>
  <c r="AX5" i="4"/>
  <c r="BA9" i="4"/>
  <c r="AX7" i="4"/>
  <c r="AQ4" i="2"/>
  <c r="AX9" i="2"/>
  <c r="AQ8" i="2"/>
  <c r="AT9" i="2"/>
  <c r="AQ5" i="2"/>
  <c r="AQ6" i="2"/>
  <c r="AQ7" i="2"/>
  <c r="AU9" i="2"/>
  <c r="AR15" i="2"/>
  <c r="AT15" i="2"/>
  <c r="AX15" i="2"/>
  <c r="BH15" i="2" s="1"/>
  <c r="AU15" i="2"/>
  <c r="AV15" i="2" s="1"/>
  <c r="AY9" i="4"/>
  <c r="AZ10" i="4" s="1"/>
  <c r="AY15" i="4"/>
  <c r="BE15" i="4"/>
  <c r="BO16" i="4" s="1"/>
  <c r="BB15" i="4"/>
  <c r="BC15" i="4" s="1"/>
  <c r="BA15" i="4"/>
  <c r="G16" i="4"/>
  <c r="BC9" i="4" l="1"/>
  <c r="BB4" i="4"/>
  <c r="BB8" i="4"/>
  <c r="BC8" i="4" s="1"/>
  <c r="BB7" i="4"/>
  <c r="BC7" i="4" s="1"/>
  <c r="BB5" i="4"/>
  <c r="BC5" i="4" s="1"/>
  <c r="BB6" i="4"/>
  <c r="BC6" i="4" s="1"/>
  <c r="AV9" i="2"/>
  <c r="AU4" i="2"/>
  <c r="AU5" i="2"/>
  <c r="AV5" i="2" s="1"/>
  <c r="AU7" i="2"/>
  <c r="AV7" i="2" s="1"/>
  <c r="AU8" i="2"/>
  <c r="AV8" i="2" s="1"/>
  <c r="AU6" i="2"/>
  <c r="AV6" i="2" s="1"/>
  <c r="AS15" i="2"/>
  <c r="BA4" i="4"/>
  <c r="BA7" i="4"/>
  <c r="BA5" i="4"/>
  <c r="BA6" i="4"/>
  <c r="BA8" i="4"/>
  <c r="AR16" i="2"/>
  <c r="AT16" i="2"/>
  <c r="AX16" i="2"/>
  <c r="BH16" i="2" s="1"/>
  <c r="AU16" i="2"/>
  <c r="AV16" i="2" s="1"/>
  <c r="AY16" i="4"/>
  <c r="AZ16" i="4" s="1"/>
  <c r="BA16" i="4"/>
  <c r="BB16" i="4"/>
  <c r="BC16" i="4" s="1"/>
  <c r="BE16" i="4"/>
  <c r="BO17" i="4" s="1"/>
  <c r="AT8" i="2"/>
  <c r="AT4" i="2"/>
  <c r="AT6" i="2"/>
  <c r="AT7" i="2"/>
  <c r="AT5" i="2"/>
  <c r="AD17" i="4"/>
  <c r="AP17" i="2"/>
  <c r="AQ17" i="2" s="1"/>
  <c r="AW17" i="4"/>
  <c r="Z17" i="2"/>
  <c r="AX5" i="2"/>
  <c r="BH5" i="2" s="1"/>
  <c r="BH9" i="2"/>
  <c r="AX6" i="2"/>
  <c r="BH6" i="2" s="1"/>
  <c r="AX8" i="2"/>
  <c r="BH8" i="2" s="1"/>
  <c r="AX4" i="2"/>
  <c r="AX7" i="2"/>
  <c r="BH7" i="2" s="1"/>
  <c r="BO10" i="4"/>
  <c r="BE4" i="4"/>
  <c r="BE7" i="4"/>
  <c r="BO8" i="4" s="1"/>
  <c r="BE5" i="4"/>
  <c r="BO6" i="4" s="1"/>
  <c r="BE6" i="4"/>
  <c r="BO7" i="4" s="1"/>
  <c r="BE8" i="4"/>
  <c r="BO9" i="4" s="1"/>
  <c r="AZ15" i="4"/>
  <c r="G17" i="4"/>
  <c r="BO5" i="4" l="1"/>
  <c r="AX17" i="4"/>
  <c r="AY17" i="4" s="1"/>
  <c r="AR17" i="2"/>
  <c r="AT17" i="2"/>
  <c r="AU17" i="2"/>
  <c r="AV17" i="2" s="1"/>
  <c r="AX17" i="2"/>
  <c r="BH17" i="2" s="1"/>
  <c r="BH4" i="2"/>
  <c r="AS17" i="2"/>
  <c r="BD4" i="4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C4" i="4"/>
  <c r="Z18" i="2"/>
  <c r="AD18" i="4"/>
  <c r="AP18" i="2"/>
  <c r="AQ18" i="2" s="1"/>
  <c r="AW18" i="4"/>
  <c r="AV4" i="2"/>
  <c r="AW4" i="2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S16" i="2"/>
  <c r="G18" i="4"/>
  <c r="AZ17" i="4" l="1"/>
  <c r="BE17" i="4"/>
  <c r="BA17" i="4"/>
  <c r="BB17" i="4"/>
  <c r="AX18" i="4"/>
  <c r="AR18" i="2"/>
  <c r="AS18" i="2" s="1"/>
  <c r="AU18" i="2"/>
  <c r="AX18" i="2"/>
  <c r="AT18" i="2"/>
  <c r="Z19" i="2"/>
  <c r="AD19" i="4"/>
  <c r="AP19" i="2"/>
  <c r="AQ19" i="2" s="1"/>
  <c r="AW19" i="4"/>
  <c r="G19" i="4"/>
  <c r="AR19" i="2" l="1"/>
  <c r="AU19" i="2"/>
  <c r="AV19" i="2" s="1"/>
  <c r="AX19" i="2"/>
  <c r="BH19" i="2" s="1"/>
  <c r="AT19" i="2"/>
  <c r="BE18" i="4"/>
  <c r="BO19" i="4" s="1"/>
  <c r="BA18" i="4"/>
  <c r="BB18" i="4"/>
  <c r="BC18" i="4" s="1"/>
  <c r="BC17" i="4"/>
  <c r="BO18" i="4"/>
  <c r="BD17" i="4"/>
  <c r="BH18" i="2"/>
  <c r="AP20" i="2"/>
  <c r="AQ20" i="2" s="1"/>
  <c r="AW20" i="4"/>
  <c r="Z20" i="2"/>
  <c r="AD20" i="4"/>
  <c r="AV18" i="2"/>
  <c r="AW18" i="2"/>
  <c r="AW19" i="2" s="1"/>
  <c r="AS19" i="2"/>
  <c r="AX19" i="4"/>
  <c r="AY19" i="4" s="1"/>
  <c r="AY18" i="4"/>
  <c r="G20" i="4"/>
  <c r="BD18" i="4" l="1"/>
  <c r="AP21" i="2"/>
  <c r="AQ21" i="2" s="1"/>
  <c r="AW21" i="4"/>
  <c r="AX21" i="4" s="1"/>
  <c r="Z21" i="2"/>
  <c r="AD21" i="4"/>
  <c r="AZ19" i="4"/>
  <c r="AZ18" i="4"/>
  <c r="AX20" i="4"/>
  <c r="AY20" i="4" s="1"/>
  <c r="BE19" i="4"/>
  <c r="BO20" i="4" s="1"/>
  <c r="BB19" i="4"/>
  <c r="BC19" i="4" s="1"/>
  <c r="BA19" i="4"/>
  <c r="AR20" i="2"/>
  <c r="AS20" i="2" s="1"/>
  <c r="AT20" i="2"/>
  <c r="AU20" i="2"/>
  <c r="AW20" i="2" s="1"/>
  <c r="AX20" i="2"/>
  <c r="G21" i="4"/>
  <c r="AY21" i="4" l="1"/>
  <c r="BB21" i="4"/>
  <c r="BC21" i="4" s="1"/>
  <c r="BE21" i="4"/>
  <c r="BO22" i="4" s="1"/>
  <c r="BA21" i="4"/>
  <c r="AR21" i="2"/>
  <c r="AS21" i="2" s="1"/>
  <c r="AU21" i="2"/>
  <c r="AV21" i="2" s="1"/>
  <c r="AX21" i="2"/>
  <c r="BH21" i="2" s="1"/>
  <c r="AT21" i="2"/>
  <c r="AZ21" i="4"/>
  <c r="BH20" i="2"/>
  <c r="BE20" i="4"/>
  <c r="BB20" i="4"/>
  <c r="BA20" i="4"/>
  <c r="AP22" i="2"/>
  <c r="AQ22" i="2" s="1"/>
  <c r="Z22" i="2"/>
  <c r="AD22" i="4"/>
  <c r="AW22" i="4"/>
  <c r="AX22" i="4" s="1"/>
  <c r="AV20" i="2"/>
  <c r="BD19" i="4"/>
  <c r="BD20" i="4" s="1"/>
  <c r="BD21" i="4" s="1"/>
  <c r="AZ20" i="4"/>
  <c r="G22" i="4"/>
  <c r="AR22" i="2" l="1"/>
  <c r="AT22" i="2"/>
  <c r="AX22" i="2"/>
  <c r="AU22" i="2"/>
  <c r="BC20" i="4"/>
  <c r="AS22" i="2"/>
  <c r="BO21" i="4"/>
  <c r="AY22" i="4"/>
  <c r="AZ22" i="4" s="1"/>
  <c r="BA22" i="4"/>
  <c r="BB22" i="4"/>
  <c r="BC22" i="4" s="1"/>
  <c r="BE22" i="4"/>
  <c r="BO23" i="4" s="1"/>
  <c r="BD22" i="4"/>
  <c r="AW23" i="4"/>
  <c r="Z23" i="2"/>
  <c r="AD23" i="4"/>
  <c r="AP23" i="2"/>
  <c r="AQ23" i="2" s="1"/>
  <c r="AW21" i="2"/>
  <c r="G23" i="4"/>
  <c r="AW22" i="2" l="1"/>
  <c r="AR23" i="2"/>
  <c r="AT23" i="2"/>
  <c r="AU23" i="2"/>
  <c r="AV23" i="2" s="1"/>
  <c r="AX23" i="2"/>
  <c r="BH23" i="2" s="1"/>
  <c r="AV22" i="2"/>
  <c r="BH22" i="2"/>
  <c r="AW24" i="4"/>
  <c r="AX24" i="4" s="1"/>
  <c r="Z24" i="2"/>
  <c r="AD24" i="4"/>
  <c r="AP24" i="2"/>
  <c r="AQ24" i="2" s="1"/>
  <c r="AX23" i="4"/>
  <c r="AY23" i="4" s="1"/>
  <c r="AS23" i="2"/>
  <c r="G24" i="4"/>
  <c r="AY24" i="4" l="1"/>
  <c r="BE24" i="4"/>
  <c r="BO25" i="4" s="1"/>
  <c r="BB24" i="4"/>
  <c r="BC24" i="4" s="1"/>
  <c r="BA24" i="4"/>
  <c r="AZ24" i="4"/>
  <c r="AD25" i="4"/>
  <c r="AP25" i="2"/>
  <c r="AQ25" i="2" s="1"/>
  <c r="AW25" i="4"/>
  <c r="AX25" i="4" s="1"/>
  <c r="Z25" i="2"/>
  <c r="BE23" i="4"/>
  <c r="BO24" i="4" s="1"/>
  <c r="BA23" i="4"/>
  <c r="BB23" i="4"/>
  <c r="AZ23" i="4"/>
  <c r="AW23" i="2"/>
  <c r="AR24" i="2"/>
  <c r="AS24" i="2" s="1"/>
  <c r="AU24" i="2"/>
  <c r="AV24" i="2" s="1"/>
  <c r="AX24" i="2"/>
  <c r="BH24" i="2" s="1"/>
  <c r="AT24" i="2"/>
  <c r="G25" i="4"/>
  <c r="AW24" i="2" l="1"/>
  <c r="BC23" i="4"/>
  <c r="BD23" i="4"/>
  <c r="BD24" i="4" s="1"/>
  <c r="BD25" i="4" s="1"/>
  <c r="AD26" i="4"/>
  <c r="AP26" i="2"/>
  <c r="AQ26" i="2" s="1"/>
  <c r="AW26" i="4"/>
  <c r="AX26" i="4" s="1"/>
  <c r="Z26" i="2"/>
  <c r="AY25" i="4"/>
  <c r="BB25" i="4"/>
  <c r="BC25" i="4" s="1"/>
  <c r="BA25" i="4"/>
  <c r="BE25" i="4"/>
  <c r="BO26" i="4" s="1"/>
  <c r="AR25" i="2"/>
  <c r="AS25" i="2" s="1"/>
  <c r="AT25" i="2"/>
  <c r="AU25" i="2"/>
  <c r="AV25" i="2" s="1"/>
  <c r="AX25" i="2"/>
  <c r="BH25" i="2" s="1"/>
  <c r="AZ25" i="4"/>
  <c r="G26" i="4"/>
  <c r="AY26" i="4" l="1"/>
  <c r="BE26" i="4"/>
  <c r="BO27" i="4" s="1"/>
  <c r="BB26" i="4"/>
  <c r="BC26" i="4" s="1"/>
  <c r="BA26" i="4"/>
  <c r="AR26" i="2"/>
  <c r="AU26" i="2"/>
  <c r="AV26" i="2" s="1"/>
  <c r="AX26" i="2"/>
  <c r="BH26" i="2" s="1"/>
  <c r="AT26" i="2"/>
  <c r="Z27" i="2"/>
  <c r="AP27" i="2"/>
  <c r="AQ27" i="2" s="1"/>
  <c r="AW27" i="4"/>
  <c r="AD27" i="4"/>
  <c r="AZ26" i="4"/>
  <c r="AW25" i="2"/>
  <c r="G27" i="4"/>
  <c r="Z28" i="2" l="1"/>
  <c r="Z55" i="2" s="1"/>
  <c r="AP28" i="2"/>
  <c r="AW28" i="4"/>
  <c r="AD28" i="4"/>
  <c r="AD55" i="4" s="1"/>
  <c r="AX27" i="4"/>
  <c r="AY27" i="4" s="1"/>
  <c r="AR27" i="2"/>
  <c r="AX27" i="2"/>
  <c r="BH27" i="2" s="1"/>
  <c r="AU27" i="2"/>
  <c r="AV27" i="2" s="1"/>
  <c r="AT27" i="2"/>
  <c r="AS26" i="2"/>
  <c r="G28" i="4"/>
  <c r="H28" i="4" s="1"/>
  <c r="BE27" i="4" l="1"/>
  <c r="BO28" i="4" s="1"/>
  <c r="BB27" i="4"/>
  <c r="BC27" i="4" s="1"/>
  <c r="BA27" i="4"/>
  <c r="AP29" i="2"/>
  <c r="AQ29" i="2" s="1"/>
  <c r="AW29" i="4"/>
  <c r="AX29" i="4" s="1"/>
  <c r="Z29" i="2"/>
  <c r="AD29" i="4"/>
  <c r="AZ27" i="4"/>
  <c r="AX28" i="4"/>
  <c r="AY28" i="4" s="1"/>
  <c r="AQ28" i="2"/>
  <c r="AR28" i="2" s="1"/>
  <c r="AS27" i="2"/>
  <c r="G29" i="4"/>
  <c r="AZ28" i="4" l="1"/>
  <c r="AY29" i="4"/>
  <c r="BB29" i="4"/>
  <c r="BC29" i="4" s="1"/>
  <c r="BE29" i="4"/>
  <c r="BO30" i="4" s="1"/>
  <c r="BA29" i="4"/>
  <c r="AR29" i="2"/>
  <c r="AS29" i="2" s="1"/>
  <c r="AT29" i="2"/>
  <c r="AX29" i="2"/>
  <c r="BH29" i="2" s="1"/>
  <c r="AU29" i="2"/>
  <c r="AV29" i="2" s="1"/>
  <c r="Z30" i="2"/>
  <c r="AP30" i="2"/>
  <c r="AQ30" i="2" s="1"/>
  <c r="AD30" i="4"/>
  <c r="AW30" i="4"/>
  <c r="AT28" i="2"/>
  <c r="AU28" i="2"/>
  <c r="AV28" i="2" s="1"/>
  <c r="AX28" i="2"/>
  <c r="BH28" i="2" s="1"/>
  <c r="BA28" i="4"/>
  <c r="BB28" i="4"/>
  <c r="BC28" i="4" s="1"/>
  <c r="BE28" i="4"/>
  <c r="BO29" i="4" s="1"/>
  <c r="AS28" i="2"/>
  <c r="G30" i="4"/>
  <c r="AW31" i="4" l="1"/>
  <c r="Z31" i="2"/>
  <c r="AD31" i="4"/>
  <c r="AP31" i="2"/>
  <c r="AQ31" i="2" s="1"/>
  <c r="AR30" i="2"/>
  <c r="AU30" i="2"/>
  <c r="AV30" i="2" s="1"/>
  <c r="AT30" i="2"/>
  <c r="AX30" i="2"/>
  <c r="BH30" i="2" s="1"/>
  <c r="AX30" i="4"/>
  <c r="AY30" i="4" s="1"/>
  <c r="AZ29" i="4"/>
  <c r="G31" i="4"/>
  <c r="AR31" i="2" l="1"/>
  <c r="AU31" i="2"/>
  <c r="AV31" i="2" s="1"/>
  <c r="AT31" i="2"/>
  <c r="AX31" i="2"/>
  <c r="BH31" i="2" s="1"/>
  <c r="AS31" i="2"/>
  <c r="BB30" i="4"/>
  <c r="BC30" i="4" s="1"/>
  <c r="BA30" i="4"/>
  <c r="BE30" i="4"/>
  <c r="BO31" i="4" s="1"/>
  <c r="AZ30" i="4"/>
  <c r="AW32" i="4"/>
  <c r="AX32" i="4" s="1"/>
  <c r="Z32" i="2"/>
  <c r="AD32" i="4"/>
  <c r="AP32" i="2"/>
  <c r="AQ32" i="2" s="1"/>
  <c r="AX31" i="4"/>
  <c r="AS30" i="2"/>
  <c r="G32" i="4"/>
  <c r="BA31" i="4" l="1"/>
  <c r="BE31" i="4"/>
  <c r="BO32" i="4" s="1"/>
  <c r="BB31" i="4"/>
  <c r="BC31" i="4" s="1"/>
  <c r="AR32" i="2"/>
  <c r="AU32" i="2"/>
  <c r="AV32" i="2" s="1"/>
  <c r="AX32" i="2"/>
  <c r="BH32" i="2" s="1"/>
  <c r="AT32" i="2"/>
  <c r="AY32" i="4"/>
  <c r="BA32" i="4"/>
  <c r="BE32" i="4"/>
  <c r="BO33" i="4" s="1"/>
  <c r="BB32" i="4"/>
  <c r="BC32" i="4" s="1"/>
  <c r="AW33" i="4"/>
  <c r="AX33" i="4" s="1"/>
  <c r="Z33" i="2"/>
  <c r="AD33" i="4"/>
  <c r="AP33" i="2"/>
  <c r="AQ33" i="2" s="1"/>
  <c r="AS32" i="2"/>
  <c r="AY31" i="4"/>
  <c r="G33" i="4"/>
  <c r="AR33" i="2" l="1"/>
  <c r="AT33" i="2"/>
  <c r="AU33" i="2"/>
  <c r="AV33" i="2" s="1"/>
  <c r="AX33" i="2"/>
  <c r="BH33" i="2" s="1"/>
  <c r="AY33" i="4"/>
  <c r="BE33" i="4"/>
  <c r="BO34" i="4" s="1"/>
  <c r="BB33" i="4"/>
  <c r="BC33" i="4" s="1"/>
  <c r="BA33" i="4"/>
  <c r="AS33" i="2"/>
  <c r="Z34" i="2"/>
  <c r="AD34" i="4"/>
  <c r="AW34" i="4"/>
  <c r="AP34" i="2"/>
  <c r="AZ32" i="4"/>
  <c r="AZ31" i="4"/>
  <c r="G34" i="4"/>
  <c r="AQ34" i="2" l="1"/>
  <c r="AR34" i="2" s="1"/>
  <c r="AD35" i="4"/>
  <c r="AP35" i="2"/>
  <c r="AQ35" i="2" s="1"/>
  <c r="Z35" i="2"/>
  <c r="AW35" i="4"/>
  <c r="AX35" i="4" s="1"/>
  <c r="AX34" i="4"/>
  <c r="AZ33" i="4"/>
  <c r="G35" i="4"/>
  <c r="AS34" i="2" l="1"/>
  <c r="BE34" i="4"/>
  <c r="BO35" i="4" s="1"/>
  <c r="BB34" i="4"/>
  <c r="BC34" i="4" s="1"/>
  <c r="BA34" i="4"/>
  <c r="AY35" i="4"/>
  <c r="BE35" i="4"/>
  <c r="BO36" i="4" s="1"/>
  <c r="BA35" i="4"/>
  <c r="BB35" i="4"/>
  <c r="BC35" i="4" s="1"/>
  <c r="AR35" i="2"/>
  <c r="AT35" i="2"/>
  <c r="AU35" i="2"/>
  <c r="AV35" i="2" s="1"/>
  <c r="AX35" i="2"/>
  <c r="BH35" i="2" s="1"/>
  <c r="AW36" i="4"/>
  <c r="AX36" i="4" s="1"/>
  <c r="AD36" i="4"/>
  <c r="Z36" i="2"/>
  <c r="AP36" i="2"/>
  <c r="AY34" i="4"/>
  <c r="AT34" i="2"/>
  <c r="AX34" i="2"/>
  <c r="BH34" i="2" s="1"/>
  <c r="AU34" i="2"/>
  <c r="AV34" i="2" s="1"/>
  <c r="G36" i="4"/>
  <c r="AY36" i="4" l="1"/>
  <c r="BA36" i="4"/>
  <c r="BB36" i="4"/>
  <c r="BC36" i="4" s="1"/>
  <c r="BE36" i="4"/>
  <c r="BO37" i="4" s="1"/>
  <c r="AP37" i="2"/>
  <c r="AQ37" i="2" s="1"/>
  <c r="AW37" i="4"/>
  <c r="AX37" i="4" s="1"/>
  <c r="Z37" i="2"/>
  <c r="AD37" i="4"/>
  <c r="AZ36" i="4"/>
  <c r="AZ35" i="4"/>
  <c r="AZ34" i="4"/>
  <c r="AQ36" i="2"/>
  <c r="AR36" i="2" s="1"/>
  <c r="AS36" i="2" s="1"/>
  <c r="AS35" i="2"/>
  <c r="G37" i="4"/>
  <c r="AY37" i="4" l="1"/>
  <c r="BB37" i="4"/>
  <c r="BC37" i="4" s="1"/>
  <c r="BA37" i="4"/>
  <c r="BE37" i="4"/>
  <c r="BO38" i="4" s="1"/>
  <c r="AR37" i="2"/>
  <c r="AS37" i="2" s="1"/>
  <c r="AT37" i="2"/>
  <c r="AU37" i="2"/>
  <c r="AV37" i="2" s="1"/>
  <c r="AX37" i="2"/>
  <c r="BH37" i="2" s="1"/>
  <c r="Z38" i="2"/>
  <c r="AD38" i="4"/>
  <c r="AP38" i="2"/>
  <c r="AQ38" i="2" s="1"/>
  <c r="AW38" i="4"/>
  <c r="AX38" i="4" s="1"/>
  <c r="AU36" i="2"/>
  <c r="AV36" i="2" s="1"/>
  <c r="AT36" i="2"/>
  <c r="AX36" i="2"/>
  <c r="BH36" i="2" s="1"/>
  <c r="AZ37" i="4"/>
  <c r="G38" i="4"/>
  <c r="AY38" i="4" l="1"/>
  <c r="BE38" i="4"/>
  <c r="BO39" i="4" s="1"/>
  <c r="BB38" i="4"/>
  <c r="BC38" i="4" s="1"/>
  <c r="BA38" i="4"/>
  <c r="AR38" i="2"/>
  <c r="AX38" i="2"/>
  <c r="BH38" i="2" s="1"/>
  <c r="AU38" i="2"/>
  <c r="AV38" i="2" s="1"/>
  <c r="AT38" i="2"/>
  <c r="AW39" i="4"/>
  <c r="AX39" i="4" s="1"/>
  <c r="Z39" i="2"/>
  <c r="AD39" i="4"/>
  <c r="AP39" i="2"/>
  <c r="AZ38" i="4"/>
  <c r="G39" i="4"/>
  <c r="AQ39" i="2" l="1"/>
  <c r="AR39" i="2" s="1"/>
  <c r="AY39" i="4"/>
  <c r="BA39" i="4"/>
  <c r="BB39" i="4"/>
  <c r="BC39" i="4" s="1"/>
  <c r="BE39" i="4"/>
  <c r="BO40" i="4" s="1"/>
  <c r="AZ39" i="4"/>
  <c r="AW40" i="4"/>
  <c r="AX40" i="4" s="1"/>
  <c r="Z40" i="2"/>
  <c r="AD40" i="4"/>
  <c r="AP40" i="2"/>
  <c r="AQ40" i="2" s="1"/>
  <c r="AS38" i="2"/>
  <c r="G40" i="4"/>
  <c r="AS39" i="2" l="1"/>
  <c r="AD41" i="4"/>
  <c r="AP41" i="2"/>
  <c r="AQ41" i="2" s="1"/>
  <c r="AW41" i="4"/>
  <c r="AX41" i="4" s="1"/>
  <c r="Z41" i="2"/>
  <c r="AR40" i="2"/>
  <c r="AU40" i="2"/>
  <c r="AV40" i="2" s="1"/>
  <c r="AT40" i="2"/>
  <c r="AX40" i="2"/>
  <c r="BH40" i="2" s="1"/>
  <c r="AY40" i="4"/>
  <c r="BA40" i="4"/>
  <c r="BE40" i="4"/>
  <c r="BO41" i="4" s="1"/>
  <c r="BB40" i="4"/>
  <c r="BC40" i="4" s="1"/>
  <c r="AX39" i="2"/>
  <c r="BH39" i="2" s="1"/>
  <c r="AU39" i="2"/>
  <c r="AV39" i="2" s="1"/>
  <c r="AT39" i="2"/>
  <c r="G41" i="4"/>
  <c r="AY41" i="4" l="1"/>
  <c r="BE41" i="4"/>
  <c r="BO42" i="4" s="1"/>
  <c r="BB41" i="4"/>
  <c r="BC41" i="4" s="1"/>
  <c r="BA41" i="4"/>
  <c r="AZ41" i="4"/>
  <c r="AR41" i="2"/>
  <c r="AT41" i="2"/>
  <c r="AU41" i="2"/>
  <c r="AV41" i="2" s="1"/>
  <c r="AX41" i="2"/>
  <c r="BH41" i="2" s="1"/>
  <c r="AZ40" i="4"/>
  <c r="AD42" i="4"/>
  <c r="AP42" i="2"/>
  <c r="AW42" i="4"/>
  <c r="AX42" i="4" s="1"/>
  <c r="Z42" i="2"/>
  <c r="AS40" i="2"/>
  <c r="G42" i="4"/>
  <c r="AQ42" i="2" l="1"/>
  <c r="AR42" i="2" s="1"/>
  <c r="Z43" i="2"/>
  <c r="AP43" i="2"/>
  <c r="AW43" i="4"/>
  <c r="AX43" i="4" s="1"/>
  <c r="AD43" i="4"/>
  <c r="AY42" i="4"/>
  <c r="AZ42" i="4" s="1"/>
  <c r="BB42" i="4"/>
  <c r="BC42" i="4" s="1"/>
  <c r="BE42" i="4"/>
  <c r="BO43" i="4" s="1"/>
  <c r="BA42" i="4"/>
  <c r="AS41" i="2"/>
  <c r="G43" i="4"/>
  <c r="AP44" i="2" l="1"/>
  <c r="AQ44" i="2" s="1"/>
  <c r="AD44" i="4"/>
  <c r="AW44" i="4"/>
  <c r="AX44" i="4" s="1"/>
  <c r="Z44" i="2"/>
  <c r="AQ43" i="2"/>
  <c r="AR43" i="2" s="1"/>
  <c r="AY43" i="4"/>
  <c r="AZ43" i="4" s="1"/>
  <c r="BA43" i="4"/>
  <c r="BE43" i="4"/>
  <c r="BO44" i="4" s="1"/>
  <c r="BB43" i="4"/>
  <c r="BC43" i="4" s="1"/>
  <c r="AT42" i="2"/>
  <c r="AU42" i="2"/>
  <c r="AV42" i="2" s="1"/>
  <c r="AX42" i="2"/>
  <c r="BH42" i="2" s="1"/>
  <c r="AS42" i="2"/>
  <c r="G44" i="4"/>
  <c r="AT43" i="2" l="1"/>
  <c r="AU43" i="2"/>
  <c r="AV43" i="2" s="1"/>
  <c r="AX43" i="2"/>
  <c r="BH43" i="2" s="1"/>
  <c r="AS43" i="2"/>
  <c r="AY44" i="4"/>
  <c r="BE44" i="4"/>
  <c r="BO45" i="4" s="1"/>
  <c r="BB44" i="4"/>
  <c r="BC44" i="4" s="1"/>
  <c r="BA44" i="4"/>
  <c r="Z45" i="2"/>
  <c r="AP45" i="2"/>
  <c r="AQ45" i="2" s="1"/>
  <c r="AW45" i="4"/>
  <c r="AX45" i="4" s="1"/>
  <c r="AD45" i="4"/>
  <c r="AR44" i="2"/>
  <c r="AU44" i="2"/>
  <c r="AV44" i="2" s="1"/>
  <c r="AT44" i="2"/>
  <c r="AX44" i="2"/>
  <c r="BH44" i="2" s="1"/>
  <c r="G45" i="4"/>
  <c r="AW46" i="4" l="1"/>
  <c r="AX46" i="4" s="1"/>
  <c r="Z46" i="2"/>
  <c r="AD46" i="4"/>
  <c r="AP46" i="2"/>
  <c r="AQ46" i="2" s="1"/>
  <c r="AY45" i="4"/>
  <c r="BA45" i="4"/>
  <c r="BE45" i="4"/>
  <c r="BO46" i="4" s="1"/>
  <c r="BB45" i="4"/>
  <c r="BC45" i="4" s="1"/>
  <c r="AS44" i="2"/>
  <c r="AR45" i="2"/>
  <c r="AX45" i="2"/>
  <c r="BH45" i="2" s="1"/>
  <c r="AT45" i="2"/>
  <c r="AU45" i="2"/>
  <c r="AV45" i="2" s="1"/>
  <c r="AZ44" i="4"/>
  <c r="G46" i="4"/>
  <c r="AR46" i="2" l="1"/>
  <c r="AU46" i="2"/>
  <c r="AV46" i="2" s="1"/>
  <c r="AX46" i="2"/>
  <c r="BH46" i="2" s="1"/>
  <c r="AT46" i="2"/>
  <c r="AS46" i="2"/>
  <c r="AY46" i="4"/>
  <c r="BB46" i="4"/>
  <c r="BC46" i="4" s="1"/>
  <c r="BE46" i="4"/>
  <c r="BO47" i="4" s="1"/>
  <c r="BA46" i="4"/>
  <c r="AZ45" i="4"/>
  <c r="AP47" i="2"/>
  <c r="AQ47" i="2" s="1"/>
  <c r="AW47" i="4"/>
  <c r="Z47" i="2"/>
  <c r="AD47" i="4"/>
  <c r="AS45" i="2"/>
  <c r="G47" i="4"/>
  <c r="AX47" i="4" l="1"/>
  <c r="AY47" i="4" s="1"/>
  <c r="AR47" i="2"/>
  <c r="AS47" i="2" s="1"/>
  <c r="AX47" i="2"/>
  <c r="BH47" i="2" s="1"/>
  <c r="AT47" i="2"/>
  <c r="AU47" i="2"/>
  <c r="AV47" i="2" s="1"/>
  <c r="Z48" i="2"/>
  <c r="AD48" i="4"/>
  <c r="AW48" i="4"/>
  <c r="AP48" i="2"/>
  <c r="AQ48" i="2" s="1"/>
  <c r="AZ46" i="4"/>
  <c r="G48" i="4"/>
  <c r="AW49" i="4" l="1"/>
  <c r="AX49" i="4" s="1"/>
  <c r="Z49" i="2"/>
  <c r="AD49" i="4"/>
  <c r="AP49" i="2"/>
  <c r="AQ49" i="2" s="1"/>
  <c r="AR48" i="2"/>
  <c r="AT48" i="2"/>
  <c r="AX48" i="2"/>
  <c r="BH48" i="2" s="1"/>
  <c r="AU48" i="2"/>
  <c r="AV48" i="2" s="1"/>
  <c r="AX48" i="4"/>
  <c r="AY48" i="4" s="1"/>
  <c r="BE47" i="4"/>
  <c r="BO48" i="4" s="1"/>
  <c r="BB47" i="4"/>
  <c r="BC47" i="4" s="1"/>
  <c r="BA47" i="4"/>
  <c r="AZ47" i="4"/>
  <c r="G49" i="4"/>
  <c r="AR49" i="2" l="1"/>
  <c r="AU49" i="2"/>
  <c r="AV49" i="2" s="1"/>
  <c r="AX49" i="2"/>
  <c r="BH49" i="2" s="1"/>
  <c r="AT49" i="2"/>
  <c r="BB48" i="4"/>
  <c r="BC48" i="4" s="1"/>
  <c r="BE48" i="4"/>
  <c r="BO49" i="4" s="1"/>
  <c r="BA48" i="4"/>
  <c r="AS49" i="2"/>
  <c r="AZ48" i="4"/>
  <c r="AY49" i="4"/>
  <c r="AZ49" i="4" s="1"/>
  <c r="BE49" i="4"/>
  <c r="BO50" i="4" s="1"/>
  <c r="BB49" i="4"/>
  <c r="BC49" i="4" s="1"/>
  <c r="BA49" i="4"/>
  <c r="Z50" i="2"/>
  <c r="AW50" i="4"/>
  <c r="AD50" i="4"/>
  <c r="AP50" i="2"/>
  <c r="AQ50" i="2" s="1"/>
  <c r="AS48" i="2"/>
  <c r="G50" i="4"/>
  <c r="AX50" i="4" l="1"/>
  <c r="AY50" i="4" s="1"/>
  <c r="AZ50" i="4" s="1"/>
  <c r="AW51" i="4"/>
  <c r="AX51" i="4" s="1"/>
  <c r="AD51" i="4"/>
  <c r="AP51" i="2"/>
  <c r="AQ51" i="2" s="1"/>
  <c r="Z51" i="2"/>
  <c r="AR50" i="2"/>
  <c r="AX50" i="2"/>
  <c r="BH50" i="2" s="1"/>
  <c r="AT50" i="2"/>
  <c r="AU50" i="2"/>
  <c r="AV50" i="2" s="1"/>
  <c r="G51" i="4"/>
  <c r="AW52" i="4" l="1"/>
  <c r="AX52" i="4" s="1"/>
  <c r="AD52" i="4"/>
  <c r="Z52" i="2"/>
  <c r="AP52" i="2"/>
  <c r="AQ52" i="2" s="1"/>
  <c r="AR51" i="2"/>
  <c r="AT51" i="2"/>
  <c r="AU51" i="2"/>
  <c r="AV51" i="2" s="1"/>
  <c r="AX51" i="2"/>
  <c r="BH51" i="2" s="1"/>
  <c r="AS50" i="2"/>
  <c r="AY51" i="4"/>
  <c r="BE51" i="4"/>
  <c r="BO52" i="4" s="1"/>
  <c r="BB51" i="4"/>
  <c r="BC51" i="4" s="1"/>
  <c r="BA51" i="4"/>
  <c r="AZ51" i="4"/>
  <c r="BA50" i="4"/>
  <c r="BB50" i="4"/>
  <c r="BC50" i="4" s="1"/>
  <c r="BE50" i="4"/>
  <c r="BO51" i="4" s="1"/>
  <c r="G52" i="4"/>
  <c r="AS51" i="2" l="1"/>
  <c r="AP53" i="2"/>
  <c r="AQ53" i="2" s="1"/>
  <c r="AW53" i="4"/>
  <c r="Z53" i="2"/>
  <c r="AD53" i="4"/>
  <c r="AR52" i="2"/>
  <c r="AS52" i="2" s="1"/>
  <c r="AT52" i="2"/>
  <c r="AX52" i="2"/>
  <c r="BH52" i="2" s="1"/>
  <c r="AU52" i="2"/>
  <c r="AV52" i="2" s="1"/>
  <c r="AY52" i="4"/>
  <c r="AZ52" i="4" s="1"/>
  <c r="BA52" i="4"/>
  <c r="BE52" i="4"/>
  <c r="BO53" i="4" s="1"/>
  <c r="BB52" i="4"/>
  <c r="BC52" i="4" s="1"/>
  <c r="G53" i="4"/>
  <c r="AX53" i="4" l="1"/>
  <c r="AY53" i="4" s="1"/>
  <c r="AR53" i="2"/>
  <c r="AT53" i="2"/>
  <c r="AT54" i="2" s="1"/>
  <c r="AU53" i="2"/>
  <c r="AX53" i="2"/>
  <c r="AV53" i="2" l="1"/>
  <c r="AV54" i="2" s="1"/>
  <c r="AU54" i="2"/>
  <c r="AU55" i="2" s="1"/>
  <c r="BH53" i="2"/>
  <c r="AX54" i="2"/>
  <c r="BA53" i="4"/>
  <c r="BA54" i="4" s="1"/>
  <c r="BE53" i="4"/>
  <c r="BE54" i="4" s="1"/>
  <c r="BB53" i="4"/>
  <c r="BC53" i="4" l="1"/>
  <c r="BC54" i="4" s="1"/>
  <c r="BB54" i="4"/>
  <c r="BB55" i="4" s="1"/>
</calcChain>
</file>

<file path=xl/comments1.xml><?xml version="1.0" encoding="utf-8"?>
<comments xmlns="http://schemas.openxmlformats.org/spreadsheetml/2006/main">
  <authors>
    <author>만든 이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 shapeId="0">
      <text>
        <r>
          <rPr>
            <sz val="9"/>
            <color indexed="81"/>
            <rFont val="돋움"/>
            <family val="3"/>
            <charset val="129"/>
          </rPr>
          <t>ap1이 재생되는데 걸리는 시간(초)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(오프라인에서)</t>
        </r>
      </text>
    </comment>
    <comment ref="AH1" authorId="0" shapeId="0">
      <text>
        <r>
          <rPr>
            <sz val="9"/>
            <color indexed="81"/>
            <rFont val="돋움"/>
            <family val="3"/>
            <charset val="129"/>
          </rPr>
          <t>성이 뺏긴상태에서 생산량 비율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약탈량과 생산량의 비율을 적절히 맞추기위해 수치를 0.1에서 0.5로 올림</t>
        </r>
      </text>
    </comment>
    <comment ref="AI1" authorId="0" shapeId="0">
      <text>
        <r>
          <rPr>
            <sz val="9"/>
            <color indexed="81"/>
            <rFont val="돋움"/>
            <family val="3"/>
            <charset val="129"/>
          </rPr>
          <t>모든성이 각 생산자원을 초당 1씩 생산한다고 가정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>
      <text>
        <r>
          <rPr>
            <sz val="9"/>
            <color indexed="81"/>
            <rFont val="돋움"/>
            <family val="3"/>
            <charset val="129"/>
          </rPr>
          <t>1시간을 초로 환산</t>
        </r>
      </text>
    </comment>
    <comment ref="AM1" authorId="0" shapeId="0">
      <text>
        <r>
          <rPr>
            <sz val="9"/>
            <color indexed="81"/>
            <rFont val="돋움"/>
            <family val="3"/>
            <charset val="129"/>
          </rPr>
          <t>창고 크기. 생산능력의 3600이면 한시간 분량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>
      <text>
        <r>
          <rPr>
            <sz val="9"/>
            <color indexed="81"/>
            <rFont val="돋움"/>
            <family val="3"/>
            <charset val="129"/>
          </rPr>
          <t>지역창고 약탈율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>
      <text>
        <r>
          <rPr>
            <sz val="9"/>
            <color indexed="81"/>
            <rFont val="돋움"/>
            <family val="3"/>
            <charset val="129"/>
          </rPr>
          <t>시간당 약탈의 액수는 상대가 휴면이었어도 생산량이 느리다뿐이지 창고크기자체가 다른게 아니므로 항상 풀로 차있다고 가정했다
생산은 내 성들이 대부분 뺏긴상태로 있는게 일반적일테니 뺏긴상태의 생산량을 기준으로 했다
플레이어는 매우부지런해서 창고가 가득차기전에 모두 수거를 한다고 가정했다.</t>
        </r>
      </text>
    </comment>
    <comment ref="BJ1" authorId="0" shapeId="0">
      <text>
        <r>
          <rPr>
            <sz val="9"/>
            <color indexed="81"/>
            <rFont val="돋움"/>
            <family val="3"/>
            <charset val="129"/>
          </rPr>
          <t>지출중 차지하는 비율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>
      <text>
        <r>
          <rPr>
            <sz val="9"/>
            <color indexed="81"/>
            <rFont val="돋움"/>
            <family val="3"/>
            <charset val="129"/>
          </rPr>
          <t>지출중 차지하는 비율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>
      <text>
        <r>
          <rPr>
            <sz val="9"/>
            <color indexed="81"/>
            <rFont val="돋움"/>
            <family val="3"/>
            <charset val="129"/>
          </rPr>
          <t xml:space="preserve">행동력이 full로 차있을때 레벨별 권장플레이시간
1레벨 3600초(1시간)
50레벨 600초(10분)
레벨별 적정 휴식시간
1레벨 600초(10분)
50레벨 18000초(5시간)
</t>
        </r>
      </text>
    </comment>
    <comment ref="M2" authorId="0" shapeId="0">
      <text>
        <r>
          <rPr>
            <sz val="9"/>
            <color indexed="81"/>
            <rFont val="돋움"/>
            <family val="3"/>
            <charset val="129"/>
          </rPr>
          <t>하루최대 16시간 플레이 가능 기준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성스팟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리젠시간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</text>
    </comment>
    <comment ref="AM2" authorId="0" shapeId="0">
      <text>
        <r>
          <rPr>
            <sz val="9"/>
            <color indexed="81"/>
            <rFont val="돋움"/>
            <family val="3"/>
            <charset val="129"/>
          </rPr>
          <t>창고크기를 시간으로 환산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" authorId="0" shapeId="0">
      <text>
        <r>
          <rPr>
            <sz val="9"/>
            <color indexed="81"/>
            <rFont val="돋움"/>
            <family val="3"/>
            <charset val="129"/>
          </rPr>
          <t xml:space="preserve">플레이어가 어떤 성을 털었을때 그 성이 줄수 있는 자원양
자원양 = 중앙창고분 * 0.2 + 지역창고분 * 0.5
상대가 다른 유저를 털어서 중앙창고에 모은건 반영 안됨
</t>
        </r>
      </text>
    </comment>
    <comment ref="AT2" authorId="0" shapeId="0">
      <text>
        <r>
          <rPr>
            <sz val="9"/>
            <color indexed="81"/>
            <rFont val="돋움"/>
            <family val="3"/>
            <charset val="129"/>
          </rPr>
          <t>1사이클(풀행동력소모 + 행동력풀재생)동안의 예상 수입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2" authorId="0" shapeId="0">
      <text>
        <r>
          <rPr>
            <sz val="9"/>
            <color indexed="81"/>
            <rFont val="돋움"/>
            <family val="3"/>
            <charset val="129"/>
          </rPr>
          <t xml:space="preserve">최소훈련 사이클배수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>
      <text>
        <r>
          <rPr>
            <sz val="9"/>
            <color indexed="81"/>
            <rFont val="돋움"/>
            <family val="3"/>
            <charset val="129"/>
          </rPr>
          <t>각 업글들의 비율
렙업(0.2):부대업(0.5):스킬업(0.3)</t>
        </r>
      </text>
    </comment>
    <comment ref="BH2" authorId="0" shapeId="0">
      <text>
        <r>
          <rPr>
            <sz val="9"/>
            <color indexed="81"/>
            <rFont val="돋움"/>
            <family val="3"/>
            <charset val="129"/>
          </rPr>
          <t xml:space="preserve">순이익률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sz val="9"/>
            <color indexed="81"/>
            <rFont val="돋움"/>
            <family val="3"/>
            <charset val="129"/>
          </rPr>
          <t xml:space="preserve">ap풀일때 이상적인 전투시간
</t>
        </r>
      </text>
    </comment>
    <comment ref="D3" authorId="0" shapeId="0">
      <text>
        <r>
          <rPr>
            <sz val="9"/>
            <color indexed="81"/>
            <rFont val="돋움"/>
            <family val="3"/>
            <charset val="129"/>
          </rPr>
          <t>이 시간을 충족시키려면 온라인중엔 ap가 차지않고 오프라인동안에만 빨리 차도록 해야한다.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 shapeId="0">
      <text>
        <r>
          <rPr>
            <sz val="9"/>
            <color indexed="81"/>
            <rFont val="돋움"/>
            <family val="3"/>
            <charset val="129"/>
          </rPr>
          <t>ap가 풀로 차있을때 ap를 모두 소모하고+ap가 다시 풀로 차기까지 합친 시간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전투당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</t>
        </r>
        <r>
          <rPr>
            <b/>
            <sz val="9"/>
            <color indexed="81"/>
            <rFont val="Tahoma"/>
            <family val="2"/>
          </rPr>
          <t xml:space="preserve">ap
</t>
        </r>
        <r>
          <rPr>
            <b/>
            <sz val="9"/>
            <color indexed="81"/>
            <rFont val="돋움"/>
            <family val="3"/>
            <charset val="129"/>
          </rPr>
          <t>게임에선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테이블로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읽을것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3" authorId="0" shapeId="0">
      <text>
        <r>
          <rPr>
            <sz val="9"/>
            <color indexed="81"/>
            <rFont val="돋움"/>
            <family val="3"/>
            <charset val="129"/>
          </rPr>
          <t>ap풀일때 오링까지 할수 있는 전투 횟수
온라인중에는 ap가 안차야한다.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 shapeId="0">
      <text>
        <r>
          <rPr>
            <sz val="9"/>
            <color indexed="81"/>
            <rFont val="돋움"/>
            <family val="3"/>
            <charset val="129"/>
          </rPr>
          <t>게임에선 테이블로 읽을것.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 shapeId="0">
      <text>
        <r>
          <rPr>
            <sz val="9"/>
            <color indexed="81"/>
            <rFont val="돋움"/>
            <family val="3"/>
            <charset val="129"/>
          </rPr>
          <t>8시간 수면시간 빼고
16시간 최대 플레이 기준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>
      <text>
        <r>
          <rPr>
            <sz val="9"/>
            <color indexed="81"/>
            <rFont val="돋움"/>
            <family val="3"/>
            <charset val="129"/>
          </rPr>
          <t>레벨별로 성이 2개씩 생긴다고 가정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" authorId="0" shapeId="0">
      <text>
        <r>
          <rPr>
            <sz val="9"/>
            <color indexed="81"/>
            <rFont val="돋움"/>
            <family val="3"/>
            <charset val="129"/>
          </rPr>
          <t>맵상의 모든성을 ap무시하고 1시간동안 몇번이나 공격할수 있는가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" authorId="0" shapeId="0">
      <text>
        <r>
          <rPr>
            <b/>
            <sz val="9"/>
            <color indexed="81"/>
            <rFont val="돋움"/>
            <family val="3"/>
            <charset val="129"/>
          </rPr>
          <t>맵상의 모든성을 ap무시하고 1시간동안 몇번이나 공격할수 있는가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0" shapeId="0">
      <text>
        <r>
          <rPr>
            <sz val="9"/>
            <color indexed="81"/>
            <rFont val="돋움"/>
            <family val="3"/>
            <charset val="129"/>
          </rPr>
          <t>ap까지 고려한 시간당 전투횟수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3" authorId="0" shapeId="0">
      <text>
        <r>
          <rPr>
            <sz val="9"/>
            <color indexed="81"/>
            <rFont val="돋움"/>
            <family val="3"/>
            <charset val="129"/>
          </rPr>
          <t>ap에 제한받거나 스팟수에 제한받는걸 고려한 시간당 실제 전투 횟수</t>
        </r>
      </text>
    </comment>
    <comment ref="AC3" authorId="0" shapeId="0">
      <text>
        <r>
          <rPr>
            <b/>
            <sz val="9"/>
            <color indexed="81"/>
            <rFont val="돋움"/>
            <family val="3"/>
            <charset val="129"/>
          </rPr>
          <t>성공격시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획득한다고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봤을때
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성등급은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AD3" authorId="0" shapeId="0">
      <text>
        <r>
          <rPr>
            <sz val="9"/>
            <color indexed="81"/>
            <rFont val="돋움"/>
            <family val="3"/>
            <charset val="129"/>
          </rPr>
          <t>한레벨 플레이동안 총 전투횟수.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3" authorId="0" shapeId="0">
      <text>
        <r>
          <rPr>
            <sz val="9"/>
            <color indexed="81"/>
            <rFont val="돋움"/>
            <family val="3"/>
            <charset val="129"/>
          </rPr>
          <t xml:space="preserve">모든 성이 점령상태에 있는 경우
</t>
        </r>
      </text>
    </comment>
    <comment ref="AL3" authorId="0" shapeId="0">
      <text>
        <r>
          <rPr>
            <sz val="9"/>
            <color indexed="81"/>
            <rFont val="돋움"/>
            <family val="3"/>
            <charset val="129"/>
          </rPr>
          <t xml:space="preserve">1시간의 기준은 없음
모든 성이 미점령상태에 있는경우.
성리젠시간이 짧은편이고 오프라인인시간이 보통 더 길기때문에 대부분의 유저는 성이 다 뺏겨있는 상태라고 봐야한다.
</t>
        </r>
      </text>
    </comment>
    <comment ref="AN3" authorId="0" shapeId="0">
      <text>
        <r>
          <rPr>
            <sz val="9"/>
            <color indexed="81"/>
            <rFont val="돋움"/>
            <family val="3"/>
            <charset val="129"/>
          </rPr>
          <t xml:space="preserve">플레이어가 어떤 성을 털었을때 그 성이 줄수 있는 자원양
자원양 = 중앙창고분 * 0.2 + 지역창고분 * 0.5
상대가 다른 유저를 털어서 중앙창고에 모은건 반영 안됨
</t>
        </r>
      </text>
    </comment>
    <comment ref="AO3" authorId="0" shapeId="0">
      <text>
        <r>
          <rPr>
            <sz val="9"/>
            <color indexed="81"/>
            <rFont val="돋움"/>
            <family val="3"/>
            <charset val="129"/>
          </rPr>
          <t>npc부대 약탈시 얻는 자원양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3" authorId="0" shapeId="0">
      <text>
        <r>
          <rPr>
            <sz val="9"/>
            <color indexed="81"/>
            <rFont val="돋움"/>
            <family val="3"/>
            <charset val="129"/>
          </rPr>
          <t xml:space="preserve">모든성을 점령한 상대에게 얻을 수 있는 수입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3" authorId="0" shapeId="0">
      <text>
        <r>
          <rPr>
            <sz val="9"/>
            <color indexed="81"/>
            <rFont val="돋움"/>
            <family val="3"/>
            <charset val="129"/>
          </rPr>
          <t xml:space="preserve">점령한성도 있고 아닌성도 있을테니 반반씩 있다고 가정하고 평균으로 계산했다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3" authorId="0" shapeId="0">
      <text>
        <r>
          <rPr>
            <sz val="9"/>
            <color indexed="81"/>
            <rFont val="돋움"/>
            <family val="3"/>
            <charset val="129"/>
          </rPr>
          <t>돈으로 경험치를 먹일수 있는 최소금액. 1사이클수입의 1.5배를 기준으로 잡음.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3" authorId="0" shapeId="0">
      <text>
        <r>
          <rPr>
            <sz val="9"/>
            <color indexed="81"/>
            <rFont val="돋움"/>
            <family val="3"/>
            <charset val="129"/>
          </rPr>
          <t>해당레벨동안 성만 공격했을때 벌수 있는 이론적 총 수입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시간당수입 * 레벨당총플레이시간</t>
        </r>
      </text>
    </comment>
    <comment ref="BF3" authorId="0" shapeId="0">
      <text>
        <r>
          <rPr>
            <sz val="9"/>
            <color indexed="81"/>
            <rFont val="돋움"/>
            <family val="3"/>
            <charset val="129"/>
          </rPr>
          <t>하루16시간 기준 성공격/생산 
수입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3" authorId="0" shapeId="0">
      <text>
        <r>
          <rPr>
            <sz val="9"/>
            <color indexed="81"/>
            <rFont val="돋움"/>
            <family val="3"/>
            <charset val="129"/>
          </rPr>
          <t>업글3종세트:5
연구:3
구름까지:2
의 비율
비과금을 기준으로 하며
훈련시간등의 이유로 더 이상 돈을 못쓰는 최대한도를 말함.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3" authorId="0" shapeId="0">
      <text>
        <r>
          <rPr>
            <sz val="9"/>
            <color indexed="81"/>
            <rFont val="돋움"/>
            <family val="3"/>
            <charset val="129"/>
          </rPr>
          <t>쓸데다쓰고 남는 금화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잉여금을 모아서 뽑기나 무기구입에 쓴다
</t>
        </r>
      </text>
    </comment>
    <comment ref="BK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J53" authorId="0" shapeId="0">
      <text>
        <r>
          <rPr>
            <sz val="9"/>
            <color indexed="81"/>
            <rFont val="돋움"/>
            <family val="3"/>
            <charset val="129"/>
          </rPr>
          <t>ap가0이될때까지(10분) 싸울수 있는 전투횟수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AE1" authorId="0" shapeId="0">
      <text>
        <r>
          <rPr>
            <sz val="9"/>
            <color indexed="81"/>
            <rFont val="돋움"/>
            <family val="3"/>
            <charset val="129"/>
          </rPr>
          <t>모든성이 각 생산자원을 초당 1씩 생산한다고 가정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>
      <text>
        <r>
          <rPr>
            <sz val="9"/>
            <color indexed="81"/>
            <rFont val="돋움"/>
            <family val="3"/>
            <charset val="129"/>
          </rPr>
          <t>1시간을 초로 환산</t>
        </r>
      </text>
    </comment>
    <comment ref="AI1" authorId="0" shapeId="0">
      <text>
        <r>
          <rPr>
            <sz val="9"/>
            <color indexed="81"/>
            <rFont val="돋움"/>
            <family val="3"/>
            <charset val="129"/>
          </rPr>
          <t>지역창고 약탈율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중앙창고 약탈율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>
      <text>
        <r>
          <rPr>
            <sz val="9"/>
            <color indexed="81"/>
            <rFont val="돋움"/>
            <family val="3"/>
            <charset val="129"/>
          </rPr>
          <t>지출중 차지하는 비율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>
      <text>
        <r>
          <rPr>
            <sz val="9"/>
            <color indexed="81"/>
            <rFont val="돋움"/>
            <family val="3"/>
            <charset val="129"/>
          </rPr>
          <t>지출중 차지하는 비율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>
      <text>
        <r>
          <rPr>
            <sz val="9"/>
            <color indexed="81"/>
            <rFont val="돋움"/>
            <family val="3"/>
            <charset val="129"/>
          </rPr>
          <t xml:space="preserve">행동력이 full로 차있을때 레벨별 권장플레이시간
1레벨 3600초(1시간)
50레벨 600초(10분)
레벨별 적정 휴식시간
1레벨 600초(10분)
50레벨 18000초(5시간)
</t>
        </r>
      </text>
    </comment>
    <comment ref="I2" authorId="0" shapeId="0">
      <text>
        <r>
          <rPr>
            <sz val="9"/>
            <color indexed="81"/>
            <rFont val="돋움"/>
            <family val="3"/>
            <charset val="129"/>
          </rPr>
          <t>하루최대 16시간 플레이 가능 기준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성스팟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리젠시간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</text>
    </comment>
    <comment ref="AI2" authorId="0" shapeId="0">
      <text>
        <r>
          <rPr>
            <sz val="9"/>
            <color indexed="81"/>
            <rFont val="돋움"/>
            <family val="3"/>
            <charset val="129"/>
          </rPr>
          <t xml:space="preserve">플레이어가 어떤 성을 털었을때 그 성이 줄수 있는 자원양
자원양 = 중앙창고분 * 0.2 + 지역창고분 * 0.5
상대가 다른 유저를 털어서 중앙창고에 모은건 반영 안됨
</t>
        </r>
      </text>
    </comment>
    <comment ref="AT2" authorId="0" shapeId="0">
      <text>
        <r>
          <rPr>
            <sz val="9"/>
            <color indexed="81"/>
            <rFont val="돋움"/>
            <family val="3"/>
            <charset val="129"/>
          </rPr>
          <t>각 업글들의 비율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" authorId="0" shapeId="0">
      <text>
        <r>
          <rPr>
            <sz val="9"/>
            <color indexed="81"/>
            <rFont val="돋움"/>
            <family val="3"/>
            <charset val="129"/>
          </rPr>
          <t xml:space="preserve">순이익률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sz val="9"/>
            <color indexed="81"/>
            <rFont val="돋움"/>
            <family val="3"/>
            <charset val="129"/>
          </rPr>
          <t xml:space="preserve">ap풀일때 이상적인 전투시간
</t>
        </r>
      </text>
    </comment>
    <comment ref="F3" authorId="0" shapeId="0">
      <text>
        <r>
          <rPr>
            <b/>
            <sz val="9"/>
            <color indexed="81"/>
            <rFont val="돋움"/>
            <family val="3"/>
            <charset val="129"/>
          </rPr>
          <t>전투당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소모</t>
        </r>
        <r>
          <rPr>
            <b/>
            <sz val="9"/>
            <color indexed="81"/>
            <rFont val="Tahoma"/>
            <family val="2"/>
          </rPr>
          <t>ap</t>
        </r>
      </text>
    </comment>
    <comment ref="G3" authorId="0" shapeId="0">
      <text>
        <r>
          <rPr>
            <sz val="9"/>
            <color indexed="81"/>
            <rFont val="돋움"/>
            <family val="3"/>
            <charset val="129"/>
          </rPr>
          <t xml:space="preserve">ap풀일때 오링까지 할수 있는 전투 횟수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sz val="9"/>
            <color indexed="81"/>
            <rFont val="돋움"/>
            <family val="3"/>
            <charset val="129"/>
          </rPr>
          <t>8시간 수면시간 빼고
16시간 최대 플레이 기준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>
      <text>
        <r>
          <rPr>
            <sz val="9"/>
            <color indexed="81"/>
            <rFont val="돋움"/>
            <family val="3"/>
            <charset val="129"/>
          </rPr>
          <t>레벨별로 성이 2개씩 생긴다고 가정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>
      <text>
        <r>
          <rPr>
            <sz val="9"/>
            <color indexed="81"/>
            <rFont val="돋움"/>
            <family val="3"/>
            <charset val="129"/>
          </rPr>
          <t>맵상의 모든성을 ap무시하고 1시간동안 몇번이나 공격할수 있는가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3" authorId="0" shapeId="0">
      <text>
        <r>
          <rPr>
            <b/>
            <sz val="9"/>
            <color indexed="81"/>
            <rFont val="돋움"/>
            <family val="3"/>
            <charset val="129"/>
          </rPr>
          <t>맵상의 모든성을 ap무시하고 1시간동안 몇번이나 공격할수 있는가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" authorId="0" shapeId="0">
      <text>
        <r>
          <rPr>
            <sz val="9"/>
            <color indexed="81"/>
            <rFont val="돋움"/>
            <family val="3"/>
            <charset val="129"/>
          </rPr>
          <t>ap까지 고려한 시간당 전투횟수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3" authorId="0" shapeId="0">
      <text>
        <r>
          <rPr>
            <sz val="9"/>
            <color indexed="81"/>
            <rFont val="돋움"/>
            <family val="3"/>
            <charset val="129"/>
          </rPr>
          <t>ap에 제한받거나 스팟수에 제한받는걸 고려한 시간당 실제 전투 횟수</t>
        </r>
      </text>
    </comment>
    <comment ref="Y3" authorId="0" shapeId="0">
      <text>
        <r>
          <rPr>
            <b/>
            <sz val="9"/>
            <color indexed="81"/>
            <rFont val="돋움"/>
            <family val="3"/>
            <charset val="129"/>
          </rPr>
          <t>성공격시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획득한다고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봤을때
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돋움"/>
            <family val="3"/>
            <charset val="129"/>
          </rPr>
          <t>성등급은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Z3" authorId="0" shapeId="0">
      <text>
        <r>
          <rPr>
            <sz val="9"/>
            <color indexed="81"/>
            <rFont val="돋움"/>
            <family val="3"/>
            <charset val="129"/>
          </rPr>
          <t>한레벨 플레이동안 총 전투횟수.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" authorId="0" shapeId="0">
      <text>
        <r>
          <rPr>
            <sz val="9"/>
            <color indexed="81"/>
            <rFont val="돋움"/>
            <family val="3"/>
            <charset val="129"/>
          </rPr>
          <t xml:space="preserve">1시간의 기준은 없음
모든 성이 점령상태에 있는 경우
</t>
        </r>
      </text>
    </comment>
    <comment ref="AH3" authorId="0" shapeId="0">
      <text>
        <r>
          <rPr>
            <sz val="9"/>
            <color indexed="81"/>
            <rFont val="돋움"/>
            <family val="3"/>
            <charset val="129"/>
          </rPr>
          <t xml:space="preserve">1시간의 기준은 없음
모든 성이 미점령상태에 있는경우(휴면)
</t>
        </r>
      </text>
    </comment>
    <comment ref="AI3" authorId="0" shapeId="0">
      <text>
        <r>
          <rPr>
            <sz val="9"/>
            <color indexed="81"/>
            <rFont val="돋움"/>
            <family val="3"/>
            <charset val="129"/>
          </rPr>
          <t>매우 부지런한 유저로써
항상 모든 성이 풀로 다 점령되어 있는 상태
그 유저가 약탈해서 중앙창고에 쌓인양은 계산안함</t>
        </r>
      </text>
    </comment>
    <comment ref="AJ3" authorId="0" shapeId="0">
      <text>
        <r>
          <rPr>
            <sz val="9"/>
            <color indexed="81"/>
            <rFont val="돋움"/>
            <family val="3"/>
            <charset val="129"/>
          </rPr>
          <t>휴면유저의 경우임
휴면의 경우 다 털리고 중앙창고는 거의항상 비어있을테니
4시간마다 쌓이는 지역창고를 계산함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3" authorId="0" shapeId="0">
      <text>
        <r>
          <rPr>
            <sz val="9"/>
            <color indexed="81"/>
            <rFont val="돋움"/>
            <family val="3"/>
            <charset val="129"/>
          </rPr>
          <t xml:space="preserve">모든성을 점령한 상대에게 얻을 수 있는 수입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3" authorId="0" shapeId="0">
      <text>
        <r>
          <rPr>
            <sz val="9"/>
            <color indexed="81"/>
            <rFont val="돋움"/>
            <family val="3"/>
            <charset val="129"/>
          </rPr>
          <t xml:space="preserve">휴면유저만 공격해서 얻을수 있는 수입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3" authorId="0" shapeId="0">
      <text>
        <r>
          <rPr>
            <sz val="9"/>
            <color indexed="81"/>
            <rFont val="돋움"/>
            <family val="3"/>
            <charset val="129"/>
          </rPr>
          <t>해당레벨동안 성만 공격했을때 벌수 있는 이론적 총 수입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시간당수입 * 레벨당총플레이시간</t>
        </r>
      </text>
    </comment>
    <comment ref="AY3" authorId="0" shapeId="0">
      <text>
        <r>
          <rPr>
            <sz val="9"/>
            <color indexed="81"/>
            <rFont val="돋움"/>
            <family val="3"/>
            <charset val="129"/>
          </rPr>
          <t>하루16시간 기준 성공격/생산 
수입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3" authorId="0" shapeId="0">
      <text>
        <r>
          <rPr>
            <sz val="9"/>
            <color indexed="81"/>
            <rFont val="돋움"/>
            <family val="3"/>
            <charset val="129"/>
          </rPr>
          <t>업글3종세트:5
연구:3
구름까지:2
의 비율
비과금을 기준으로 하며
훈련시간등의 이유로 더 이상 돈을 못쓰는 최대한도를 말함.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3" authorId="0" shapeId="0">
      <text>
        <r>
          <rPr>
            <sz val="9"/>
            <color indexed="81"/>
            <rFont val="돋움"/>
            <family val="3"/>
            <charset val="129"/>
          </rPr>
          <t>쓸데다쓰고 남는 금화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잉여금을 모아서 뽑기나 무기구입에 쓴다
</t>
        </r>
      </text>
    </comment>
    <comment ref="BD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sz val="9"/>
            <color indexed="81"/>
            <rFont val="돋움"/>
            <family val="3"/>
            <charset val="129"/>
          </rPr>
          <t>ap가0이될때까지(10분) 싸울수 있는 전투횟수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<sst xmlns="http://schemas.openxmlformats.org/spreadsheetml/2006/main" count="237" uniqueCount="128">
  <si>
    <t>레벨</t>
    <phoneticPr fontId="1" type="noConversion"/>
  </si>
  <si>
    <t>15레벨까지는 거의 무제한. 중형까지 다뤄야 완전히 빠진다고 볼수 있다. 12렙까지 오르는 속도 좀더 빨라야 할듯.</t>
    <phoneticPr fontId="1" type="noConversion"/>
  </si>
  <si>
    <t>자원양</t>
    <phoneticPr fontId="1" type="noConversion"/>
  </si>
  <si>
    <t>최대행동력</t>
    <phoneticPr fontId="1" type="noConversion"/>
  </si>
  <si>
    <t>필요ap</t>
    <phoneticPr fontId="1" type="noConversion"/>
  </si>
  <si>
    <t>필요ap(daily)</t>
    <phoneticPr fontId="1" type="noConversion"/>
  </si>
  <si>
    <t>레벨</t>
    <phoneticPr fontId="1" type="noConversion"/>
  </si>
  <si>
    <t>기준</t>
    <phoneticPr fontId="1" type="noConversion"/>
  </si>
  <si>
    <t>초렙</t>
    <phoneticPr fontId="1" type="noConversion"/>
  </si>
  <si>
    <t>플레이시간</t>
    <phoneticPr fontId="1" type="noConversion"/>
  </si>
  <si>
    <t>쉬는시간</t>
    <phoneticPr fontId="1" type="noConversion"/>
  </si>
  <si>
    <t>1시간</t>
    <phoneticPr fontId="1" type="noConversion"/>
  </si>
  <si>
    <t>10분</t>
    <phoneticPr fontId="1" type="noConversion"/>
  </si>
  <si>
    <t>만렙</t>
    <phoneticPr fontId="1" type="noConversion"/>
  </si>
  <si>
    <t>5시간</t>
    <phoneticPr fontId="1" type="noConversion"/>
  </si>
  <si>
    <t>상수</t>
    <phoneticPr fontId="1" type="noConversion"/>
  </si>
  <si>
    <t>1회전투시간</t>
    <phoneticPr fontId="1" type="noConversion"/>
  </si>
  <si>
    <t>쉬는시간(s)</t>
    <phoneticPr fontId="1" type="noConversion"/>
  </si>
  <si>
    <t>전투당ap</t>
    <phoneticPr fontId="1" type="noConversion"/>
  </si>
  <si>
    <t>소모ap</t>
    <phoneticPr fontId="1" type="noConversion"/>
  </si>
  <si>
    <t>전투횟수</t>
    <phoneticPr fontId="1" type="noConversion"/>
  </si>
  <si>
    <t>1/level</t>
    <phoneticPr fontId="1" type="noConversion"/>
  </si>
  <si>
    <t>최대행동력</t>
    <phoneticPr fontId="1" type="noConversion"/>
  </si>
  <si>
    <t>분</t>
    <phoneticPr fontId="1" type="noConversion"/>
  </si>
  <si>
    <t>성스팟수</t>
    <phoneticPr fontId="1" type="noConversion"/>
  </si>
  <si>
    <t>npc스팟수</t>
    <phoneticPr fontId="1" type="noConversion"/>
  </si>
  <si>
    <t>레벨당npc스팟수</t>
    <phoneticPr fontId="1" type="noConversion"/>
  </si>
  <si>
    <t>성스팟수(누적)</t>
    <phoneticPr fontId="1" type="noConversion"/>
  </si>
  <si>
    <t>누적</t>
    <phoneticPr fontId="1" type="noConversion"/>
  </si>
  <si>
    <t>회당 전투시간</t>
    <phoneticPr fontId="1" type="noConversion"/>
  </si>
  <si>
    <t>스팟리젠시간</t>
    <phoneticPr fontId="1" type="noConversion"/>
  </si>
  <si>
    <t>총 전투시간</t>
    <phoneticPr fontId="1" type="noConversion"/>
  </si>
  <si>
    <t>성</t>
    <phoneticPr fontId="1" type="noConversion"/>
  </si>
  <si>
    <t>npc</t>
    <phoneticPr fontId="1" type="noConversion"/>
  </si>
  <si>
    <t>레벨당</t>
    <phoneticPr fontId="1" type="noConversion"/>
  </si>
  <si>
    <t>리젠시간</t>
    <phoneticPr fontId="1" type="noConversion"/>
  </si>
  <si>
    <t>시간당 단위수익</t>
    <phoneticPr fontId="1" type="noConversion"/>
  </si>
  <si>
    <t>전투횟수</t>
    <phoneticPr fontId="1" type="noConversion"/>
  </si>
  <si>
    <t>전투시간(s)</t>
    <phoneticPr fontId="1" type="noConversion"/>
  </si>
  <si>
    <t>합</t>
    <phoneticPr fontId="1" type="noConversion"/>
  </si>
  <si>
    <t>대기시간</t>
    <phoneticPr fontId="1" type="noConversion"/>
  </si>
  <si>
    <t>1cycle</t>
    <phoneticPr fontId="1" type="noConversion"/>
  </si>
  <si>
    <t>all kill</t>
    <phoneticPr fontId="1" type="noConversion"/>
  </si>
  <si>
    <t>계정레벨</t>
    <phoneticPr fontId="1" type="noConversion"/>
  </si>
  <si>
    <t>설명</t>
    <phoneticPr fontId="1" type="noConversion"/>
  </si>
  <si>
    <t>리젠시간(성)</t>
    <phoneticPr fontId="1" type="noConversion"/>
  </si>
  <si>
    <t>목재/철</t>
    <phoneticPr fontId="1" type="noConversion"/>
  </si>
  <si>
    <t>보석</t>
    <phoneticPr fontId="1" type="noConversion"/>
  </si>
  <si>
    <t>유황</t>
    <phoneticPr fontId="1" type="noConversion"/>
  </si>
  <si>
    <t>만드</t>
    <phoneticPr fontId="1" type="noConversion"/>
  </si>
  <si>
    <t>초당 자원생산량</t>
    <phoneticPr fontId="1" type="noConversion"/>
  </si>
  <si>
    <t>금화환산</t>
    <phoneticPr fontId="1" type="noConversion"/>
  </si>
  <si>
    <t>자원시세</t>
    <phoneticPr fontId="1" type="noConversion"/>
  </si>
  <si>
    <t>점령시</t>
    <phoneticPr fontId="1" type="noConversion"/>
  </si>
  <si>
    <t>미점령시</t>
    <phoneticPr fontId="1" type="noConversion"/>
  </si>
  <si>
    <t>시간당 수입(약탈)</t>
    <phoneticPr fontId="1" type="noConversion"/>
  </si>
  <si>
    <t>vs휴면</t>
    <phoneticPr fontId="1" type="noConversion"/>
  </si>
  <si>
    <t>vs all 점령</t>
    <phoneticPr fontId="1" type="noConversion"/>
  </si>
  <si>
    <t>vs 휴면</t>
    <phoneticPr fontId="1" type="noConversion"/>
  </si>
  <si>
    <t>full 유효유저</t>
    <phoneticPr fontId="1" type="noConversion"/>
  </si>
  <si>
    <t>휴면유저</t>
    <phoneticPr fontId="1" type="noConversion"/>
  </si>
  <si>
    <t>시간당수입(약탈+생산)</t>
    <phoneticPr fontId="1" type="noConversion"/>
  </si>
  <si>
    <t>1회 약탈시</t>
    <phoneticPr fontId="1" type="noConversion"/>
  </si>
  <si>
    <t>수입비율</t>
    <phoneticPr fontId="1" type="noConversion"/>
  </si>
  <si>
    <t>약탈</t>
    <phoneticPr fontId="1" type="noConversion"/>
  </si>
  <si>
    <t>생산</t>
    <phoneticPr fontId="1" type="noConversion"/>
  </si>
  <si>
    <t>풀ap시</t>
    <phoneticPr fontId="1" type="noConversion"/>
  </si>
  <si>
    <t>실제전투횟수</t>
    <phoneticPr fontId="1" type="noConversion"/>
  </si>
  <si>
    <t>ap무시</t>
    <phoneticPr fontId="1" type="noConversion"/>
  </si>
  <si>
    <t>ap고려</t>
    <phoneticPr fontId="1" type="noConversion"/>
  </si>
  <si>
    <t>시간당 
cycle 횟수</t>
    <phoneticPr fontId="1" type="noConversion"/>
  </si>
  <si>
    <t>하루 전투횟수</t>
    <phoneticPr fontId="1" type="noConversion"/>
  </si>
  <si>
    <t>하루수입</t>
    <phoneticPr fontId="1" type="noConversion"/>
  </si>
  <si>
    <t>모든성의 1시간 생산량</t>
    <phoneticPr fontId="1" type="noConversion"/>
  </si>
  <si>
    <t>하루지출</t>
    <phoneticPr fontId="1" type="noConversion"/>
  </si>
  <si>
    <t>하루잉여</t>
    <phoneticPr fontId="1" type="noConversion"/>
  </si>
  <si>
    <t>업글3종</t>
    <phoneticPr fontId="1" type="noConversion"/>
  </si>
  <si>
    <t>연구</t>
    <phoneticPr fontId="1" type="noConversion"/>
  </si>
  <si>
    <t>구름까기</t>
    <phoneticPr fontId="1" type="noConversion"/>
  </si>
  <si>
    <t>자원별 성스팟 개수</t>
    <phoneticPr fontId="1" type="noConversion"/>
  </si>
  <si>
    <t>하루지출 사용처</t>
    <phoneticPr fontId="1" type="noConversion"/>
  </si>
  <si>
    <t>1시간 지출 사용처</t>
    <phoneticPr fontId="1" type="noConversion"/>
  </si>
  <si>
    <t>레벨당 총수입</t>
    <phoneticPr fontId="1" type="noConversion"/>
  </si>
  <si>
    <t>구름까기
(1000이하절삭)</t>
    <phoneticPr fontId="1" type="noConversion"/>
  </si>
  <si>
    <t>누적수입</t>
    <phoneticPr fontId="1" type="noConversion"/>
  </si>
  <si>
    <t>레벨당 수입/지출 분석</t>
    <phoneticPr fontId="1" type="noConversion"/>
  </si>
  <si>
    <t>레벨당 총지출</t>
    <phoneticPr fontId="1" type="noConversion"/>
  </si>
  <si>
    <t>연구</t>
    <phoneticPr fontId="1" type="noConversion"/>
  </si>
  <si>
    <t>구름까기</t>
    <phoneticPr fontId="1" type="noConversion"/>
  </si>
  <si>
    <t>시간당</t>
    <phoneticPr fontId="1" type="noConversion"/>
  </si>
  <si>
    <t>렙업글</t>
    <phoneticPr fontId="1" type="noConversion"/>
  </si>
  <si>
    <t>누적치</t>
    <phoneticPr fontId="1" type="noConversion"/>
  </si>
  <si>
    <t>이상적
play 시간(s)</t>
    <phoneticPr fontId="1" type="noConversion"/>
  </si>
  <si>
    <t>하루단위</t>
    <phoneticPr fontId="1" type="noConversion"/>
  </si>
  <si>
    <t>레벨당 
전투횟수</t>
    <phoneticPr fontId="1" type="noConversion"/>
  </si>
  <si>
    <t>누적(연구)</t>
    <phoneticPr fontId="1" type="noConversion"/>
  </si>
  <si>
    <t>1유닛당(연구)</t>
    <phoneticPr fontId="1" type="noConversion"/>
  </si>
  <si>
    <t>잉여금</t>
    <phoneticPr fontId="1" type="noConversion"/>
  </si>
  <si>
    <t>누적(잉여금)</t>
    <phoneticPr fontId="1" type="noConversion"/>
  </si>
  <si>
    <t>총플레이시간(분)</t>
    <phoneticPr fontId="1" type="noConversion"/>
  </si>
  <si>
    <t>모든성의 1시간 생산량</t>
    <phoneticPr fontId="1" type="noConversion"/>
  </si>
  <si>
    <t>게으른유저</t>
    <phoneticPr fontId="1" type="noConversion"/>
  </si>
  <si>
    <t>매우부지런유저</t>
    <phoneticPr fontId="1" type="noConversion"/>
  </si>
  <si>
    <t>창고크기</t>
    <phoneticPr fontId="1" type="noConversion"/>
  </si>
  <si>
    <t>약탈</t>
    <phoneticPr fontId="1" type="noConversion"/>
  </si>
  <si>
    <t>생산</t>
    <phoneticPr fontId="1" type="noConversion"/>
  </si>
  <si>
    <t>최소훈련금액</t>
    <phoneticPr fontId="1" type="noConversion"/>
  </si>
  <si>
    <t>레벨당플레이시간(m)</t>
    <phoneticPr fontId="1" type="noConversion"/>
  </si>
  <si>
    <t>1cycle 시간(m)</t>
    <phoneticPr fontId="1" type="noConversion"/>
  </si>
  <si>
    <t>풀ap오링 총수입</t>
    <phoneticPr fontId="1" type="noConversion"/>
  </si>
  <si>
    <t>레벨당 cycle수</t>
    <phoneticPr fontId="1" type="noConversion"/>
  </si>
  <si>
    <t>구름까기
(1000이하절삭)</t>
    <phoneticPr fontId="1" type="noConversion"/>
  </si>
  <si>
    <t>npc약탈</t>
    <phoneticPr fontId="1" type="noConversion"/>
  </si>
  <si>
    <t>보유영웅수</t>
    <phoneticPr fontId="1" type="noConversion"/>
  </si>
  <si>
    <t>승수</t>
    <phoneticPr fontId="1" type="noConversion"/>
  </si>
  <si>
    <t>금화가격</t>
    <phoneticPr fontId="1" type="noConversion"/>
  </si>
  <si>
    <t>영웅레벨</t>
    <phoneticPr fontId="1" type="noConversion"/>
  </si>
  <si>
    <t>영웅수</t>
    <phoneticPr fontId="1" type="noConversion"/>
  </si>
  <si>
    <t>금화</t>
    <phoneticPr fontId="1" type="noConversion"/>
  </si>
  <si>
    <t>지수</t>
    <phoneticPr fontId="1" type="noConversion"/>
  </si>
  <si>
    <t>보석</t>
    <phoneticPr fontId="1" type="noConversion"/>
  </si>
  <si>
    <t>유황</t>
    <phoneticPr fontId="1" type="noConversion"/>
  </si>
  <si>
    <t>만드레이크</t>
    <phoneticPr fontId="1" type="noConversion"/>
  </si>
  <si>
    <t>계정렙</t>
    <phoneticPr fontId="1" type="noConversion"/>
  </si>
  <si>
    <t>지수</t>
    <phoneticPr fontId="1" type="noConversion"/>
  </si>
  <si>
    <t>귀환시간(초)</t>
    <phoneticPr fontId="1" type="noConversion"/>
  </si>
  <si>
    <t>분</t>
    <phoneticPr fontId="1" type="noConversion"/>
  </si>
  <si>
    <t>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</si>
</sst>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0.0000_ "/>
    <numFmt numFmtId="177" formatCode="0_ "/>
    <numFmt numFmtId="178" formatCode="0_);[Red]\(0\)"/>
    <numFmt numFmtId="179" formatCode="#,##0_ "/>
    <numFmt numFmtId="180" formatCode="#,##0.0_ "/>
    <numFmt numFmtId="181" formatCode="0.00_ "/>
    <numFmt numFmtId="182" formatCode="0.0_ "/>
    <numFmt numFmtId="183" formatCode="0.0_);[Red]\(0.0\)"/>
    <numFmt numFmtId="184" formatCode="0.0%"/>
    <numFmt numFmtId="185" formatCode="0.000_ "/>
    <numFmt numFmtId="186" formatCode="#,##0.0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8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8"/>
      <color theme="1"/>
      <name val="맑은 고딕"/>
      <family val="3"/>
      <charset val="129"/>
      <scheme val="minor"/>
    </font>
    <font>
      <b/>
      <i/>
      <sz val="8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6"/>
      <color theme="1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204">
    <xf numFmtId="0" fontId="0" fillId="0" borderId="0" xfId="0"/>
    <xf numFmtId="0" fontId="2" fillId="0" borderId="0" xfId="0" applyFont="1"/>
    <xf numFmtId="41" fontId="4" fillId="0" borderId="0" xfId="1" applyFont="1" applyAlignment="1"/>
    <xf numFmtId="176" fontId="4" fillId="0" borderId="0" xfId="0" applyNumberFormat="1" applyFont="1"/>
    <xf numFmtId="41" fontId="4" fillId="0" borderId="0" xfId="0" applyNumberFormat="1" applyFont="1"/>
    <xf numFmtId="177" fontId="2" fillId="0" borderId="0" xfId="0" applyNumberFormat="1" applyFont="1"/>
    <xf numFmtId="0" fontId="2" fillId="2" borderId="0" xfId="0" applyFont="1" applyFill="1"/>
    <xf numFmtId="41" fontId="4" fillId="2" borderId="0" xfId="0" applyNumberFormat="1" applyFont="1" applyFill="1"/>
    <xf numFmtId="176" fontId="4" fillId="2" borderId="0" xfId="0" applyNumberFormat="1" applyFont="1" applyFill="1"/>
    <xf numFmtId="177" fontId="4" fillId="0" borderId="0" xfId="0" applyNumberFormat="1" applyFont="1"/>
    <xf numFmtId="178" fontId="4" fillId="0" borderId="0" xfId="0" applyNumberFormat="1" applyFont="1"/>
    <xf numFmtId="0" fontId="7" fillId="0" borderId="0" xfId="0" applyFont="1"/>
    <xf numFmtId="177" fontId="7" fillId="0" borderId="0" xfId="0" applyNumberFormat="1" applyFont="1"/>
    <xf numFmtId="0" fontId="7" fillId="0" borderId="1" xfId="0" applyFont="1" applyBorder="1"/>
    <xf numFmtId="179" fontId="7" fillId="0" borderId="0" xfId="0" applyNumberFormat="1" applyFont="1"/>
    <xf numFmtId="180" fontId="7" fillId="0" borderId="0" xfId="0" applyNumberFormat="1" applyFont="1"/>
    <xf numFmtId="181" fontId="7" fillId="0" borderId="0" xfId="0" applyNumberFormat="1" applyFont="1"/>
    <xf numFmtId="177" fontId="7" fillId="2" borderId="0" xfId="0" applyNumberFormat="1" applyFont="1" applyFill="1"/>
    <xf numFmtId="179" fontId="7" fillId="2" borderId="0" xfId="0" applyNumberFormat="1" applyFont="1" applyFill="1"/>
    <xf numFmtId="177" fontId="7" fillId="0" borderId="0" xfId="0" applyNumberFormat="1" applyFont="1" applyFill="1"/>
    <xf numFmtId="0" fontId="7" fillId="2" borderId="1" xfId="0" applyFont="1" applyFill="1" applyBorder="1"/>
    <xf numFmtId="184" fontId="7" fillId="0" borderId="0" xfId="0" applyNumberFormat="1" applyFont="1"/>
    <xf numFmtId="182" fontId="7" fillId="3" borderId="0" xfId="0" applyNumberFormat="1" applyFont="1" applyFill="1"/>
    <xf numFmtId="0" fontId="7" fillId="3" borderId="0" xfId="0" applyFont="1" applyFill="1"/>
    <xf numFmtId="183" fontId="7" fillId="0" borderId="1" xfId="0" applyNumberFormat="1" applyFont="1" applyBorder="1"/>
    <xf numFmtId="179" fontId="12" fillId="0" borderId="1" xfId="0" applyNumberFormat="1" applyFont="1" applyBorder="1" applyAlignment="1">
      <alignment horizontal="center"/>
    </xf>
    <xf numFmtId="179" fontId="7" fillId="0" borderId="1" xfId="0" applyNumberFormat="1" applyFont="1" applyBorder="1"/>
    <xf numFmtId="179" fontId="7" fillId="2" borderId="1" xfId="0" applyNumberFormat="1" applyFont="1" applyFill="1" applyBorder="1"/>
    <xf numFmtId="179" fontId="7" fillId="2" borderId="2" xfId="0" applyNumberFormat="1" applyFont="1" applyFill="1" applyBorder="1"/>
    <xf numFmtId="179" fontId="7" fillId="0" borderId="1" xfId="0" applyNumberFormat="1" applyFont="1" applyFill="1" applyBorder="1"/>
    <xf numFmtId="177" fontId="7" fillId="0" borderId="1" xfId="0" applyNumberFormat="1" applyFont="1" applyBorder="1"/>
    <xf numFmtId="185" fontId="7" fillId="0" borderId="1" xfId="0" applyNumberFormat="1" applyFont="1" applyBorder="1"/>
    <xf numFmtId="179" fontId="7" fillId="0" borderId="2" xfId="0" applyNumberFormat="1" applyFont="1" applyFill="1" applyBorder="1"/>
    <xf numFmtId="179" fontId="7" fillId="4" borderId="2" xfId="0" applyNumberFormat="1" applyFont="1" applyFill="1" applyBorder="1"/>
    <xf numFmtId="179" fontId="7" fillId="5" borderId="2" xfId="0" applyNumberFormat="1" applyFont="1" applyFill="1" applyBorder="1"/>
    <xf numFmtId="183" fontId="7" fillId="0" borderId="2" xfId="0" applyNumberFormat="1" applyFont="1" applyFill="1" applyBorder="1"/>
    <xf numFmtId="0" fontId="7" fillId="0" borderId="2" xfId="0" applyFont="1" applyFill="1" applyBorder="1"/>
    <xf numFmtId="0" fontId="9" fillId="0" borderId="2" xfId="0" applyFont="1" applyFill="1" applyBorder="1"/>
    <xf numFmtId="181" fontId="7" fillId="5" borderId="2" xfId="0" applyNumberFormat="1" applyFont="1" applyFill="1" applyBorder="1"/>
    <xf numFmtId="182" fontId="7" fillId="0" borderId="0" xfId="0" applyNumberFormat="1" applyFont="1" applyFill="1"/>
    <xf numFmtId="177" fontId="12" fillId="0" borderId="0" xfId="0" applyNumberFormat="1" applyFont="1" applyAlignment="1">
      <alignment horizontal="center" vertical="center" wrapText="1"/>
    </xf>
    <xf numFmtId="179" fontId="12" fillId="2" borderId="0" xfId="0" applyNumberFormat="1" applyFont="1" applyFill="1" applyAlignment="1">
      <alignment horizontal="center" vertical="center" wrapText="1"/>
    </xf>
    <xf numFmtId="180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81" fontId="12" fillId="0" borderId="0" xfId="0" applyNumberFormat="1" applyFont="1" applyAlignment="1">
      <alignment horizontal="center" vertical="center" wrapText="1"/>
    </xf>
    <xf numFmtId="179" fontId="12" fillId="0" borderId="1" xfId="0" applyNumberFormat="1" applyFont="1" applyBorder="1" applyAlignment="1">
      <alignment horizontal="center" vertical="center" wrapText="1"/>
    </xf>
    <xf numFmtId="179" fontId="12" fillId="4" borderId="2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179" fontId="12" fillId="0" borderId="1" xfId="0" applyNumberFormat="1" applyFont="1" applyFill="1" applyBorder="1" applyAlignment="1">
      <alignment horizontal="center" vertical="center" wrapText="1"/>
    </xf>
    <xf numFmtId="179" fontId="12" fillId="5" borderId="2" xfId="0" applyNumberFormat="1" applyFont="1" applyFill="1" applyBorder="1" applyAlignment="1">
      <alignment horizontal="center" vertical="center" wrapText="1"/>
    </xf>
    <xf numFmtId="184" fontId="12" fillId="0" borderId="0" xfId="0" applyNumberFormat="1" applyFont="1" applyAlignment="1">
      <alignment horizontal="center" vertical="center" wrapText="1"/>
    </xf>
    <xf numFmtId="177" fontId="12" fillId="2" borderId="0" xfId="0" applyNumberFormat="1" applyFont="1" applyFill="1" applyAlignment="1">
      <alignment horizontal="center" vertical="center" wrapText="1"/>
    </xf>
    <xf numFmtId="182" fontId="12" fillId="0" borderId="0" xfId="0" applyNumberFormat="1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177" fontId="12" fillId="0" borderId="0" xfId="0" applyNumberFormat="1" applyFont="1" applyFill="1" applyAlignment="1">
      <alignment horizontal="center" vertical="center" wrapText="1"/>
    </xf>
    <xf numFmtId="179" fontId="12" fillId="0" borderId="0" xfId="0" applyNumberFormat="1" applyFont="1" applyAlignment="1">
      <alignment horizontal="center" vertical="center" wrapText="1"/>
    </xf>
    <xf numFmtId="180" fontId="7" fillId="0" borderId="1" xfId="0" applyNumberFormat="1" applyFont="1" applyBorder="1"/>
    <xf numFmtId="180" fontId="7" fillId="2" borderId="1" xfId="0" applyNumberFormat="1" applyFont="1" applyFill="1" applyBorder="1"/>
    <xf numFmtId="186" fontId="7" fillId="0" borderId="1" xfId="0" applyNumberFormat="1" applyFont="1" applyBorder="1"/>
    <xf numFmtId="179" fontId="7" fillId="0" borderId="0" xfId="0" applyNumberFormat="1" applyFont="1" applyBorder="1"/>
    <xf numFmtId="179" fontId="12" fillId="0" borderId="0" xfId="0" applyNumberFormat="1" applyFont="1" applyBorder="1" applyAlignment="1">
      <alignment horizontal="center" vertical="center" wrapText="1"/>
    </xf>
    <xf numFmtId="180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/>
    <xf numFmtId="0" fontId="7" fillId="2" borderId="0" xfId="0" applyFont="1" applyFill="1" applyBorder="1"/>
    <xf numFmtId="0" fontId="7" fillId="0" borderId="2" xfId="0" applyFont="1" applyBorder="1"/>
    <xf numFmtId="0" fontId="12" fillId="0" borderId="2" xfId="0" applyFont="1" applyBorder="1" applyAlignment="1">
      <alignment horizontal="center" vertical="center" wrapText="1"/>
    </xf>
    <xf numFmtId="0" fontId="7" fillId="2" borderId="2" xfId="0" applyFont="1" applyFill="1" applyBorder="1"/>
    <xf numFmtId="177" fontId="7" fillId="0" borderId="0" xfId="0" applyNumberFormat="1" applyFont="1" applyBorder="1"/>
    <xf numFmtId="177" fontId="7" fillId="2" borderId="0" xfId="0" applyNumberFormat="1" applyFont="1" applyFill="1" applyBorder="1"/>
    <xf numFmtId="177" fontId="7" fillId="0" borderId="0" xfId="0" applyNumberFormat="1" applyFont="1" applyFill="1" applyBorder="1"/>
    <xf numFmtId="179" fontId="7" fillId="2" borderId="0" xfId="0" applyNumberFormat="1" applyFont="1" applyFill="1" applyBorder="1"/>
    <xf numFmtId="180" fontId="7" fillId="0" borderId="0" xfId="0" applyNumberFormat="1" applyFont="1" applyBorder="1"/>
    <xf numFmtId="181" fontId="7" fillId="0" borderId="0" xfId="0" applyNumberFormat="1" applyFont="1" applyBorder="1"/>
    <xf numFmtId="182" fontId="7" fillId="0" borderId="0" xfId="0" applyNumberFormat="1" applyFont="1" applyFill="1" applyBorder="1"/>
    <xf numFmtId="182" fontId="7" fillId="2" borderId="0" xfId="0" applyNumberFormat="1" applyFont="1" applyFill="1" applyBorder="1"/>
    <xf numFmtId="0" fontId="7" fillId="3" borderId="0" xfId="0" applyFont="1" applyFill="1" applyBorder="1"/>
    <xf numFmtId="184" fontId="7" fillId="0" borderId="0" xfId="0" applyNumberFormat="1" applyFont="1" applyBorder="1"/>
    <xf numFmtId="0" fontId="7" fillId="0" borderId="3" xfId="0" applyFont="1" applyBorder="1"/>
    <xf numFmtId="177" fontId="7" fillId="0" borderId="3" xfId="0" applyNumberFormat="1" applyFont="1" applyBorder="1"/>
    <xf numFmtId="177" fontId="7" fillId="2" borderId="3" xfId="0" applyNumberFormat="1" applyFont="1" applyFill="1" applyBorder="1"/>
    <xf numFmtId="177" fontId="7" fillId="0" borderId="3" xfId="0" applyNumberFormat="1" applyFont="1" applyFill="1" applyBorder="1"/>
    <xf numFmtId="0" fontId="7" fillId="0" borderId="4" xfId="0" applyFont="1" applyBorder="1"/>
    <xf numFmtId="0" fontId="7" fillId="0" borderId="5" xfId="0" applyFont="1" applyBorder="1"/>
    <xf numFmtId="179" fontId="7" fillId="2" borderId="3" xfId="0" applyNumberFormat="1" applyFont="1" applyFill="1" applyBorder="1"/>
    <xf numFmtId="180" fontId="7" fillId="0" borderId="3" xfId="0" applyNumberFormat="1" applyFont="1" applyBorder="1"/>
    <xf numFmtId="180" fontId="7" fillId="0" borderId="4" xfId="0" applyNumberFormat="1" applyFont="1" applyBorder="1"/>
    <xf numFmtId="181" fontId="7" fillId="0" borderId="3" xfId="0" applyNumberFormat="1" applyFont="1" applyBorder="1"/>
    <xf numFmtId="182" fontId="7" fillId="0" borderId="3" xfId="0" applyNumberFormat="1" applyFont="1" applyFill="1" applyBorder="1"/>
    <xf numFmtId="182" fontId="7" fillId="2" borderId="3" xfId="0" applyNumberFormat="1" applyFont="1" applyFill="1" applyBorder="1"/>
    <xf numFmtId="0" fontId="7" fillId="3" borderId="3" xfId="0" applyFont="1" applyFill="1" applyBorder="1"/>
    <xf numFmtId="179" fontId="7" fillId="0" borderId="4" xfId="0" applyNumberFormat="1" applyFont="1" applyBorder="1"/>
    <xf numFmtId="179" fontId="7" fillId="4" borderId="5" xfId="0" applyNumberFormat="1" applyFont="1" applyFill="1" applyBorder="1"/>
    <xf numFmtId="0" fontId="7" fillId="0" borderId="5" xfId="0" applyFont="1" applyFill="1" applyBorder="1"/>
    <xf numFmtId="179" fontId="7" fillId="0" borderId="4" xfId="0" applyNumberFormat="1" applyFont="1" applyFill="1" applyBorder="1"/>
    <xf numFmtId="179" fontId="7" fillId="5" borderId="5" xfId="0" applyNumberFormat="1" applyFont="1" applyFill="1" applyBorder="1"/>
    <xf numFmtId="184" fontId="7" fillId="0" borderId="3" xfId="0" applyNumberFormat="1" applyFont="1" applyBorder="1"/>
    <xf numFmtId="179" fontId="7" fillId="0" borderId="3" xfId="0" applyNumberFormat="1" applyFont="1" applyBorder="1"/>
    <xf numFmtId="179" fontId="7" fillId="2" borderId="4" xfId="0" applyNumberFormat="1" applyFont="1" applyFill="1" applyBorder="1"/>
    <xf numFmtId="0" fontId="7" fillId="0" borderId="6" xfId="0" applyFont="1" applyBorder="1"/>
    <xf numFmtId="177" fontId="7" fillId="0" borderId="6" xfId="0" applyNumberFormat="1" applyFont="1" applyBorder="1"/>
    <xf numFmtId="177" fontId="7" fillId="2" borderId="6" xfId="0" applyNumberFormat="1" applyFont="1" applyFill="1" applyBorder="1"/>
    <xf numFmtId="177" fontId="7" fillId="0" borderId="6" xfId="0" applyNumberFormat="1" applyFont="1" applyFill="1" applyBorder="1"/>
    <xf numFmtId="0" fontId="7" fillId="0" borderId="7" xfId="0" applyFont="1" applyBorder="1"/>
    <xf numFmtId="0" fontId="7" fillId="0" borderId="8" xfId="0" applyFont="1" applyBorder="1"/>
    <xf numFmtId="179" fontId="7" fillId="2" borderId="6" xfId="0" applyNumberFormat="1" applyFont="1" applyFill="1" applyBorder="1"/>
    <xf numFmtId="180" fontId="7" fillId="0" borderId="6" xfId="0" applyNumberFormat="1" applyFont="1" applyBorder="1"/>
    <xf numFmtId="180" fontId="7" fillId="0" borderId="7" xfId="0" applyNumberFormat="1" applyFont="1" applyBorder="1"/>
    <xf numFmtId="181" fontId="7" fillId="0" borderId="6" xfId="0" applyNumberFormat="1" applyFont="1" applyBorder="1"/>
    <xf numFmtId="182" fontId="7" fillId="0" borderId="6" xfId="0" applyNumberFormat="1" applyFont="1" applyFill="1" applyBorder="1"/>
    <xf numFmtId="182" fontId="7" fillId="3" borderId="6" xfId="0" applyNumberFormat="1" applyFont="1" applyFill="1" applyBorder="1"/>
    <xf numFmtId="179" fontId="7" fillId="0" borderId="7" xfId="0" applyNumberFormat="1" applyFont="1" applyBorder="1"/>
    <xf numFmtId="179" fontId="7" fillId="4" borderId="8" xfId="0" applyNumberFormat="1" applyFont="1" applyFill="1" applyBorder="1"/>
    <xf numFmtId="179" fontId="7" fillId="0" borderId="8" xfId="0" applyNumberFormat="1" applyFont="1" applyFill="1" applyBorder="1"/>
    <xf numFmtId="179" fontId="7" fillId="0" borderId="7" xfId="0" applyNumberFormat="1" applyFont="1" applyFill="1" applyBorder="1"/>
    <xf numFmtId="179" fontId="7" fillId="5" borderId="8" xfId="0" applyNumberFormat="1" applyFont="1" applyFill="1" applyBorder="1"/>
    <xf numFmtId="184" fontId="7" fillId="0" borderId="6" xfId="0" applyNumberFormat="1" applyFont="1" applyBorder="1"/>
    <xf numFmtId="179" fontId="7" fillId="0" borderId="6" xfId="0" applyNumberFormat="1" applyFont="1" applyBorder="1"/>
    <xf numFmtId="182" fontId="7" fillId="3" borderId="0" xfId="0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180" fontId="7" fillId="2" borderId="3" xfId="0" applyNumberFormat="1" applyFont="1" applyFill="1" applyBorder="1"/>
    <xf numFmtId="180" fontId="7" fillId="2" borderId="4" xfId="0" applyNumberFormat="1" applyFont="1" applyFill="1" applyBorder="1"/>
    <xf numFmtId="181" fontId="7" fillId="2" borderId="3" xfId="0" applyNumberFormat="1" applyFont="1" applyFill="1" applyBorder="1"/>
    <xf numFmtId="179" fontId="7" fillId="0" borderId="5" xfId="0" applyNumberFormat="1" applyFont="1" applyFill="1" applyBorder="1"/>
    <xf numFmtId="179" fontId="7" fillId="2" borderId="5" xfId="0" applyNumberFormat="1" applyFont="1" applyFill="1" applyBorder="1"/>
    <xf numFmtId="184" fontId="7" fillId="2" borderId="3" xfId="0" applyNumberFormat="1" applyFont="1" applyFill="1" applyBorder="1"/>
    <xf numFmtId="182" fontId="7" fillId="3" borderId="3" xfId="0" applyNumberFormat="1" applyFont="1" applyFill="1" applyBorder="1"/>
    <xf numFmtId="180" fontId="7" fillId="2" borderId="0" xfId="0" applyNumberFormat="1" applyFont="1" applyFill="1" applyBorder="1"/>
    <xf numFmtId="181" fontId="7" fillId="2" borderId="0" xfId="0" applyNumberFormat="1" applyFont="1" applyFill="1" applyBorder="1"/>
    <xf numFmtId="184" fontId="7" fillId="2" borderId="0" xfId="0" applyNumberFormat="1" applyFont="1" applyFill="1" applyBorder="1"/>
    <xf numFmtId="179" fontId="7" fillId="0" borderId="9" xfId="0" applyNumberFormat="1" applyFont="1" applyBorder="1"/>
    <xf numFmtId="179" fontId="7" fillId="0" borderId="10" xfId="0" applyNumberFormat="1" applyFont="1" applyBorder="1"/>
    <xf numFmtId="179" fontId="12" fillId="0" borderId="9" xfId="0" applyNumberFormat="1" applyFont="1" applyBorder="1" applyAlignment="1">
      <alignment horizontal="center" vertical="center" wrapText="1"/>
    </xf>
    <xf numFmtId="179" fontId="12" fillId="0" borderId="10" xfId="0" applyNumberFormat="1" applyFont="1" applyBorder="1" applyAlignment="1">
      <alignment horizontal="center" vertical="center" wrapText="1"/>
    </xf>
    <xf numFmtId="179" fontId="7" fillId="0" borderId="11" xfId="0" applyNumberFormat="1" applyFont="1" applyBorder="1"/>
    <xf numFmtId="179" fontId="7" fillId="0" borderId="12" xfId="0" applyNumberFormat="1" applyFont="1" applyBorder="1"/>
    <xf numFmtId="179" fontId="7" fillId="0" borderId="13" xfId="0" applyNumberFormat="1" applyFont="1" applyBorder="1"/>
    <xf numFmtId="179" fontId="7" fillId="0" borderId="14" xfId="0" applyNumberFormat="1" applyFont="1" applyBorder="1"/>
    <xf numFmtId="179" fontId="9" fillId="0" borderId="1" xfId="0" applyNumberFormat="1" applyFont="1" applyBorder="1" applyAlignment="1">
      <alignment horizontal="center" vertical="center" wrapText="1"/>
    </xf>
    <xf numFmtId="179" fontId="9" fillId="0" borderId="0" xfId="0" applyNumberFormat="1" applyFont="1" applyBorder="1" applyAlignment="1">
      <alignment horizontal="center" vertical="center" wrapText="1"/>
    </xf>
    <xf numFmtId="180" fontId="7" fillId="0" borderId="10" xfId="0" applyNumberFormat="1" applyFont="1" applyBorder="1"/>
    <xf numFmtId="182" fontId="7" fillId="0" borderId="0" xfId="0" applyNumberFormat="1" applyFont="1" applyBorder="1"/>
    <xf numFmtId="179" fontId="7" fillId="2" borderId="12" xfId="0" applyNumberFormat="1" applyFont="1" applyFill="1" applyBorder="1"/>
    <xf numFmtId="0" fontId="10" fillId="0" borderId="0" xfId="0" applyFont="1" applyBorder="1"/>
    <xf numFmtId="179" fontId="7" fillId="2" borderId="10" xfId="0" applyNumberFormat="1" applyFont="1" applyFill="1" applyBorder="1"/>
    <xf numFmtId="179" fontId="9" fillId="2" borderId="10" xfId="0" applyNumberFormat="1" applyFont="1" applyFill="1" applyBorder="1" applyAlignment="1">
      <alignment horizontal="center" vertical="center" wrapText="1"/>
    </xf>
    <xf numFmtId="179" fontId="7" fillId="2" borderId="14" xfId="0" applyNumberFormat="1" applyFont="1" applyFill="1" applyBorder="1"/>
    <xf numFmtId="179" fontId="7" fillId="2" borderId="15" xfId="0" applyNumberFormat="1" applyFont="1" applyFill="1" applyBorder="1"/>
    <xf numFmtId="0" fontId="7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Fill="1" applyBorder="1"/>
    <xf numFmtId="0" fontId="7" fillId="0" borderId="3" xfId="0" applyFont="1" applyFill="1" applyBorder="1"/>
    <xf numFmtId="182" fontId="7" fillId="2" borderId="2" xfId="0" applyNumberFormat="1" applyFont="1" applyFill="1" applyBorder="1"/>
    <xf numFmtId="182" fontId="12" fillId="2" borderId="2" xfId="0" applyNumberFormat="1" applyFont="1" applyFill="1" applyBorder="1" applyAlignment="1">
      <alignment horizontal="center" vertical="center" wrapText="1"/>
    </xf>
    <xf numFmtId="182" fontId="7" fillId="2" borderId="5" xfId="0" applyNumberFormat="1" applyFont="1" applyFill="1" applyBorder="1"/>
    <xf numFmtId="182" fontId="7" fillId="2" borderId="8" xfId="0" applyNumberFormat="1" applyFont="1" applyFill="1" applyBorder="1"/>
    <xf numFmtId="182" fontId="7" fillId="0" borderId="0" xfId="0" applyNumberFormat="1" applyFont="1"/>
    <xf numFmtId="179" fontId="7" fillId="0" borderId="0" xfId="0" applyNumberFormat="1" applyFont="1" applyFill="1" applyBorder="1"/>
    <xf numFmtId="179" fontId="12" fillId="0" borderId="0" xfId="0" applyNumberFormat="1" applyFont="1" applyFill="1" applyBorder="1" applyAlignment="1">
      <alignment horizontal="center" vertical="center" wrapText="1"/>
    </xf>
    <xf numFmtId="179" fontId="7" fillId="0" borderId="3" xfId="0" applyNumberFormat="1" applyFont="1" applyFill="1" applyBorder="1"/>
    <xf numFmtId="179" fontId="7" fillId="0" borderId="6" xfId="0" applyNumberFormat="1" applyFont="1" applyFill="1" applyBorder="1"/>
    <xf numFmtId="179" fontId="12" fillId="2" borderId="1" xfId="0" applyNumberFormat="1" applyFont="1" applyFill="1" applyBorder="1" applyAlignment="1">
      <alignment horizontal="center" vertical="center" wrapText="1"/>
    </xf>
    <xf numFmtId="179" fontId="7" fillId="2" borderId="7" xfId="0" applyNumberFormat="1" applyFont="1" applyFill="1" applyBorder="1"/>
    <xf numFmtId="180" fontId="7" fillId="0" borderId="0" xfId="0" applyNumberFormat="1" applyFont="1" applyFill="1" applyBorder="1"/>
    <xf numFmtId="181" fontId="12" fillId="0" borderId="0" xfId="0" applyNumberFormat="1" applyFont="1" applyBorder="1" applyAlignment="1">
      <alignment horizontal="center" vertical="center"/>
    </xf>
    <xf numFmtId="0" fontId="13" fillId="0" borderId="3" xfId="0" applyFont="1" applyBorder="1"/>
    <xf numFmtId="177" fontId="13" fillId="0" borderId="3" xfId="0" applyNumberFormat="1" applyFont="1" applyBorder="1"/>
    <xf numFmtId="177" fontId="13" fillId="0" borderId="0" xfId="0" applyNumberFormat="1" applyFont="1" applyBorder="1"/>
    <xf numFmtId="179" fontId="13" fillId="0" borderId="0" xfId="0" applyNumberFormat="1" applyFont="1" applyBorder="1"/>
    <xf numFmtId="177" fontId="13" fillId="2" borderId="0" xfId="0" applyNumberFormat="1" applyFont="1" applyFill="1" applyBorder="1"/>
    <xf numFmtId="177" fontId="13" fillId="0" borderId="3" xfId="0" applyNumberFormat="1" applyFont="1" applyFill="1" applyBorder="1"/>
    <xf numFmtId="0" fontId="13" fillId="0" borderId="4" xfId="0" applyFont="1" applyBorder="1"/>
    <xf numFmtId="0" fontId="13" fillId="0" borderId="5" xfId="0" applyFont="1" applyBorder="1"/>
    <xf numFmtId="179" fontId="13" fillId="2" borderId="3" xfId="0" applyNumberFormat="1" applyFont="1" applyFill="1" applyBorder="1"/>
    <xf numFmtId="180" fontId="13" fillId="0" borderId="3" xfId="0" applyNumberFormat="1" applyFont="1" applyBorder="1"/>
    <xf numFmtId="180" fontId="13" fillId="0" borderId="4" xfId="0" applyNumberFormat="1" applyFont="1" applyBorder="1"/>
    <xf numFmtId="181" fontId="13" fillId="0" borderId="3" xfId="0" applyNumberFormat="1" applyFont="1" applyBorder="1"/>
    <xf numFmtId="182" fontId="13" fillId="0" borderId="3" xfId="0" applyNumberFormat="1" applyFont="1" applyFill="1" applyBorder="1"/>
    <xf numFmtId="182" fontId="13" fillId="2" borderId="5" xfId="0" applyNumberFormat="1" applyFont="1" applyFill="1" applyBorder="1"/>
    <xf numFmtId="182" fontId="13" fillId="3" borderId="3" xfId="0" applyNumberFormat="1" applyFont="1" applyFill="1" applyBorder="1"/>
    <xf numFmtId="182" fontId="13" fillId="0" borderId="6" xfId="0" applyNumberFormat="1" applyFont="1" applyFill="1" applyBorder="1"/>
    <xf numFmtId="179" fontId="13" fillId="0" borderId="4" xfId="0" applyNumberFormat="1" applyFont="1" applyBorder="1"/>
    <xf numFmtId="179" fontId="13" fillId="4" borderId="5" xfId="0" applyNumberFormat="1" applyFont="1" applyFill="1" applyBorder="1"/>
    <xf numFmtId="179" fontId="13" fillId="0" borderId="3" xfId="0" applyNumberFormat="1" applyFont="1" applyFill="1" applyBorder="1"/>
    <xf numFmtId="179" fontId="13" fillId="0" borderId="4" xfId="0" applyNumberFormat="1" applyFont="1" applyFill="1" applyBorder="1"/>
    <xf numFmtId="179" fontId="13" fillId="2" borderId="4" xfId="0" applyNumberFormat="1" applyFont="1" applyFill="1" applyBorder="1"/>
    <xf numFmtId="184" fontId="13" fillId="0" borderId="3" xfId="0" applyNumberFormat="1" applyFont="1" applyBorder="1"/>
    <xf numFmtId="179" fontId="13" fillId="0" borderId="3" xfId="0" applyNumberFormat="1" applyFont="1" applyBorder="1"/>
    <xf numFmtId="179" fontId="13" fillId="0" borderId="11" xfId="0" applyNumberFormat="1" applyFont="1" applyBorder="1"/>
    <xf numFmtId="179" fontId="13" fillId="0" borderId="6" xfId="0" applyNumberFormat="1" applyFont="1" applyBorder="1"/>
    <xf numFmtId="179" fontId="13" fillId="2" borderId="14" xfId="0" applyNumberFormat="1" applyFont="1" applyFill="1" applyBorder="1"/>
    <xf numFmtId="179" fontId="13" fillId="0" borderId="12" xfId="0" applyNumberFormat="1" applyFont="1" applyBorder="1"/>
    <xf numFmtId="179" fontId="12" fillId="6" borderId="1" xfId="0" applyNumberFormat="1" applyFont="1" applyFill="1" applyBorder="1" applyAlignment="1">
      <alignment horizontal="center" vertical="center"/>
    </xf>
    <xf numFmtId="186" fontId="7" fillId="0" borderId="0" xfId="0" applyNumberFormat="1" applyFont="1"/>
    <xf numFmtId="179" fontId="7" fillId="0" borderId="9" xfId="0" applyNumberFormat="1" applyFont="1" applyBorder="1" applyAlignment="1">
      <alignment horizontal="center"/>
    </xf>
    <xf numFmtId="179" fontId="7" fillId="0" borderId="0" xfId="0" applyNumberFormat="1" applyFont="1" applyBorder="1" applyAlignment="1">
      <alignment horizontal="center"/>
    </xf>
    <xf numFmtId="179" fontId="7" fillId="0" borderId="10" xfId="0" applyNumberFormat="1" applyFont="1" applyBorder="1" applyAlignment="1">
      <alignment horizontal="center"/>
    </xf>
    <xf numFmtId="179" fontId="7" fillId="0" borderId="2" xfId="0" applyNumberFormat="1" applyFont="1" applyBorder="1" applyAlignment="1">
      <alignment horizontal="center"/>
    </xf>
    <xf numFmtId="180" fontId="7" fillId="0" borderId="1" xfId="0" applyNumberFormat="1" applyFont="1" applyBorder="1" applyAlignment="1">
      <alignment horizontal="center"/>
    </xf>
    <xf numFmtId="180" fontId="7" fillId="0" borderId="0" xfId="0" applyNumberFormat="1" applyFont="1" applyBorder="1" applyAlignment="1">
      <alignment horizontal="center"/>
    </xf>
    <xf numFmtId="179" fontId="9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'(구)행동력'!$H$2:$H$61</c:f>
              <c:numCache>
                <c:formatCode>0_ </c:formatCode>
                <c:ptCount val="60"/>
                <c:pt idx="0">
                  <c:v>-8.4188989510714993</c:v>
                </c:pt>
                <c:pt idx="1">
                  <c:v>6.5757616055207109</c:v>
                </c:pt>
                <c:pt idx="2">
                  <c:v>19.046064327156355</c:v>
                </c:pt>
                <c:pt idx="3">
                  <c:v>28.955370441878433</c:v>
                </c:pt>
                <c:pt idx="4">
                  <c:v>37.026974038639707</c:v>
                </c:pt>
                <c:pt idx="5">
                  <c:v>43.790753411986437</c:v>
                </c:pt>
                <c:pt idx="6">
                  <c:v>49.594073648032655</c:v>
                </c:pt>
                <c:pt idx="7">
                  <c:v>54.667973162146396</c:v>
                </c:pt>
                <c:pt idx="8">
                  <c:v>59.171402519658898</c:v>
                </c:pt>
                <c:pt idx="9">
                  <c:v>63.217517247897213</c:v>
                </c:pt>
                <c:pt idx="10">
                  <c:v>66.889371548449517</c:v>
                </c:pt>
                <c:pt idx="11">
                  <c:v>70.249562264207512</c:v>
                </c:pt>
                <c:pt idx="12">
                  <c:v>73.34635659765938</c:v>
                </c:pt>
                <c:pt idx="13">
                  <c:v>76.21771270156411</c:v>
                </c:pt>
                <c:pt idx="14">
                  <c:v>78.893996138973719</c:v>
                </c:pt>
                <c:pt idx="15">
                  <c:v>81.399864031191541</c:v>
                </c:pt>
                <c:pt idx="16">
                  <c:v>83.755602838531814</c:v>
                </c:pt>
                <c:pt idx="17">
                  <c:v>85.978098220014047</c:v>
                </c:pt>
                <c:pt idx="18">
                  <c:v>88.081551379418741</c:v>
                </c:pt>
                <c:pt idx="19">
                  <c:v>90.078017076405018</c:v>
                </c:pt>
                <c:pt idx="20">
                  <c:v>91.977813821847448</c:v>
                </c:pt>
                <c:pt idx="21">
                  <c:v>93.789840903265741</c:v>
                </c:pt>
                <c:pt idx="22">
                  <c:v>95.521826444325654</c:v>
                </c:pt>
                <c:pt idx="23">
                  <c:v>97.180523695512903</c:v>
                </c:pt>
                <c:pt idx="24">
                  <c:v>98.771867964797579</c:v>
                </c:pt>
                <c:pt idx="25">
                  <c:v>100.30110326976096</c:v>
                </c:pt>
                <c:pt idx="26">
                  <c:v>101.77288544465709</c:v>
                </c:pt>
                <c:pt idx="27">
                  <c:v>103.19136675529188</c:v>
                </c:pt>
                <c:pt idx="28">
                  <c:v>104.56026585582899</c:v>
                </c:pt>
                <c:pt idx="29">
                  <c:v>105.88292602695395</c:v>
                </c:pt>
                <c:pt idx="30">
                  <c:v>107.16236397060197</c:v>
                </c:pt>
                <c:pt idx="31">
                  <c:v>108.40131093810508</c:v>
                </c:pt>
                <c:pt idx="32">
                  <c:v>109.6022475910278</c:v>
                </c:pt>
                <c:pt idx="33">
                  <c:v>110.76743370523585</c:v>
                </c:pt>
                <c:pt idx="34">
                  <c:v>111.89893360605804</c:v>
                </c:pt>
                <c:pt idx="35">
                  <c:v>112.99863804926034</c:v>
                </c:pt>
                <c:pt idx="36">
                  <c:v>114.06828312690361</c:v>
                </c:pt>
                <c:pt idx="37">
                  <c:v>115.10946667012109</c:v>
                </c:pt>
                <c:pt idx="38">
                  <c:v>116.12366253581986</c:v>
                </c:pt>
                <c:pt idx="39">
                  <c:v>117.11223309632764</c:v>
                </c:pt>
                <c:pt idx="40">
                  <c:v>118.07644019632333</c:v>
                </c:pt>
                <c:pt idx="41">
                  <c:v>119.01745479715362</c:v>
                </c:pt>
                <c:pt idx="42">
                  <c:v>119.93636549265669</c:v>
                </c:pt>
                <c:pt idx="43">
                  <c:v>120.83418605119564</c:v>
                </c:pt>
                <c:pt idx="44">
                  <c:v>121.71186211443495</c:v>
                </c:pt>
                <c:pt idx="45">
                  <c:v>122.57027716343983</c:v>
                </c:pt>
                <c:pt idx="46">
                  <c:v>123.41025784613564</c:v>
                </c:pt>
                <c:pt idx="47">
                  <c:v>124.23257874638783</c:v>
                </c:pt>
                <c:pt idx="48">
                  <c:v>125.03796666344387</c:v>
                </c:pt>
                <c:pt idx="49">
                  <c:v>125.82710446081114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027440"/>
        <c:axId val="380029616"/>
      </c:lineChart>
      <c:catAx>
        <c:axId val="38002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80029616"/>
        <c:crosses val="autoZero"/>
        <c:auto val="1"/>
        <c:lblAlgn val="ctr"/>
        <c:lblOffset val="100"/>
        <c:noMultiLvlLbl val="0"/>
      </c:catAx>
      <c:valAx>
        <c:axId val="38002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02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'(구)행동력'!$J$2:$J$51</c:f>
              <c:numCache>
                <c:formatCode>0_);[Red]\(0\)</c:formatCode>
                <c:ptCount val="50"/>
                <c:pt idx="0">
                  <c:v>669.41614737301472</c:v>
                </c:pt>
                <c:pt idx="1">
                  <c:v>730.18571137855463</c:v>
                </c:pt>
                <c:pt idx="2">
                  <c:v>766.01944751728604</c:v>
                </c:pt>
                <c:pt idx="3">
                  <c:v>790.97845599290019</c:v>
                </c:pt>
                <c:pt idx="4">
                  <c:v>809.92655424744623</c:v>
                </c:pt>
                <c:pt idx="5">
                  <c:v>825.09334526555153</c:v>
                </c:pt>
                <c:pt idx="6">
                  <c:v>837.67710447891841</c:v>
                </c:pt>
                <c:pt idx="7">
                  <c:v>848.39228208668692</c:v>
                </c:pt>
                <c:pt idx="8">
                  <c:v>857.69736794836786</c:v>
                </c:pt>
                <c:pt idx="9">
                  <c:v>865.90322918199922</c:v>
                </c:pt>
                <c:pt idx="10">
                  <c:v>873.22984834689623</c:v>
                </c:pt>
                <c:pt idx="11">
                  <c:v>879.83831378009427</c:v>
                </c:pt>
                <c:pt idx="12">
                  <c:v>885.8499398998423</c:v>
                </c:pt>
                <c:pt idx="13">
                  <c:v>891.35824937589064</c:v>
                </c:pt>
                <c:pt idx="14">
                  <c:v>896.43678262816456</c:v>
                </c:pt>
                <c:pt idx="15">
                  <c:v>901.14435900365288</c:v>
                </c:pt>
                <c:pt idx="16">
                  <c:v>905.52872289251331</c:v>
                </c:pt>
                <c:pt idx="17">
                  <c:v>909.629133185142</c:v>
                </c:pt>
                <c:pt idx="18">
                  <c:v>913.4782420577219</c:v>
                </c:pt>
                <c:pt idx="19">
                  <c:v>917.10348407997913</c:v>
                </c:pt>
                <c:pt idx="20">
                  <c:v>920.52812062409828</c:v>
                </c:pt>
                <c:pt idx="21">
                  <c:v>923.7720369644826</c:v>
                </c:pt>
                <c:pt idx="22">
                  <c:v>926.85235888707018</c:v>
                </c:pt>
                <c:pt idx="23">
                  <c:v>929.78393553063256</c:v>
                </c:pt>
                <c:pt idx="24">
                  <c:v>932.57972169519053</c:v>
                </c:pt>
                <c:pt idx="25">
                  <c:v>935.25108362952278</c:v>
                </c:pt>
                <c:pt idx="26">
                  <c:v>937.80804589409991</c:v>
                </c:pt>
                <c:pt idx="27">
                  <c:v>940.2594923629955</c:v>
                </c:pt>
                <c:pt idx="28">
                  <c:v>942.61333117974755</c:v>
                </c:pt>
                <c:pt idx="29">
                  <c:v>944.87663112314408</c:v>
                </c:pt>
                <c:pt idx="30">
                  <c:v>947.05573510494196</c:v>
                </c:pt>
                <c:pt idx="31">
                  <c:v>949.15635523259675</c:v>
                </c:pt>
                <c:pt idx="32">
                  <c:v>951.18365290187421</c:v>
                </c:pt>
                <c:pt idx="33">
                  <c:v>953.14230664983404</c:v>
                </c:pt>
                <c:pt idx="34">
                  <c:v>955.03656993654795</c:v>
                </c:pt>
                <c:pt idx="35">
                  <c:v>956.87032058996908</c:v>
                </c:pt>
                <c:pt idx="36">
                  <c:v>958.6471033106875</c:v>
                </c:pt>
                <c:pt idx="37">
                  <c:v>960.37016636855492</c:v>
                </c:pt>
                <c:pt idx="38">
                  <c:v>962.04249341412492</c:v>
                </c:pt>
                <c:pt idx="39">
                  <c:v>963.66683116168895</c:v>
                </c:pt>
                <c:pt idx="40">
                  <c:v>965.24571356778415</c:v>
                </c:pt>
                <c:pt idx="41">
                  <c:v>966.78148302210252</c:v>
                </c:pt>
                <c:pt idx="42">
                  <c:v>968.27630898118036</c:v>
                </c:pt>
                <c:pt idx="43">
                  <c:v>969.73220440484511</c:v>
                </c:pt>
                <c:pt idx="44">
                  <c:v>971.15104029781196</c:v>
                </c:pt>
                <c:pt idx="45">
                  <c:v>972.53455861151224</c:v>
                </c:pt>
                <c:pt idx="46">
                  <c:v>973.8843837221815</c:v>
                </c:pt>
                <c:pt idx="47">
                  <c:v>975.20203266884596</c:v>
                </c:pt>
                <c:pt idx="48">
                  <c:v>976.48892430788146</c:v>
                </c:pt>
                <c:pt idx="49">
                  <c:v>977.74638751827626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28528"/>
        <c:axId val="641088800"/>
      </c:scatterChart>
      <c:valAx>
        <c:axId val="3800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088800"/>
        <c:crosses val="autoZero"/>
        <c:crossBetween val="midCat"/>
      </c:valAx>
      <c:valAx>
        <c:axId val="6410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0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'(공식)행동력'!$L$3</c:f>
              <c:strCache>
                <c:ptCount val="1"/>
                <c:pt idx="0">
                  <c:v>최대행동력</c:v>
                </c:pt>
              </c:strCache>
            </c:strRef>
          </c:tx>
          <c:val>
            <c:numRef>
              <c:f>'(공식)행동력'!$L$4:$L$53</c:f>
              <c:numCache>
                <c:formatCode>0_ </c:formatCode>
                <c:ptCount val="50"/>
                <c:pt idx="0">
                  <c:v>60</c:v>
                </c:pt>
                <c:pt idx="1">
                  <c:v>65.714553067876352</c:v>
                </c:pt>
                <c:pt idx="2">
                  <c:v>71.95183125204278</c:v>
                </c:pt>
                <c:pt idx="3">
                  <c:v>78.756700062749445</c:v>
                </c:pt>
                <c:pt idx="4">
                  <c:v>86.177455355503895</c:v>
                </c:pt>
                <c:pt idx="5">
                  <c:v>94.266021731268424</c:v>
                </c:pt>
                <c:pt idx="6">
                  <c:v>103.07815151726732</c:v>
                </c:pt>
                <c:pt idx="7">
                  <c:v>112.67362187393019</c:v>
                </c:pt>
                <c:pt idx="8">
                  <c:v>123.11642700536918</c:v>
                </c:pt>
                <c:pt idx="9">
                  <c:v>134.4749617849107</c:v>
                </c:pt>
                <c:pt idx="10">
                  <c:v>146.82219232866788</c:v>
                </c:pt>
                <c:pt idx="11">
                  <c:v>160.2358081418929</c:v>
                </c:pt>
                <c:pt idx="12">
                  <c:v>174.79834940542719</c:v>
                </c:pt>
                <c:pt idx="13">
                  <c:v>190.59730174073741</c:v>
                </c:pt>
                <c:pt idx="14">
                  <c:v>207.72514936643282</c:v>
                </c:pt>
                <c:pt idx="15">
                  <c:v>226.27937590789011</c:v>
                </c:pt>
                <c:pt idx="16">
                  <c:v>246.36240021171545</c:v>
                </c:pt>
                <c:pt idx="17">
                  <c:v>268.08143231070841</c:v>
                </c:pt>
                <c:pt idx="18">
                  <c:v>291.54823214004</c:v>
                </c:pt>
                <c:pt idx="19">
                  <c:v>316.8787506728649</c:v>
                </c:pt>
                <c:pt idx="20">
                  <c:v>344.19262976825655</c:v>
                </c:pt>
                <c:pt idx="21">
                  <c:v>373.61253314326643</c:v>
                </c:pt>
                <c:pt idx="22">
                  <c:v>405.26327642258872</c:v>
                </c:pt>
                <c:pt idx="23">
                  <c:v>439.27071910252039</c:v>
                </c:pt>
                <c:pt idx="24">
                  <c:v>475.76037539841371</c:v>
                </c:pt>
                <c:pt idx="25">
                  <c:v>514.85569422187939</c:v>
                </c:pt>
                <c:pt idx="26">
                  <c:v>556.6759508367735</c:v>
                </c:pt>
                <c:pt idx="27">
                  <c:v>601.33368393662488</c:v>
                </c:pt>
                <c:pt idx="28">
                  <c:v>648.93160181770918</c:v>
                </c:pt>
                <c:pt idx="29">
                  <c:v>699.55886981803337</c:v>
                </c:pt>
                <c:pt idx="30">
                  <c:v>753.28667805651605</c:v>
                </c:pt>
                <c:pt idx="31">
                  <c:v>810.16297351590822</c:v>
                </c:pt>
                <c:pt idx="32">
                  <c:v>870.20622341519368</c:v>
                </c:pt>
                <c:pt idx="33">
                  <c:v>933.39805732658715</c:v>
                </c:pt>
                <c:pt idx="34">
                  <c:v>999.67461328530374</c:v>
                </c:pt>
                <c:pt idx="35">
                  <c:v>1068.9163878507563</c:v>
                </c:pt>
                <c:pt idx="36">
                  <c:v>1140.936361291363</c:v>
                </c:pt>
                <c:pt idx="37">
                  <c:v>1215.4661363127939</c:v>
                </c:pt>
                <c:pt idx="38">
                  <c:v>1292.1397915009047</c:v>
                </c:pt>
                <c:pt idx="39">
                  <c:v>1370.4751083060105</c:v>
                </c:pt>
                <c:pt idx="40">
                  <c:v>1449.8517822764206</c:v>
                </c:pt>
                <c:pt idx="41">
                  <c:v>1529.4861745896847</c:v>
                </c:pt>
                <c:pt idx="42">
                  <c:v>1608.4020978635592</c:v>
                </c:pt>
                <c:pt idx="43">
                  <c:v>1685.3970597762566</c:v>
                </c:pt>
                <c:pt idx="44">
                  <c:v>1759.00330808135</c:v>
                </c:pt>
                <c:pt idx="45">
                  <c:v>1827.442929917562</c:v>
                </c:pt>
                <c:pt idx="46">
                  <c:v>1888.5761554771066</c:v>
                </c:pt>
                <c:pt idx="47">
                  <c:v>1939.8418995154323</c:v>
                </c:pt>
                <c:pt idx="48">
                  <c:v>1978.1894420623455</c:v>
                </c:pt>
                <c:pt idx="49">
                  <c:v>1999.9999999999875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088256"/>
        <c:axId val="641086624"/>
      </c:lineChart>
      <c:catAx>
        <c:axId val="6410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41086624"/>
        <c:crosses val="autoZero"/>
        <c:auto val="1"/>
        <c:lblAlgn val="ctr"/>
        <c:lblOffset val="100"/>
        <c:noMultiLvlLbl val="0"/>
      </c:catAx>
      <c:valAx>
        <c:axId val="641086624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641088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657224</xdr:colOff>
      <xdr:row>4</xdr:row>
      <xdr:rowOff>14287</xdr:rowOff>
    </xdr:from>
    <xdr:to>
      <xdr:col>21</xdr:col>
      <xdr:colOff>428625</xdr:colOff>
      <xdr:row>32</xdr:row>
      <xdr:rowOff>123825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33</xdr:row>
      <xdr:rowOff>104775</xdr:rowOff>
    </xdr:from>
    <xdr:to>
      <xdr:col>21</xdr:col>
      <xdr:colOff>57150</xdr:colOff>
      <xdr:row>51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223837</xdr:colOff>
      <xdr:row>57</xdr:row>
      <xdr:rowOff>47624</xdr:rowOff>
    </xdr:from>
    <xdr:to>
      <xdr:col>32</xdr:col>
      <xdr:colOff>71437</xdr:colOff>
      <xdr:row>81</xdr:row>
      <xdr:rowOff>95249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zhu_work\Project\iPhone_zero\Caribe\App\Resource\prop\propResearchZ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Research"/>
      <sheetName val="특성연구"/>
      <sheetName val="영웅렙업zero"/>
      <sheetName val="Sheet1"/>
      <sheetName val="부대렙업"/>
      <sheetName val="스킬렙업"/>
      <sheetName val="propUpgrade"/>
      <sheetName val="계정 경험치 테이블"/>
      <sheetName val="특성연구(Zero)"/>
      <sheetName val="영웅렙업zero (2)"/>
    </sheetNames>
    <sheetDataSet>
      <sheetData sheetId="0"/>
      <sheetData sheetId="1"/>
      <sheetData sheetId="2">
        <row r="8">
          <cell r="P8">
            <v>0.30104402777777778</v>
          </cell>
          <cell r="Q8">
            <v>18.062641666666668</v>
          </cell>
        </row>
        <row r="9">
          <cell r="P9">
            <v>0.18095555555555554</v>
          </cell>
          <cell r="Q9">
            <v>10.857333333333333</v>
          </cell>
        </row>
        <row r="10">
          <cell r="P10">
            <v>0.17844482950171428</v>
          </cell>
          <cell r="Q10">
            <v>10.706689770102857</v>
          </cell>
        </row>
        <row r="11">
          <cell r="P11">
            <v>0.21170342826082036</v>
          </cell>
          <cell r="Q11">
            <v>12.702205695649221</v>
          </cell>
        </row>
        <row r="12">
          <cell r="P12">
            <v>0.24978183905130572</v>
          </cell>
          <cell r="Q12">
            <v>14.986910343078343</v>
          </cell>
        </row>
        <row r="13">
          <cell r="P13">
            <v>0.29082554970631291</v>
          </cell>
          <cell r="Q13">
            <v>17.449532982378773</v>
          </cell>
        </row>
        <row r="14">
          <cell r="P14">
            <v>0.34819384830992817</v>
          </cell>
          <cell r="Q14">
            <v>20.89163089859569</v>
          </cell>
        </row>
        <row r="15">
          <cell r="P15">
            <v>0.41592989835401462</v>
          </cell>
          <cell r="Q15">
            <v>24.955793901240877</v>
          </cell>
        </row>
        <row r="16">
          <cell r="P16">
            <v>0.50391414378375832</v>
          </cell>
          <cell r="Q16">
            <v>30.234848627025499</v>
          </cell>
        </row>
        <row r="17">
          <cell r="P17">
            <v>0.61506594580612517</v>
          </cell>
          <cell r="Q17">
            <v>36.903956748367513</v>
          </cell>
        </row>
        <row r="18">
          <cell r="P18">
            <v>0.76825499173917489</v>
          </cell>
          <cell r="Q18">
            <v>46.095299504350493</v>
          </cell>
        </row>
        <row r="19">
          <cell r="P19">
            <v>0.93774788512571106</v>
          </cell>
          <cell r="Q19">
            <v>56.264873107542662</v>
          </cell>
        </row>
        <row r="20">
          <cell r="P20">
            <v>1.1602653724476879</v>
          </cell>
          <cell r="Q20">
            <v>69.615922346861268</v>
          </cell>
        </row>
        <row r="21">
          <cell r="P21">
            <v>1.480882895383089</v>
          </cell>
          <cell r="Q21">
            <v>88.85297372298534</v>
          </cell>
        </row>
        <row r="22">
          <cell r="P22">
            <v>1.9170197363882173</v>
          </cell>
          <cell r="Q22">
            <v>115.02118418329304</v>
          </cell>
        </row>
        <row r="23">
          <cell r="P23">
            <v>2.5604828146224268</v>
          </cell>
          <cell r="Q23">
            <v>153.62896887734561</v>
          </cell>
        </row>
        <row r="24">
          <cell r="P24">
            <v>3.3376855995002006</v>
          </cell>
          <cell r="Q24">
            <v>200.26113597001205</v>
          </cell>
        </row>
        <row r="25">
          <cell r="P25">
            <v>4.2198521577261667</v>
          </cell>
          <cell r="Q25">
            <v>253.19112946357001</v>
          </cell>
        </row>
        <row r="26">
          <cell r="P26">
            <v>5.2238335500079423</v>
          </cell>
          <cell r="Q26">
            <v>313.43001300047655</v>
          </cell>
        </row>
        <row r="27">
          <cell r="P27">
            <v>6.4839108559081202</v>
          </cell>
          <cell r="Q27">
            <v>389.03465135448721</v>
          </cell>
        </row>
        <row r="28">
          <cell r="P28">
            <v>7.6153824806217019</v>
          </cell>
          <cell r="Q28">
            <v>456.9229488373021</v>
          </cell>
        </row>
        <row r="29">
          <cell r="P29">
            <v>9.2415597457271002</v>
          </cell>
          <cell r="Q29">
            <v>554.493584743626</v>
          </cell>
        </row>
        <row r="30">
          <cell r="P30">
            <v>11.107393664573415</v>
          </cell>
          <cell r="Q30">
            <v>666.44361987440493</v>
          </cell>
        </row>
        <row r="31">
          <cell r="P31">
            <v>13.249890114616031</v>
          </cell>
          <cell r="Q31">
            <v>794.9934068769619</v>
          </cell>
        </row>
        <row r="32">
          <cell r="P32">
            <v>15.711381433839129</v>
          </cell>
          <cell r="Q32">
            <v>942.68288603034773</v>
          </cell>
        </row>
        <row r="33">
          <cell r="P33">
            <v>19.008892521138929</v>
          </cell>
          <cell r="Q33">
            <v>1140.5335512683357</v>
          </cell>
        </row>
        <row r="34">
          <cell r="P34">
            <v>23.839794396614863</v>
          </cell>
          <cell r="Q34">
            <v>1430.3876637968917</v>
          </cell>
        </row>
        <row r="35">
          <cell r="P35">
            <v>30.9893853441156</v>
          </cell>
          <cell r="Q35">
            <v>1859.3631206469361</v>
          </cell>
        </row>
        <row r="36">
          <cell r="P36">
            <v>36.976016804915695</v>
          </cell>
          <cell r="Q36">
            <v>2218.5610082949415</v>
          </cell>
        </row>
        <row r="37">
          <cell r="P37">
            <v>44.081883647044819</v>
          </cell>
          <cell r="Q37">
            <v>2644.9130188226891</v>
          </cell>
        </row>
        <row r="38">
          <cell r="P38">
            <v>52.509357282099714</v>
          </cell>
          <cell r="Q38">
            <v>3150.5614369259829</v>
          </cell>
        </row>
        <row r="39">
          <cell r="P39">
            <v>62.495958210852436</v>
          </cell>
          <cell r="Q39">
            <v>3749.7574926511461</v>
          </cell>
        </row>
        <row r="40">
          <cell r="P40">
            <v>74.320205433897613</v>
          </cell>
          <cell r="Q40">
            <v>4459.2123260338567</v>
          </cell>
        </row>
        <row r="41">
          <cell r="P41">
            <v>88.308402764712923</v>
          </cell>
          <cell r="Q41">
            <v>5298.5041658827759</v>
          </cell>
        </row>
        <row r="42">
          <cell r="P42">
            <v>104.84250740510116</v>
          </cell>
          <cell r="Q42">
            <v>6290.5504443060699</v>
          </cell>
        </row>
        <row r="43">
          <cell r="P43">
            <v>124.36924810001463</v>
          </cell>
          <cell r="Q43">
            <v>7462.1548860008779</v>
          </cell>
        </row>
        <row r="44">
          <cell r="P44">
            <v>147.41068538799519</v>
          </cell>
          <cell r="Q44">
            <v>8844.6411232797109</v>
          </cell>
        </row>
        <row r="45">
          <cell r="P45">
            <v>174.57643537442465</v>
          </cell>
          <cell r="Q45">
            <v>10474.586122465478</v>
          </cell>
        </row>
        <row r="46">
          <cell r="P46">
            <v>206.57781161384241</v>
          </cell>
          <cell r="Q46">
            <v>12394.668696830544</v>
          </cell>
        </row>
        <row r="47">
          <cell r="P47">
            <v>244.24417770738421</v>
          </cell>
          <cell r="Q47">
            <v>14654.650662443053</v>
          </cell>
        </row>
        <row r="48">
          <cell r="P48">
            <v>288.54184680146267</v>
          </cell>
          <cell r="Q48">
            <v>17312.510808087762</v>
          </cell>
        </row>
        <row r="49">
          <cell r="P49">
            <v>340.59591411278433</v>
          </cell>
          <cell r="Q49">
            <v>20435.75484676706</v>
          </cell>
        </row>
        <row r="50">
          <cell r="P50">
            <v>401.71546581422228</v>
          </cell>
          <cell r="Q50">
            <v>24102.927948853336</v>
          </cell>
        </row>
        <row r="51">
          <cell r="P51">
            <v>473.42267313616696</v>
          </cell>
          <cell r="Q51">
            <v>28405.360388170018</v>
          </cell>
        </row>
        <row r="52">
          <cell r="P52">
            <v>0</v>
          </cell>
          <cell r="Q5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337"/>
  <sheetViews>
    <sheetView workbookViewId="0">
      <selection activeCell="J3" sqref="J3"/>
    </sheetView>
  </sheetViews>
  <sheetFormatPr defaultRowHeight="12" x14ac:dyDescent="0.2"/>
  <cols>
    <col min="1" max="4" width="9" style="1"/>
    <col min="5" max="5" width="9.625" style="2" bestFit="1" customWidth="1"/>
    <col min="6" max="6" width="9" style="1"/>
    <col min="7" max="7" width="9" style="3"/>
    <col min="8" max="8" width="9" style="5"/>
    <col min="9" max="9" width="10.625" style="3" customWidth="1"/>
    <col min="10" max="10" width="8.375" style="10" customWidth="1"/>
    <col min="11" max="11" width="9" style="9"/>
    <col min="12" max="12" width="9" style="5"/>
    <col min="13" max="16384" width="9" style="1"/>
  </cols>
  <sheetData>
    <row r="1" spans="1:18" x14ac:dyDescent="0.2">
      <c r="A1" s="1" t="s">
        <v>0</v>
      </c>
      <c r="E1" s="2" t="s">
        <v>2</v>
      </c>
      <c r="H1" s="5" t="s">
        <v>4</v>
      </c>
      <c r="I1" s="3" t="s">
        <v>5</v>
      </c>
      <c r="J1" s="10" t="s">
        <v>3</v>
      </c>
      <c r="K1" s="9">
        <v>7</v>
      </c>
    </row>
    <row r="2" spans="1:18" x14ac:dyDescent="0.2">
      <c r="A2" s="1">
        <v>1</v>
      </c>
      <c r="B2" s="1">
        <f>LOG10(10+A2*20)</f>
        <v>1.4771212547196624</v>
      </c>
      <c r="C2" s="1">
        <f>POWER(A2/2,2)</f>
        <v>0.25</v>
      </c>
      <c r="E2" s="2">
        <f>2000+5000*C2</f>
        <v>3250</v>
      </c>
      <c r="F2" s="4">
        <f>E2/5000</f>
        <v>0.65</v>
      </c>
      <c r="G2" s="3">
        <f>1-(2/(F2+1))</f>
        <v>-0.21212121212121215</v>
      </c>
      <c r="H2" s="5">
        <f t="shared" ref="H2:H51" si="0">LOG10(F2)*45</f>
        <v>-8.4188989510714993</v>
      </c>
      <c r="I2" s="3">
        <f>LOG10(A2)*50</f>
        <v>0</v>
      </c>
      <c r="J2" s="10">
        <f>500+LOG10(B2)*1000</f>
        <v>669.41614737301472</v>
      </c>
      <c r="K2" s="9">
        <f>J2/$K$1</f>
        <v>95.630878196144963</v>
      </c>
    </row>
    <row r="3" spans="1:18" x14ac:dyDescent="0.2">
      <c r="A3" s="1">
        <v>2</v>
      </c>
      <c r="B3" s="1">
        <f t="shared" ref="B3:B51" si="1">LOG10(10+A3*20)</f>
        <v>1.6989700043360187</v>
      </c>
      <c r="C3" s="1">
        <f t="shared" ref="C3:C51" si="2">POWER(A3/2,2)</f>
        <v>1</v>
      </c>
      <c r="E3" s="2">
        <f t="shared" ref="E3:E51" si="3">2000+5000*C3</f>
        <v>7000</v>
      </c>
      <c r="F3" s="4">
        <f t="shared" ref="F3:F51" si="4">E3/5000</f>
        <v>1.4</v>
      </c>
      <c r="G3" s="3">
        <f t="shared" ref="G3:G51" si="5">1-(2/(F3+1))</f>
        <v>0.16666666666666663</v>
      </c>
      <c r="H3" s="5">
        <f t="shared" si="0"/>
        <v>6.5757616055207109</v>
      </c>
      <c r="I3" s="3">
        <f t="shared" ref="I3:I51" si="6">LOG10(A3)*50</f>
        <v>15.051499783199059</v>
      </c>
      <c r="J3" s="10">
        <f t="shared" ref="J3:J51" si="7">500+LOG10(B3)*1000</f>
        <v>730.18571137855463</v>
      </c>
      <c r="K3" s="9">
        <f t="shared" ref="K3:K51" si="8">J3/$K$1</f>
        <v>104.31224448265066</v>
      </c>
      <c r="L3" s="5">
        <f>J3/H3</f>
        <v>111.0419986584556</v>
      </c>
      <c r="R3" s="1" t="s">
        <v>1</v>
      </c>
    </row>
    <row r="4" spans="1:18" x14ac:dyDescent="0.2">
      <c r="A4" s="1">
        <v>3</v>
      </c>
      <c r="B4" s="1">
        <f t="shared" si="1"/>
        <v>1.8450980400142569</v>
      </c>
      <c r="C4" s="1">
        <f t="shared" si="2"/>
        <v>2.25</v>
      </c>
      <c r="E4" s="2">
        <f t="shared" si="3"/>
        <v>13250</v>
      </c>
      <c r="F4" s="4">
        <f t="shared" si="4"/>
        <v>2.65</v>
      </c>
      <c r="G4" s="3">
        <f t="shared" si="5"/>
        <v>0.45205479452054798</v>
      </c>
      <c r="H4" s="5">
        <f t="shared" si="0"/>
        <v>19.046064327156355</v>
      </c>
      <c r="I4" s="3">
        <f t="shared" si="6"/>
        <v>23.856062735983123</v>
      </c>
      <c r="J4" s="10">
        <f t="shared" si="7"/>
        <v>766.01944751728604</v>
      </c>
      <c r="K4" s="9">
        <f t="shared" si="8"/>
        <v>109.43134964532658</v>
      </c>
      <c r="L4" s="5">
        <f t="shared" ref="L4:L51" si="9">J4/H4</f>
        <v>40.219303807825348</v>
      </c>
    </row>
    <row r="5" spans="1:18" x14ac:dyDescent="0.2">
      <c r="A5" s="1">
        <v>4</v>
      </c>
      <c r="B5" s="1">
        <f t="shared" si="1"/>
        <v>1.954242509439325</v>
      </c>
      <c r="C5" s="1">
        <f t="shared" si="2"/>
        <v>4</v>
      </c>
      <c r="E5" s="2">
        <f t="shared" si="3"/>
        <v>22000</v>
      </c>
      <c r="F5" s="4">
        <f t="shared" si="4"/>
        <v>4.4000000000000004</v>
      </c>
      <c r="G5" s="3">
        <f t="shared" si="5"/>
        <v>0.62962962962962965</v>
      </c>
      <c r="H5" s="5">
        <f t="shared" si="0"/>
        <v>28.955370441878433</v>
      </c>
      <c r="I5" s="3">
        <f t="shared" si="6"/>
        <v>30.102999566398118</v>
      </c>
      <c r="J5" s="10">
        <f t="shared" si="7"/>
        <v>790.97845599290019</v>
      </c>
      <c r="K5" s="9">
        <f t="shared" si="8"/>
        <v>112.99692228470003</v>
      </c>
      <c r="L5" s="5">
        <f t="shared" si="9"/>
        <v>27.317158921541559</v>
      </c>
    </row>
    <row r="6" spans="1:18" x14ac:dyDescent="0.2">
      <c r="A6" s="1">
        <v>5</v>
      </c>
      <c r="B6" s="1">
        <f t="shared" si="1"/>
        <v>2.0413926851582249</v>
      </c>
      <c r="C6" s="1">
        <f t="shared" si="2"/>
        <v>6.25</v>
      </c>
      <c r="E6" s="2">
        <f t="shared" si="3"/>
        <v>33250</v>
      </c>
      <c r="F6" s="4">
        <f t="shared" si="4"/>
        <v>6.65</v>
      </c>
      <c r="G6" s="3">
        <f t="shared" si="5"/>
        <v>0.73856209150326801</v>
      </c>
      <c r="H6" s="5">
        <f t="shared" si="0"/>
        <v>37.026974038639707</v>
      </c>
      <c r="I6" s="3">
        <f t="shared" si="6"/>
        <v>34.948500216800944</v>
      </c>
      <c r="J6" s="10">
        <f t="shared" si="7"/>
        <v>809.92655424744623</v>
      </c>
      <c r="K6" s="9">
        <f t="shared" si="8"/>
        <v>115.70379346392089</v>
      </c>
      <c r="L6" s="5">
        <f t="shared" si="9"/>
        <v>21.873960140578671</v>
      </c>
    </row>
    <row r="7" spans="1:18" x14ac:dyDescent="0.2">
      <c r="A7" s="1">
        <v>6</v>
      </c>
      <c r="B7" s="1">
        <f t="shared" si="1"/>
        <v>2.1139433523068369</v>
      </c>
      <c r="C7" s="1">
        <f t="shared" si="2"/>
        <v>9</v>
      </c>
      <c r="E7" s="2">
        <f t="shared" si="3"/>
        <v>47000</v>
      </c>
      <c r="F7" s="4">
        <f t="shared" si="4"/>
        <v>9.4</v>
      </c>
      <c r="G7" s="3">
        <f t="shared" si="5"/>
        <v>0.80769230769230771</v>
      </c>
      <c r="H7" s="5">
        <f t="shared" si="0"/>
        <v>43.790753411986437</v>
      </c>
      <c r="I7" s="3">
        <f t="shared" si="6"/>
        <v>38.907562519182179</v>
      </c>
      <c r="J7" s="10">
        <f t="shared" si="7"/>
        <v>825.09334526555153</v>
      </c>
      <c r="K7" s="9">
        <f t="shared" si="8"/>
        <v>117.87047789507879</v>
      </c>
      <c r="L7" s="5">
        <f t="shared" si="9"/>
        <v>18.841725272525373</v>
      </c>
    </row>
    <row r="8" spans="1:18" x14ac:dyDescent="0.2">
      <c r="A8" s="1">
        <v>7</v>
      </c>
      <c r="B8" s="1">
        <f t="shared" si="1"/>
        <v>2.1760912590556813</v>
      </c>
      <c r="C8" s="1">
        <f t="shared" si="2"/>
        <v>12.25</v>
      </c>
      <c r="E8" s="2">
        <f t="shared" si="3"/>
        <v>63250</v>
      </c>
      <c r="F8" s="4">
        <f t="shared" si="4"/>
        <v>12.65</v>
      </c>
      <c r="G8" s="3">
        <f t="shared" si="5"/>
        <v>0.85347985347985345</v>
      </c>
      <c r="H8" s="5">
        <f t="shared" si="0"/>
        <v>49.594073648032655</v>
      </c>
      <c r="I8" s="3">
        <f t="shared" si="6"/>
        <v>42.254902000712839</v>
      </c>
      <c r="J8" s="10">
        <f t="shared" si="7"/>
        <v>837.67710447891841</v>
      </c>
      <c r="K8" s="9">
        <f t="shared" si="8"/>
        <v>119.66815778270264</v>
      </c>
      <c r="L8" s="5">
        <f t="shared" si="9"/>
        <v>16.890669446189932</v>
      </c>
    </row>
    <row r="9" spans="1:18" x14ac:dyDescent="0.2">
      <c r="A9" s="1">
        <v>8</v>
      </c>
      <c r="B9" s="1">
        <f t="shared" si="1"/>
        <v>2.2304489213782741</v>
      </c>
      <c r="C9" s="1">
        <f t="shared" si="2"/>
        <v>16</v>
      </c>
      <c r="E9" s="2">
        <f t="shared" si="3"/>
        <v>82000</v>
      </c>
      <c r="F9" s="4">
        <f t="shared" si="4"/>
        <v>16.399999999999999</v>
      </c>
      <c r="G9" s="3">
        <f t="shared" si="5"/>
        <v>0.88505747126436785</v>
      </c>
      <c r="H9" s="5">
        <f t="shared" si="0"/>
        <v>54.667973162146396</v>
      </c>
      <c r="I9" s="3">
        <f t="shared" si="6"/>
        <v>45.154499349597174</v>
      </c>
      <c r="J9" s="10">
        <f t="shared" si="7"/>
        <v>848.39228208668692</v>
      </c>
      <c r="K9" s="9">
        <f t="shared" si="8"/>
        <v>121.19889744095528</v>
      </c>
      <c r="L9" s="5">
        <f t="shared" si="9"/>
        <v>15.519000120424018</v>
      </c>
    </row>
    <row r="10" spans="1:18" x14ac:dyDescent="0.2">
      <c r="A10" s="1">
        <v>9</v>
      </c>
      <c r="B10" s="1">
        <f t="shared" si="1"/>
        <v>2.2787536009528289</v>
      </c>
      <c r="C10" s="1">
        <f t="shared" si="2"/>
        <v>20.25</v>
      </c>
      <c r="E10" s="2">
        <f t="shared" si="3"/>
        <v>103250</v>
      </c>
      <c r="F10" s="4">
        <f t="shared" si="4"/>
        <v>20.65</v>
      </c>
      <c r="G10" s="3">
        <f t="shared" si="5"/>
        <v>0.90762124711316394</v>
      </c>
      <c r="H10" s="5">
        <f t="shared" si="0"/>
        <v>59.171402519658898</v>
      </c>
      <c r="I10" s="3">
        <f t="shared" si="6"/>
        <v>47.712125471966246</v>
      </c>
      <c r="J10" s="10">
        <f t="shared" si="7"/>
        <v>857.69736794836786</v>
      </c>
      <c r="K10" s="9">
        <f t="shared" si="8"/>
        <v>122.52819542119541</v>
      </c>
      <c r="L10" s="5">
        <f t="shared" si="9"/>
        <v>14.49513331483751</v>
      </c>
    </row>
    <row r="11" spans="1:18" s="6" customFormat="1" x14ac:dyDescent="0.2">
      <c r="A11" s="6">
        <v>10</v>
      </c>
      <c r="B11" s="1">
        <f t="shared" si="1"/>
        <v>2.3222192947339191</v>
      </c>
      <c r="C11" s="1">
        <f t="shared" si="2"/>
        <v>25</v>
      </c>
      <c r="E11" s="2">
        <f t="shared" si="3"/>
        <v>127000</v>
      </c>
      <c r="F11" s="7">
        <f t="shared" si="4"/>
        <v>25.4</v>
      </c>
      <c r="G11" s="8">
        <f t="shared" si="5"/>
        <v>0.9242424242424242</v>
      </c>
      <c r="H11" s="5">
        <f t="shared" si="0"/>
        <v>63.217517247897213</v>
      </c>
      <c r="I11" s="3">
        <f t="shared" si="6"/>
        <v>50</v>
      </c>
      <c r="J11" s="10">
        <f t="shared" si="7"/>
        <v>865.90322918199922</v>
      </c>
      <c r="K11" s="9">
        <f t="shared" si="8"/>
        <v>123.70046131171418</v>
      </c>
      <c r="L11" s="5">
        <f t="shared" si="9"/>
        <v>13.697203985194491</v>
      </c>
    </row>
    <row r="12" spans="1:18" x14ac:dyDescent="0.2">
      <c r="A12" s="1">
        <v>11</v>
      </c>
      <c r="B12" s="1">
        <f t="shared" si="1"/>
        <v>2.3617278360175931</v>
      </c>
      <c r="C12" s="1">
        <f t="shared" si="2"/>
        <v>30.25</v>
      </c>
      <c r="E12" s="2">
        <f t="shared" si="3"/>
        <v>153250</v>
      </c>
      <c r="F12" s="4">
        <f t="shared" si="4"/>
        <v>30.65</v>
      </c>
      <c r="G12" s="3">
        <f t="shared" si="5"/>
        <v>0.93680884676145337</v>
      </c>
      <c r="H12" s="5">
        <f t="shared" si="0"/>
        <v>66.889371548449517</v>
      </c>
      <c r="I12" s="3">
        <f t="shared" si="6"/>
        <v>52.069634257911254</v>
      </c>
      <c r="J12" s="10">
        <f t="shared" si="7"/>
        <v>873.22984834689623</v>
      </c>
      <c r="K12" s="9">
        <f t="shared" si="8"/>
        <v>124.74712119241374</v>
      </c>
      <c r="L12" s="5">
        <f t="shared" si="9"/>
        <v>13.054837085954615</v>
      </c>
    </row>
    <row r="13" spans="1:18" x14ac:dyDescent="0.2">
      <c r="A13" s="1">
        <v>12</v>
      </c>
      <c r="B13" s="1">
        <f t="shared" si="1"/>
        <v>2.3979400086720375</v>
      </c>
      <c r="C13" s="1">
        <f t="shared" si="2"/>
        <v>36</v>
      </c>
      <c r="E13" s="2">
        <f t="shared" si="3"/>
        <v>182000</v>
      </c>
      <c r="F13" s="4">
        <f t="shared" si="4"/>
        <v>36.4</v>
      </c>
      <c r="G13" s="3">
        <f t="shared" si="5"/>
        <v>0.946524064171123</v>
      </c>
      <c r="H13" s="5">
        <f t="shared" si="0"/>
        <v>70.249562264207512</v>
      </c>
      <c r="I13" s="3">
        <f t="shared" si="6"/>
        <v>53.959062302381241</v>
      </c>
      <c r="J13" s="10">
        <f t="shared" si="7"/>
        <v>879.83831378009427</v>
      </c>
      <c r="K13" s="9">
        <f t="shared" si="8"/>
        <v>125.69118768287061</v>
      </c>
      <c r="L13" s="5">
        <f t="shared" si="9"/>
        <v>12.524466849644359</v>
      </c>
    </row>
    <row r="14" spans="1:18" x14ac:dyDescent="0.2">
      <c r="A14" s="1">
        <v>13</v>
      </c>
      <c r="B14" s="1">
        <f t="shared" si="1"/>
        <v>2.4313637641589874</v>
      </c>
      <c r="C14" s="1">
        <f t="shared" si="2"/>
        <v>42.25</v>
      </c>
      <c r="E14" s="2">
        <f t="shared" si="3"/>
        <v>213250</v>
      </c>
      <c r="F14" s="4">
        <f t="shared" si="4"/>
        <v>42.65</v>
      </c>
      <c r="G14" s="3">
        <f t="shared" si="5"/>
        <v>0.9541809851088201</v>
      </c>
      <c r="H14" s="5">
        <f t="shared" si="0"/>
        <v>73.34635659765938</v>
      </c>
      <c r="I14" s="3">
        <f t="shared" si="6"/>
        <v>55.697167615341833</v>
      </c>
      <c r="J14" s="10">
        <f t="shared" si="7"/>
        <v>885.8499398998423</v>
      </c>
      <c r="K14" s="9">
        <f t="shared" si="8"/>
        <v>126.54999141426319</v>
      </c>
      <c r="L14" s="5">
        <f t="shared" si="9"/>
        <v>12.077627042324163</v>
      </c>
    </row>
    <row r="15" spans="1:18" x14ac:dyDescent="0.2">
      <c r="A15" s="1">
        <v>14</v>
      </c>
      <c r="B15" s="1">
        <f t="shared" si="1"/>
        <v>2.4623979978989561</v>
      </c>
      <c r="C15" s="1">
        <f t="shared" si="2"/>
        <v>49</v>
      </c>
      <c r="E15" s="2">
        <f t="shared" si="3"/>
        <v>247000</v>
      </c>
      <c r="F15" s="4">
        <f t="shared" si="4"/>
        <v>49.4</v>
      </c>
      <c r="G15" s="3">
        <f t="shared" si="5"/>
        <v>0.96031746031746035</v>
      </c>
      <c r="H15" s="5">
        <f t="shared" si="0"/>
        <v>76.21771270156411</v>
      </c>
      <c r="I15" s="3">
        <f t="shared" si="6"/>
        <v>57.306401783911895</v>
      </c>
      <c r="J15" s="10">
        <f t="shared" si="7"/>
        <v>891.35824937589064</v>
      </c>
      <c r="K15" s="9">
        <f t="shared" si="8"/>
        <v>127.33689276798438</v>
      </c>
      <c r="L15" s="5">
        <f t="shared" si="9"/>
        <v>11.694896340776683</v>
      </c>
    </row>
    <row r="16" spans="1:18" x14ac:dyDescent="0.2">
      <c r="A16" s="1">
        <v>15</v>
      </c>
      <c r="B16" s="1">
        <f t="shared" si="1"/>
        <v>2.4913616938342726</v>
      </c>
      <c r="C16" s="1">
        <f t="shared" si="2"/>
        <v>56.25</v>
      </c>
      <c r="E16" s="2">
        <f t="shared" si="3"/>
        <v>283250</v>
      </c>
      <c r="F16" s="4">
        <f t="shared" si="4"/>
        <v>56.65</v>
      </c>
      <c r="G16" s="3">
        <f t="shared" si="5"/>
        <v>0.96530789245446658</v>
      </c>
      <c r="H16" s="5">
        <f t="shared" si="0"/>
        <v>78.893996138973719</v>
      </c>
      <c r="I16" s="3">
        <f t="shared" si="6"/>
        <v>58.804562952784067</v>
      </c>
      <c r="J16" s="10">
        <f t="shared" si="7"/>
        <v>896.43678262816456</v>
      </c>
      <c r="K16" s="9">
        <f t="shared" si="8"/>
        <v>128.06239751830921</v>
      </c>
      <c r="L16" s="5">
        <f t="shared" si="9"/>
        <v>11.362547551135185</v>
      </c>
    </row>
    <row r="17" spans="1:12" x14ac:dyDescent="0.2">
      <c r="A17" s="1">
        <v>16</v>
      </c>
      <c r="B17" s="1">
        <f t="shared" si="1"/>
        <v>2.5185139398778875</v>
      </c>
      <c r="C17" s="1">
        <f t="shared" si="2"/>
        <v>64</v>
      </c>
      <c r="E17" s="2">
        <f t="shared" si="3"/>
        <v>322000</v>
      </c>
      <c r="F17" s="4">
        <f t="shared" si="4"/>
        <v>64.400000000000006</v>
      </c>
      <c r="G17" s="3">
        <f t="shared" si="5"/>
        <v>0.96941896024464835</v>
      </c>
      <c r="H17" s="5">
        <f t="shared" si="0"/>
        <v>81.399864031191541</v>
      </c>
      <c r="I17" s="3">
        <f t="shared" si="6"/>
        <v>60.205999132796236</v>
      </c>
      <c r="J17" s="10">
        <f t="shared" si="7"/>
        <v>901.14435900365288</v>
      </c>
      <c r="K17" s="9">
        <f t="shared" si="8"/>
        <v>128.73490842909328</v>
      </c>
      <c r="L17" s="5">
        <f t="shared" si="9"/>
        <v>11.0705880130014</v>
      </c>
    </row>
    <row r="18" spans="1:12" x14ac:dyDescent="0.2">
      <c r="A18" s="1">
        <v>17</v>
      </c>
      <c r="B18" s="1">
        <f t="shared" si="1"/>
        <v>2.5440680443502757</v>
      </c>
      <c r="C18" s="1">
        <f t="shared" si="2"/>
        <v>72.25</v>
      </c>
      <c r="E18" s="2">
        <f t="shared" si="3"/>
        <v>363250</v>
      </c>
      <c r="F18" s="4">
        <f t="shared" si="4"/>
        <v>72.650000000000006</v>
      </c>
      <c r="G18" s="3">
        <f t="shared" si="5"/>
        <v>0.97284453496266121</v>
      </c>
      <c r="H18" s="5">
        <f t="shared" si="0"/>
        <v>83.755602838531814</v>
      </c>
      <c r="I18" s="3">
        <f t="shared" si="6"/>
        <v>61.522446068913695</v>
      </c>
      <c r="J18" s="10">
        <f t="shared" si="7"/>
        <v>905.52872289251331</v>
      </c>
      <c r="K18" s="9">
        <f t="shared" si="8"/>
        <v>129.36124612750191</v>
      </c>
      <c r="L18" s="5">
        <f t="shared" si="9"/>
        <v>10.81155996976389</v>
      </c>
    </row>
    <row r="19" spans="1:12" x14ac:dyDescent="0.2">
      <c r="A19" s="1">
        <v>18</v>
      </c>
      <c r="B19" s="1">
        <f t="shared" si="1"/>
        <v>2.568201724066995</v>
      </c>
      <c r="C19" s="1">
        <f t="shared" si="2"/>
        <v>81</v>
      </c>
      <c r="E19" s="2">
        <f t="shared" si="3"/>
        <v>407000</v>
      </c>
      <c r="F19" s="4">
        <f t="shared" si="4"/>
        <v>81.400000000000006</v>
      </c>
      <c r="G19" s="3">
        <f t="shared" si="5"/>
        <v>0.97572815533980584</v>
      </c>
      <c r="H19" s="5">
        <f t="shared" si="0"/>
        <v>85.978098220014047</v>
      </c>
      <c r="I19" s="3">
        <f t="shared" si="6"/>
        <v>62.763625255165302</v>
      </c>
      <c r="J19" s="10">
        <f t="shared" si="7"/>
        <v>909.629133185142</v>
      </c>
      <c r="K19" s="9">
        <f t="shared" si="8"/>
        <v>129.94701902644886</v>
      </c>
      <c r="L19" s="5">
        <f t="shared" si="9"/>
        <v>10.579777315583817</v>
      </c>
    </row>
    <row r="20" spans="1:12" x14ac:dyDescent="0.2">
      <c r="A20" s="1">
        <v>19</v>
      </c>
      <c r="B20" s="1">
        <f t="shared" si="1"/>
        <v>2.5910646070264991</v>
      </c>
      <c r="C20" s="1">
        <f t="shared" si="2"/>
        <v>90.25</v>
      </c>
      <c r="E20" s="2">
        <f t="shared" si="3"/>
        <v>453250</v>
      </c>
      <c r="F20" s="4">
        <f t="shared" si="4"/>
        <v>90.65</v>
      </c>
      <c r="G20" s="3">
        <f t="shared" si="5"/>
        <v>0.9781778505182761</v>
      </c>
      <c r="H20" s="5">
        <f t="shared" si="0"/>
        <v>88.081551379418741</v>
      </c>
      <c r="I20" s="3">
        <f t="shared" si="6"/>
        <v>63.937680047641443</v>
      </c>
      <c r="J20" s="10">
        <f t="shared" si="7"/>
        <v>913.4782420577219</v>
      </c>
      <c r="K20" s="9">
        <f t="shared" si="8"/>
        <v>130.4968917225317</v>
      </c>
      <c r="L20" s="5">
        <f t="shared" si="9"/>
        <v>10.370823716794417</v>
      </c>
    </row>
    <row r="21" spans="1:12" s="6" customFormat="1" x14ac:dyDescent="0.2">
      <c r="A21" s="6">
        <v>20</v>
      </c>
      <c r="B21" s="1">
        <f t="shared" si="1"/>
        <v>2.6127838567197355</v>
      </c>
      <c r="C21" s="1">
        <f t="shared" si="2"/>
        <v>100</v>
      </c>
      <c r="E21" s="2">
        <f t="shared" si="3"/>
        <v>502000</v>
      </c>
      <c r="F21" s="7">
        <f t="shared" si="4"/>
        <v>100.4</v>
      </c>
      <c r="G21" s="8">
        <f t="shared" si="5"/>
        <v>0.98027613412228798</v>
      </c>
      <c r="H21" s="5">
        <f t="shared" si="0"/>
        <v>90.078017076405018</v>
      </c>
      <c r="I21" s="3">
        <f t="shared" si="6"/>
        <v>65.051499783199063</v>
      </c>
      <c r="J21" s="10">
        <f t="shared" si="7"/>
        <v>917.10348407997913</v>
      </c>
      <c r="K21" s="9">
        <f t="shared" si="8"/>
        <v>131.01478343999702</v>
      </c>
      <c r="L21" s="5">
        <f t="shared" si="9"/>
        <v>10.181213062251175</v>
      </c>
    </row>
    <row r="22" spans="1:12" x14ac:dyDescent="0.2">
      <c r="A22" s="1">
        <v>21</v>
      </c>
      <c r="B22" s="1">
        <f t="shared" si="1"/>
        <v>2.6334684555795866</v>
      </c>
      <c r="C22" s="1">
        <f t="shared" si="2"/>
        <v>110.25</v>
      </c>
      <c r="E22" s="2">
        <f t="shared" si="3"/>
        <v>553250</v>
      </c>
      <c r="F22" s="4">
        <f t="shared" si="4"/>
        <v>110.65</v>
      </c>
      <c r="G22" s="3">
        <f t="shared" si="5"/>
        <v>0.98208687863860278</v>
      </c>
      <c r="H22" s="5">
        <f t="shared" si="0"/>
        <v>91.977813821847448</v>
      </c>
      <c r="I22" s="3">
        <f t="shared" si="6"/>
        <v>66.110964736695962</v>
      </c>
      <c r="J22" s="10">
        <f t="shared" si="7"/>
        <v>920.52812062409828</v>
      </c>
      <c r="K22" s="9">
        <f t="shared" si="8"/>
        <v>131.50401723201404</v>
      </c>
      <c r="L22" s="5">
        <f t="shared" si="9"/>
        <v>10.008153949028147</v>
      </c>
    </row>
    <row r="23" spans="1:12" x14ac:dyDescent="0.2">
      <c r="A23" s="1">
        <v>22</v>
      </c>
      <c r="B23" s="1">
        <f t="shared" si="1"/>
        <v>2.6532125137753435</v>
      </c>
      <c r="C23" s="1">
        <f t="shared" si="2"/>
        <v>121</v>
      </c>
      <c r="E23" s="2">
        <f t="shared" si="3"/>
        <v>607000</v>
      </c>
      <c r="F23" s="4">
        <f t="shared" si="4"/>
        <v>121.4</v>
      </c>
      <c r="G23" s="3">
        <f t="shared" si="5"/>
        <v>0.9836601307189542</v>
      </c>
      <c r="H23" s="5">
        <f t="shared" si="0"/>
        <v>93.789840903265741</v>
      </c>
      <c r="I23" s="3">
        <f t="shared" si="6"/>
        <v>67.121134041110309</v>
      </c>
      <c r="J23" s="10">
        <f t="shared" si="7"/>
        <v>923.7720369644826</v>
      </c>
      <c r="K23" s="9">
        <f t="shared" si="8"/>
        <v>131.96743385206895</v>
      </c>
      <c r="L23" s="5">
        <f t="shared" si="9"/>
        <v>9.849382705716021</v>
      </c>
    </row>
    <row r="24" spans="1:12" x14ac:dyDescent="0.2">
      <c r="A24" s="1">
        <v>23</v>
      </c>
      <c r="B24" s="1">
        <f t="shared" si="1"/>
        <v>2.6720978579357175</v>
      </c>
      <c r="C24" s="1">
        <f t="shared" si="2"/>
        <v>132.25</v>
      </c>
      <c r="E24" s="2">
        <f t="shared" si="3"/>
        <v>663250</v>
      </c>
      <c r="F24" s="4">
        <f t="shared" si="4"/>
        <v>132.65</v>
      </c>
      <c r="G24" s="3">
        <f t="shared" si="5"/>
        <v>0.9850355405910961</v>
      </c>
      <c r="H24" s="5">
        <f t="shared" si="0"/>
        <v>95.521826444325654</v>
      </c>
      <c r="I24" s="3">
        <f t="shared" si="6"/>
        <v>68.086391800879639</v>
      </c>
      <c r="J24" s="10">
        <f t="shared" si="7"/>
        <v>926.85235888707018</v>
      </c>
      <c r="K24" s="9">
        <f t="shared" si="8"/>
        <v>132.40747984101003</v>
      </c>
      <c r="L24" s="5">
        <f t="shared" si="9"/>
        <v>9.7030426802745513</v>
      </c>
    </row>
    <row r="25" spans="1:12" x14ac:dyDescent="0.2">
      <c r="A25" s="1">
        <v>24</v>
      </c>
      <c r="B25" s="1">
        <f t="shared" si="1"/>
        <v>2.6901960800285138</v>
      </c>
      <c r="C25" s="1">
        <f t="shared" si="2"/>
        <v>144</v>
      </c>
      <c r="E25" s="2">
        <f t="shared" si="3"/>
        <v>722000</v>
      </c>
      <c r="F25" s="4">
        <f t="shared" si="4"/>
        <v>144.4</v>
      </c>
      <c r="G25" s="3">
        <f t="shared" si="5"/>
        <v>0.98624484181568084</v>
      </c>
      <c r="H25" s="5">
        <f t="shared" si="0"/>
        <v>97.180523695512903</v>
      </c>
      <c r="I25" s="3">
        <f t="shared" si="6"/>
        <v>69.01056208558029</v>
      </c>
      <c r="J25" s="10">
        <f t="shared" si="7"/>
        <v>929.78393553063256</v>
      </c>
      <c r="K25" s="9">
        <f t="shared" si="8"/>
        <v>132.82627650437607</v>
      </c>
      <c r="L25" s="5">
        <f t="shared" si="9"/>
        <v>9.5675954416940776</v>
      </c>
    </row>
    <row r="26" spans="1:12" x14ac:dyDescent="0.2">
      <c r="A26" s="1">
        <v>25</v>
      </c>
      <c r="B26" s="1">
        <f t="shared" si="1"/>
        <v>2.7075701760979363</v>
      </c>
      <c r="C26" s="1">
        <f t="shared" si="2"/>
        <v>156.25</v>
      </c>
      <c r="E26" s="2">
        <f t="shared" si="3"/>
        <v>783250</v>
      </c>
      <c r="F26" s="4">
        <f t="shared" si="4"/>
        <v>156.65</v>
      </c>
      <c r="G26" s="3">
        <f t="shared" si="5"/>
        <v>0.98731366952109101</v>
      </c>
      <c r="H26" s="5">
        <f t="shared" si="0"/>
        <v>98.771867964797579</v>
      </c>
      <c r="I26" s="3">
        <f t="shared" si="6"/>
        <v>69.897000433601889</v>
      </c>
      <c r="J26" s="10">
        <f t="shared" si="7"/>
        <v>932.57972169519053</v>
      </c>
      <c r="K26" s="9">
        <f t="shared" si="8"/>
        <v>133.22567452788437</v>
      </c>
      <c r="L26" s="5">
        <f t="shared" si="9"/>
        <v>9.4417544277644225</v>
      </c>
    </row>
    <row r="27" spans="1:12" x14ac:dyDescent="0.2">
      <c r="A27" s="1">
        <v>26</v>
      </c>
      <c r="B27" s="1">
        <f t="shared" si="1"/>
        <v>2.7242758696007892</v>
      </c>
      <c r="C27" s="1">
        <f t="shared" si="2"/>
        <v>169</v>
      </c>
      <c r="E27" s="2">
        <f t="shared" si="3"/>
        <v>847000</v>
      </c>
      <c r="F27" s="4">
        <f t="shared" si="4"/>
        <v>169.4</v>
      </c>
      <c r="G27" s="3">
        <f t="shared" si="5"/>
        <v>0.98826291079812212</v>
      </c>
      <c r="H27" s="5">
        <f t="shared" si="0"/>
        <v>100.30110326976096</v>
      </c>
      <c r="I27" s="3">
        <f t="shared" si="6"/>
        <v>70.748667398540903</v>
      </c>
      <c r="J27" s="10">
        <f t="shared" si="7"/>
        <v>935.25108362952278</v>
      </c>
      <c r="K27" s="9">
        <f t="shared" si="8"/>
        <v>133.60729766136041</v>
      </c>
      <c r="L27" s="5">
        <f t="shared" si="9"/>
        <v>9.3244346586513043</v>
      </c>
    </row>
    <row r="28" spans="1:12" x14ac:dyDescent="0.2">
      <c r="A28" s="1">
        <v>27</v>
      </c>
      <c r="B28" s="1">
        <f t="shared" si="1"/>
        <v>2.7403626894942437</v>
      </c>
      <c r="C28" s="1">
        <f t="shared" si="2"/>
        <v>182.25</v>
      </c>
      <c r="E28" s="2">
        <f t="shared" si="3"/>
        <v>913250</v>
      </c>
      <c r="F28" s="4">
        <f t="shared" si="4"/>
        <v>182.65</v>
      </c>
      <c r="G28" s="3">
        <f t="shared" si="5"/>
        <v>0.98910971957527904</v>
      </c>
      <c r="H28" s="5">
        <f t="shared" si="0"/>
        <v>101.77288544465709</v>
      </c>
      <c r="I28" s="3">
        <f t="shared" si="6"/>
        <v>71.568188207949362</v>
      </c>
      <c r="J28" s="10">
        <f t="shared" si="7"/>
        <v>937.80804589409991</v>
      </c>
      <c r="K28" s="9">
        <f t="shared" si="8"/>
        <v>133.97257798487141</v>
      </c>
      <c r="L28" s="5">
        <f t="shared" si="9"/>
        <v>9.2147141333048772</v>
      </c>
    </row>
    <row r="29" spans="1:12" x14ac:dyDescent="0.2">
      <c r="A29" s="1">
        <v>28</v>
      </c>
      <c r="B29" s="1">
        <f t="shared" si="1"/>
        <v>2.7558748556724915</v>
      </c>
      <c r="C29" s="1">
        <f t="shared" si="2"/>
        <v>196</v>
      </c>
      <c r="E29" s="2">
        <f t="shared" si="3"/>
        <v>982000</v>
      </c>
      <c r="F29" s="4">
        <f t="shared" si="4"/>
        <v>196.4</v>
      </c>
      <c r="G29" s="3">
        <f t="shared" si="5"/>
        <v>0.98986828774062818</v>
      </c>
      <c r="H29" s="5">
        <f t="shared" si="0"/>
        <v>103.19136675529188</v>
      </c>
      <c r="I29" s="3">
        <f t="shared" si="6"/>
        <v>72.357901567110957</v>
      </c>
      <c r="J29" s="10">
        <f t="shared" si="7"/>
        <v>940.2594923629955</v>
      </c>
      <c r="K29" s="9">
        <f t="shared" si="8"/>
        <v>134.32278462328506</v>
      </c>
      <c r="L29" s="5">
        <f t="shared" si="9"/>
        <v>9.1118038449159009</v>
      </c>
    </row>
    <row r="30" spans="1:12" x14ac:dyDescent="0.2">
      <c r="A30" s="1">
        <v>29</v>
      </c>
      <c r="B30" s="1">
        <f t="shared" si="1"/>
        <v>2.7708520116421442</v>
      </c>
      <c r="C30" s="1">
        <f t="shared" si="2"/>
        <v>210.25</v>
      </c>
      <c r="E30" s="2">
        <f t="shared" si="3"/>
        <v>1053250</v>
      </c>
      <c r="F30" s="4">
        <f t="shared" si="4"/>
        <v>210.65</v>
      </c>
      <c r="G30" s="3">
        <f t="shared" si="5"/>
        <v>0.99055043704228685</v>
      </c>
      <c r="H30" s="5">
        <f t="shared" si="0"/>
        <v>104.56026585582899</v>
      </c>
      <c r="I30" s="3">
        <f t="shared" si="6"/>
        <v>73.119899894947807</v>
      </c>
      <c r="J30" s="10">
        <f t="shared" si="7"/>
        <v>942.61333117974755</v>
      </c>
      <c r="K30" s="9">
        <f t="shared" si="8"/>
        <v>134.6590473113925</v>
      </c>
      <c r="L30" s="5">
        <f t="shared" si="9"/>
        <v>9.015024239508465</v>
      </c>
    </row>
    <row r="31" spans="1:12" x14ac:dyDescent="0.2">
      <c r="A31" s="1">
        <v>30</v>
      </c>
      <c r="B31" s="1">
        <f t="shared" si="1"/>
        <v>2.7853298350107671</v>
      </c>
      <c r="C31" s="1">
        <f t="shared" si="2"/>
        <v>225</v>
      </c>
      <c r="E31" s="2">
        <f t="shared" si="3"/>
        <v>1127000</v>
      </c>
      <c r="F31" s="4">
        <f t="shared" si="4"/>
        <v>225.4</v>
      </c>
      <c r="G31" s="3">
        <f t="shared" si="5"/>
        <v>0.99116607773851595</v>
      </c>
      <c r="H31" s="5">
        <f t="shared" si="0"/>
        <v>105.88292602695395</v>
      </c>
      <c r="I31" s="3">
        <f t="shared" si="6"/>
        <v>73.856062735983116</v>
      </c>
      <c r="J31" s="10">
        <f t="shared" si="7"/>
        <v>944.87663112314408</v>
      </c>
      <c r="K31" s="9">
        <f t="shared" si="8"/>
        <v>134.98237587473486</v>
      </c>
      <c r="L31" s="5">
        <f t="shared" si="9"/>
        <v>8.9237865497088045</v>
      </c>
    </row>
    <row r="32" spans="1:12" x14ac:dyDescent="0.2">
      <c r="A32" s="1">
        <v>31</v>
      </c>
      <c r="B32" s="1">
        <f t="shared" si="1"/>
        <v>2.7993405494535817</v>
      </c>
      <c r="C32" s="1">
        <f t="shared" si="2"/>
        <v>240.25</v>
      </c>
      <c r="E32" s="2">
        <f t="shared" si="3"/>
        <v>1203250</v>
      </c>
      <c r="F32" s="4">
        <f t="shared" si="4"/>
        <v>240.65</v>
      </c>
      <c r="G32" s="3">
        <f t="shared" si="5"/>
        <v>0.9917235671425616</v>
      </c>
      <c r="H32" s="5">
        <f t="shared" si="0"/>
        <v>107.16236397060197</v>
      </c>
      <c r="I32" s="3">
        <f t="shared" si="6"/>
        <v>74.568084691713636</v>
      </c>
      <c r="J32" s="10">
        <f t="shared" si="7"/>
        <v>947.05573510494196</v>
      </c>
      <c r="K32" s="9">
        <f t="shared" si="8"/>
        <v>135.29367644356313</v>
      </c>
      <c r="L32" s="5">
        <f t="shared" si="9"/>
        <v>8.8375778586290732</v>
      </c>
    </row>
    <row r="33" spans="1:12" x14ac:dyDescent="0.2">
      <c r="A33" s="1">
        <v>32</v>
      </c>
      <c r="B33" s="1">
        <f t="shared" si="1"/>
        <v>2.8129133566428557</v>
      </c>
      <c r="C33" s="1">
        <f t="shared" si="2"/>
        <v>256</v>
      </c>
      <c r="E33" s="2">
        <f t="shared" si="3"/>
        <v>1282000</v>
      </c>
      <c r="F33" s="4">
        <f t="shared" si="4"/>
        <v>256.39999999999998</v>
      </c>
      <c r="G33" s="3">
        <f t="shared" si="5"/>
        <v>0.9922299922299922</v>
      </c>
      <c r="H33" s="5">
        <f t="shared" si="0"/>
        <v>108.40131093810508</v>
      </c>
      <c r="I33" s="3">
        <f t="shared" si="6"/>
        <v>75.257498915995299</v>
      </c>
      <c r="J33" s="10">
        <f t="shared" si="7"/>
        <v>949.15635523259675</v>
      </c>
      <c r="K33" s="9">
        <f t="shared" si="8"/>
        <v>135.5937650332281</v>
      </c>
      <c r="L33" s="5">
        <f t="shared" si="9"/>
        <v>8.755949047281776</v>
      </c>
    </row>
    <row r="34" spans="1:12" x14ac:dyDescent="0.2">
      <c r="A34" s="1">
        <v>33</v>
      </c>
      <c r="B34" s="1">
        <f t="shared" si="1"/>
        <v>2.8260748027008264</v>
      </c>
      <c r="C34" s="1">
        <f t="shared" si="2"/>
        <v>272.25</v>
      </c>
      <c r="E34" s="2">
        <f t="shared" si="3"/>
        <v>1363250</v>
      </c>
      <c r="F34" s="4">
        <f t="shared" si="4"/>
        <v>272.64999999999998</v>
      </c>
      <c r="G34" s="3">
        <f t="shared" si="5"/>
        <v>0.99269139411657226</v>
      </c>
      <c r="H34" s="5">
        <f t="shared" si="0"/>
        <v>109.6022475910278</v>
      </c>
      <c r="I34" s="3">
        <f t="shared" si="6"/>
        <v>75.925696993894377</v>
      </c>
      <c r="J34" s="10">
        <f t="shared" si="7"/>
        <v>951.18365290187421</v>
      </c>
      <c r="K34" s="9">
        <f t="shared" si="8"/>
        <v>135.88337898598203</v>
      </c>
      <c r="L34" s="5">
        <f t="shared" si="9"/>
        <v>8.6785049924445108</v>
      </c>
    </row>
    <row r="35" spans="1:12" x14ac:dyDescent="0.2">
      <c r="A35" s="1">
        <v>34</v>
      </c>
      <c r="B35" s="1">
        <f t="shared" si="1"/>
        <v>2.8388490907372552</v>
      </c>
      <c r="C35" s="1">
        <f t="shared" si="2"/>
        <v>289</v>
      </c>
      <c r="E35" s="2">
        <f t="shared" si="3"/>
        <v>1447000</v>
      </c>
      <c r="F35" s="4">
        <f t="shared" si="4"/>
        <v>289.39999999999998</v>
      </c>
      <c r="G35" s="3">
        <f t="shared" si="5"/>
        <v>0.99311294765840219</v>
      </c>
      <c r="H35" s="5">
        <f t="shared" si="0"/>
        <v>110.76743370523585</v>
      </c>
      <c r="I35" s="3">
        <f t="shared" si="6"/>
        <v>76.573945852112757</v>
      </c>
      <c r="J35" s="10">
        <f t="shared" si="7"/>
        <v>953.14230664983404</v>
      </c>
      <c r="K35" s="9">
        <f t="shared" si="8"/>
        <v>136.16318666426201</v>
      </c>
      <c r="L35" s="5">
        <f t="shared" si="9"/>
        <v>8.6048965365239845</v>
      </c>
    </row>
    <row r="36" spans="1:12" x14ac:dyDescent="0.2">
      <c r="A36" s="1">
        <v>35</v>
      </c>
      <c r="B36" s="1">
        <f t="shared" si="1"/>
        <v>2.8512583487190755</v>
      </c>
      <c r="C36" s="1">
        <f t="shared" si="2"/>
        <v>306.25</v>
      </c>
      <c r="E36" s="2">
        <f t="shared" si="3"/>
        <v>1533250</v>
      </c>
      <c r="F36" s="4">
        <f t="shared" si="4"/>
        <v>306.64999999999998</v>
      </c>
      <c r="G36" s="3">
        <f t="shared" si="5"/>
        <v>0.99349910612709247</v>
      </c>
      <c r="H36" s="5">
        <f t="shared" si="0"/>
        <v>111.89893360605804</v>
      </c>
      <c r="I36" s="3">
        <f t="shared" si="6"/>
        <v>77.203402217513784</v>
      </c>
      <c r="J36" s="10">
        <f t="shared" si="7"/>
        <v>955.03656993654795</v>
      </c>
      <c r="K36" s="9">
        <f t="shared" si="8"/>
        <v>136.43379570522114</v>
      </c>
      <c r="L36" s="5">
        <f t="shared" si="9"/>
        <v>8.5348138642569129</v>
      </c>
    </row>
    <row r="37" spans="1:12" x14ac:dyDescent="0.2">
      <c r="A37" s="1">
        <v>36</v>
      </c>
      <c r="B37" s="1">
        <f t="shared" si="1"/>
        <v>2.8633228601204559</v>
      </c>
      <c r="C37" s="1">
        <f t="shared" si="2"/>
        <v>324</v>
      </c>
      <c r="E37" s="2">
        <f t="shared" si="3"/>
        <v>1622000</v>
      </c>
      <c r="F37" s="4">
        <f t="shared" si="4"/>
        <v>324.39999999999998</v>
      </c>
      <c r="G37" s="3">
        <f t="shared" si="5"/>
        <v>0.99385371850030735</v>
      </c>
      <c r="H37" s="5">
        <f t="shared" si="0"/>
        <v>112.99863804926034</v>
      </c>
      <c r="I37" s="3">
        <f t="shared" si="6"/>
        <v>77.815125038364357</v>
      </c>
      <c r="J37" s="10">
        <f t="shared" si="7"/>
        <v>956.87032058996908</v>
      </c>
      <c r="K37" s="9">
        <f t="shared" si="8"/>
        <v>136.69576008428129</v>
      </c>
      <c r="L37" s="5">
        <f t="shared" si="9"/>
        <v>8.4679810049819668</v>
      </c>
    </row>
    <row r="38" spans="1:12" x14ac:dyDescent="0.2">
      <c r="A38" s="1">
        <v>37</v>
      </c>
      <c r="B38" s="1">
        <f t="shared" si="1"/>
        <v>2.8750612633917001</v>
      </c>
      <c r="C38" s="1">
        <f t="shared" si="2"/>
        <v>342.25</v>
      </c>
      <c r="E38" s="2">
        <f t="shared" si="3"/>
        <v>1713250</v>
      </c>
      <c r="F38" s="4">
        <f t="shared" si="4"/>
        <v>342.65</v>
      </c>
      <c r="G38" s="3">
        <f t="shared" si="5"/>
        <v>0.9941801251273098</v>
      </c>
      <c r="H38" s="5">
        <f t="shared" si="0"/>
        <v>114.06828312690361</v>
      </c>
      <c r="I38" s="3">
        <f t="shared" si="6"/>
        <v>78.410086203349749</v>
      </c>
      <c r="J38" s="10">
        <f t="shared" si="7"/>
        <v>958.6471033106875</v>
      </c>
      <c r="K38" s="9">
        <f t="shared" si="8"/>
        <v>136.94958618724107</v>
      </c>
      <c r="L38" s="5">
        <f t="shared" si="9"/>
        <v>8.4041512419729365</v>
      </c>
    </row>
    <row r="39" spans="1:12" x14ac:dyDescent="0.2">
      <c r="A39" s="1">
        <v>38</v>
      </c>
      <c r="B39" s="1">
        <f t="shared" si="1"/>
        <v>2.8864907251724818</v>
      </c>
      <c r="C39" s="1">
        <f t="shared" si="2"/>
        <v>361</v>
      </c>
      <c r="E39" s="2">
        <f t="shared" si="3"/>
        <v>1807000</v>
      </c>
      <c r="F39" s="4">
        <f t="shared" si="4"/>
        <v>361.4</v>
      </c>
      <c r="G39" s="3">
        <f t="shared" si="5"/>
        <v>0.99448123620309048</v>
      </c>
      <c r="H39" s="5">
        <f t="shared" si="0"/>
        <v>115.10946667012109</v>
      </c>
      <c r="I39" s="3">
        <f t="shared" si="6"/>
        <v>78.989179830840499</v>
      </c>
      <c r="J39" s="10">
        <f t="shared" si="7"/>
        <v>960.37016636855492</v>
      </c>
      <c r="K39" s="9">
        <f t="shared" si="8"/>
        <v>137.19573805265071</v>
      </c>
      <c r="L39" s="5">
        <f t="shared" si="9"/>
        <v>8.3431032577083233</v>
      </c>
    </row>
    <row r="40" spans="1:12" x14ac:dyDescent="0.2">
      <c r="A40" s="1">
        <v>39</v>
      </c>
      <c r="B40" s="1">
        <f t="shared" si="1"/>
        <v>2.8976270912904414</v>
      </c>
      <c r="C40" s="1">
        <f t="shared" si="2"/>
        <v>380.25</v>
      </c>
      <c r="E40" s="2">
        <f t="shared" si="3"/>
        <v>1903250</v>
      </c>
      <c r="F40" s="4">
        <f t="shared" si="4"/>
        <v>380.65</v>
      </c>
      <c r="G40" s="3">
        <f t="shared" si="5"/>
        <v>0.99475959648892964</v>
      </c>
      <c r="H40" s="5">
        <f t="shared" si="0"/>
        <v>116.12366253581986</v>
      </c>
      <c r="I40" s="3">
        <f t="shared" si="6"/>
        <v>79.553230351324956</v>
      </c>
      <c r="J40" s="10">
        <f t="shared" si="7"/>
        <v>962.04249341412492</v>
      </c>
      <c r="K40" s="9">
        <f t="shared" si="8"/>
        <v>137.43464191630355</v>
      </c>
      <c r="L40" s="5">
        <f t="shared" si="9"/>
        <v>8.2846378800476632</v>
      </c>
    </row>
    <row r="41" spans="1:12" s="6" customFormat="1" x14ac:dyDescent="0.2">
      <c r="A41" s="6">
        <v>40</v>
      </c>
      <c r="B41" s="1">
        <f t="shared" si="1"/>
        <v>2.90848501887865</v>
      </c>
      <c r="C41" s="1">
        <f t="shared" si="2"/>
        <v>400</v>
      </c>
      <c r="E41" s="2">
        <f t="shared" si="3"/>
        <v>2002000</v>
      </c>
      <c r="F41" s="7">
        <f t="shared" si="4"/>
        <v>400.4</v>
      </c>
      <c r="G41" s="8">
        <f t="shared" si="5"/>
        <v>0.99501743896362727</v>
      </c>
      <c r="H41" s="5">
        <f t="shared" si="0"/>
        <v>117.11223309632764</v>
      </c>
      <c r="I41" s="3">
        <f t="shared" si="6"/>
        <v>80.102999566398111</v>
      </c>
      <c r="J41" s="10">
        <f t="shared" si="7"/>
        <v>963.66683116168895</v>
      </c>
      <c r="K41" s="9">
        <f t="shared" si="8"/>
        <v>137.66669016595557</v>
      </c>
      <c r="L41" s="5">
        <f t="shared" si="9"/>
        <v>8.2285753220079894</v>
      </c>
    </row>
    <row r="42" spans="1:12" x14ac:dyDescent="0.2">
      <c r="A42" s="1">
        <v>41</v>
      </c>
      <c r="B42" s="1">
        <f t="shared" si="1"/>
        <v>2.9190780923760737</v>
      </c>
      <c r="C42" s="1">
        <f t="shared" si="2"/>
        <v>420.25</v>
      </c>
      <c r="E42" s="2">
        <f t="shared" si="3"/>
        <v>2103250</v>
      </c>
      <c r="F42" s="4">
        <f t="shared" si="4"/>
        <v>420.65</v>
      </c>
      <c r="G42" s="3">
        <f t="shared" si="5"/>
        <v>0.99525672951500055</v>
      </c>
      <c r="H42" s="5">
        <f t="shared" si="0"/>
        <v>118.07644019632333</v>
      </c>
      <c r="I42" s="3">
        <f t="shared" si="6"/>
        <v>80.639192835986776</v>
      </c>
      <c r="J42" s="10">
        <f t="shared" si="7"/>
        <v>965.24571356778415</v>
      </c>
      <c r="K42" s="9">
        <f t="shared" si="8"/>
        <v>137.89224479539774</v>
      </c>
      <c r="L42" s="5">
        <f t="shared" si="9"/>
        <v>8.1747528292933751</v>
      </c>
    </row>
    <row r="43" spans="1:12" x14ac:dyDescent="0.2">
      <c r="A43" s="1">
        <v>42</v>
      </c>
      <c r="B43" s="1">
        <f t="shared" si="1"/>
        <v>2.9294189257142929</v>
      </c>
      <c r="C43" s="1">
        <f t="shared" si="2"/>
        <v>441</v>
      </c>
      <c r="E43" s="2">
        <f t="shared" si="3"/>
        <v>2207000</v>
      </c>
      <c r="F43" s="4">
        <f t="shared" si="4"/>
        <v>441.4</v>
      </c>
      <c r="G43" s="3">
        <f t="shared" si="5"/>
        <v>0.99547920433996384</v>
      </c>
      <c r="H43" s="5">
        <f t="shared" si="0"/>
        <v>119.01745479715362</v>
      </c>
      <c r="I43" s="3">
        <f t="shared" si="6"/>
        <v>81.162464519895025</v>
      </c>
      <c r="J43" s="10">
        <f t="shared" si="7"/>
        <v>966.78148302210252</v>
      </c>
      <c r="K43" s="9">
        <f t="shared" si="8"/>
        <v>138.11164043172894</v>
      </c>
      <c r="L43" s="5">
        <f t="shared" si="9"/>
        <v>8.1230226664637399</v>
      </c>
    </row>
    <row r="44" spans="1:12" x14ac:dyDescent="0.2">
      <c r="A44" s="1">
        <v>43</v>
      </c>
      <c r="B44" s="1">
        <f t="shared" si="1"/>
        <v>2.9395192526186187</v>
      </c>
      <c r="C44" s="1">
        <f t="shared" si="2"/>
        <v>462.25</v>
      </c>
      <c r="E44" s="2">
        <f t="shared" si="3"/>
        <v>2313250</v>
      </c>
      <c r="F44" s="4">
        <f t="shared" si="4"/>
        <v>462.65</v>
      </c>
      <c r="G44" s="3">
        <f t="shared" si="5"/>
        <v>0.99568640138035158</v>
      </c>
      <c r="H44" s="5">
        <f t="shared" si="0"/>
        <v>119.93636549265669</v>
      </c>
      <c r="I44" s="3">
        <f t="shared" si="6"/>
        <v>81.673422778979315</v>
      </c>
      <c r="J44" s="10">
        <f t="shared" si="7"/>
        <v>968.27630898118036</v>
      </c>
      <c r="K44" s="9">
        <f t="shared" si="8"/>
        <v>138.32518699731148</v>
      </c>
      <c r="L44" s="5">
        <f t="shared" si="9"/>
        <v>8.0732503857678157</v>
      </c>
    </row>
    <row r="45" spans="1:12" x14ac:dyDescent="0.2">
      <c r="A45" s="1">
        <v>44</v>
      </c>
      <c r="B45" s="1">
        <f t="shared" si="1"/>
        <v>2.9493900066449128</v>
      </c>
      <c r="C45" s="1">
        <f t="shared" si="2"/>
        <v>484</v>
      </c>
      <c r="E45" s="2">
        <f t="shared" si="3"/>
        <v>2422000</v>
      </c>
      <c r="F45" s="4">
        <f t="shared" si="4"/>
        <v>484.4</v>
      </c>
      <c r="G45" s="3">
        <f t="shared" si="5"/>
        <v>0.9958796868562011</v>
      </c>
      <c r="H45" s="5">
        <f t="shared" si="0"/>
        <v>120.83418605119564</v>
      </c>
      <c r="I45" s="3">
        <f t="shared" si="6"/>
        <v>82.172633824309372</v>
      </c>
      <c r="J45" s="10">
        <f t="shared" si="7"/>
        <v>969.73220440484511</v>
      </c>
      <c r="K45" s="9">
        <f t="shared" si="8"/>
        <v>138.533172057835</v>
      </c>
      <c r="L45" s="5">
        <f t="shared" si="9"/>
        <v>8.0253133330495068</v>
      </c>
    </row>
    <row r="46" spans="1:12" x14ac:dyDescent="0.2">
      <c r="A46" s="1">
        <v>45</v>
      </c>
      <c r="B46" s="1">
        <f t="shared" si="1"/>
        <v>2.9590413923210934</v>
      </c>
      <c r="C46" s="1">
        <f t="shared" si="2"/>
        <v>506.25</v>
      </c>
      <c r="E46" s="2">
        <f t="shared" si="3"/>
        <v>2533250</v>
      </c>
      <c r="F46" s="4">
        <f t="shared" si="4"/>
        <v>506.65</v>
      </c>
      <c r="G46" s="3">
        <f t="shared" si="5"/>
        <v>0.99606027775041861</v>
      </c>
      <c r="H46" s="5">
        <f t="shared" si="0"/>
        <v>121.71186211443495</v>
      </c>
      <c r="I46" s="3">
        <f t="shared" si="6"/>
        <v>82.660625688767183</v>
      </c>
      <c r="J46" s="10">
        <f t="shared" si="7"/>
        <v>971.15104029781196</v>
      </c>
      <c r="K46" s="9">
        <f t="shared" si="8"/>
        <v>138.73586289968742</v>
      </c>
      <c r="L46" s="5">
        <f t="shared" si="9"/>
        <v>7.9790993533951857</v>
      </c>
    </row>
    <row r="47" spans="1:12" x14ac:dyDescent="0.2">
      <c r="A47" s="1">
        <v>46</v>
      </c>
      <c r="B47" s="1">
        <f t="shared" si="1"/>
        <v>2.9684829485539352</v>
      </c>
      <c r="C47" s="1">
        <f t="shared" si="2"/>
        <v>529</v>
      </c>
      <c r="E47" s="2">
        <f t="shared" si="3"/>
        <v>2647000</v>
      </c>
      <c r="F47" s="4">
        <f t="shared" si="4"/>
        <v>529.4</v>
      </c>
      <c r="G47" s="3">
        <f t="shared" si="5"/>
        <v>0.9962292609351433</v>
      </c>
      <c r="H47" s="5">
        <f t="shared" si="0"/>
        <v>122.57027716343983</v>
      </c>
      <c r="I47" s="3">
        <f t="shared" si="6"/>
        <v>83.137891584078702</v>
      </c>
      <c r="J47" s="10">
        <f t="shared" si="7"/>
        <v>972.53455861151224</v>
      </c>
      <c r="K47" s="9">
        <f t="shared" si="8"/>
        <v>138.93350837307318</v>
      </c>
      <c r="L47" s="5">
        <f t="shared" si="9"/>
        <v>7.9345056657961051</v>
      </c>
    </row>
    <row r="48" spans="1:12" x14ac:dyDescent="0.2">
      <c r="A48" s="1">
        <v>47</v>
      </c>
      <c r="B48" s="1">
        <f t="shared" si="1"/>
        <v>2.9777236052888476</v>
      </c>
      <c r="C48" s="1">
        <f t="shared" si="2"/>
        <v>552.25</v>
      </c>
      <c r="E48" s="2">
        <f t="shared" si="3"/>
        <v>2763250</v>
      </c>
      <c r="F48" s="4">
        <f t="shared" si="4"/>
        <v>552.65</v>
      </c>
      <c r="G48" s="3">
        <f t="shared" si="5"/>
        <v>0.99638760950058702</v>
      </c>
      <c r="H48" s="5">
        <f t="shared" si="0"/>
        <v>123.41025784613564</v>
      </c>
      <c r="I48" s="3">
        <f t="shared" si="6"/>
        <v>83.60489289678587</v>
      </c>
      <c r="J48" s="10">
        <f t="shared" si="7"/>
        <v>973.8843837221815</v>
      </c>
      <c r="K48" s="9">
        <f t="shared" si="8"/>
        <v>139.12634053174023</v>
      </c>
      <c r="L48" s="5">
        <f t="shared" si="9"/>
        <v>7.8914378814149515</v>
      </c>
    </row>
    <row r="49" spans="1:12" x14ac:dyDescent="0.2">
      <c r="A49" s="1">
        <v>48</v>
      </c>
      <c r="B49" s="1">
        <f t="shared" si="1"/>
        <v>2.9867717342662448</v>
      </c>
      <c r="C49" s="1">
        <f t="shared" si="2"/>
        <v>576</v>
      </c>
      <c r="E49" s="2">
        <f t="shared" si="3"/>
        <v>2882000</v>
      </c>
      <c r="F49" s="4">
        <f t="shared" si="4"/>
        <v>576.4</v>
      </c>
      <c r="G49" s="3">
        <f t="shared" si="5"/>
        <v>0.99653619674402494</v>
      </c>
      <c r="H49" s="5">
        <f t="shared" si="0"/>
        <v>124.23257874638783</v>
      </c>
      <c r="I49" s="3">
        <f t="shared" si="6"/>
        <v>84.062061868779352</v>
      </c>
      <c r="J49" s="10">
        <f t="shared" si="7"/>
        <v>975.20203266884596</v>
      </c>
      <c r="K49" s="9">
        <f t="shared" si="8"/>
        <v>139.31457609554943</v>
      </c>
      <c r="L49" s="5">
        <f t="shared" si="9"/>
        <v>7.8498091443441185</v>
      </c>
    </row>
    <row r="50" spans="1:12" x14ac:dyDescent="0.2">
      <c r="A50" s="1">
        <v>49</v>
      </c>
      <c r="B50" s="1">
        <f t="shared" si="1"/>
        <v>2.9956351945975501</v>
      </c>
      <c r="C50" s="1">
        <f t="shared" si="2"/>
        <v>600.25</v>
      </c>
      <c r="E50" s="2">
        <f t="shared" si="3"/>
        <v>3003250</v>
      </c>
      <c r="F50" s="4">
        <f t="shared" si="4"/>
        <v>600.65</v>
      </c>
      <c r="G50" s="3">
        <f t="shared" si="5"/>
        <v>0.99667580819413282</v>
      </c>
      <c r="H50" s="5">
        <f t="shared" si="0"/>
        <v>125.03796666344387</v>
      </c>
      <c r="I50" s="3">
        <f t="shared" si="6"/>
        <v>84.509804001425678</v>
      </c>
      <c r="J50" s="10">
        <f t="shared" si="7"/>
        <v>976.48892430788146</v>
      </c>
      <c r="K50" s="9">
        <f t="shared" si="8"/>
        <v>139.49841775826877</v>
      </c>
      <c r="L50" s="5">
        <f t="shared" si="9"/>
        <v>7.8095393772375541</v>
      </c>
    </row>
    <row r="51" spans="1:12" x14ac:dyDescent="0.2">
      <c r="A51" s="1">
        <v>50</v>
      </c>
      <c r="B51" s="1">
        <f t="shared" si="1"/>
        <v>3.0043213737826426</v>
      </c>
      <c r="C51" s="1">
        <f t="shared" si="2"/>
        <v>625</v>
      </c>
      <c r="E51" s="2">
        <f t="shared" si="3"/>
        <v>3127000</v>
      </c>
      <c r="F51" s="4">
        <f t="shared" si="4"/>
        <v>625.4</v>
      </c>
      <c r="G51" s="3">
        <f t="shared" si="5"/>
        <v>0.99680715197956582</v>
      </c>
      <c r="H51" s="5">
        <f t="shared" si="0"/>
        <v>125.82710446081114</v>
      </c>
      <c r="I51" s="3">
        <f t="shared" si="6"/>
        <v>84.948500216800937</v>
      </c>
      <c r="J51" s="10">
        <f t="shared" si="7"/>
        <v>977.74638751827626</v>
      </c>
      <c r="K51" s="9">
        <f t="shared" si="8"/>
        <v>139.67805535975376</v>
      </c>
      <c r="L51" s="5">
        <f t="shared" si="9"/>
        <v>7.7705546170522855</v>
      </c>
    </row>
    <row r="52" spans="1:12" x14ac:dyDescent="0.2">
      <c r="F52" s="4"/>
    </row>
    <row r="53" spans="1:12" x14ac:dyDescent="0.2">
      <c r="F53" s="4"/>
    </row>
    <row r="54" spans="1:12" x14ac:dyDescent="0.2">
      <c r="F54" s="4"/>
    </row>
    <row r="55" spans="1:12" x14ac:dyDescent="0.2">
      <c r="F55" s="4"/>
    </row>
    <row r="56" spans="1:12" x14ac:dyDescent="0.2">
      <c r="F56" s="4"/>
    </row>
    <row r="57" spans="1:12" x14ac:dyDescent="0.2">
      <c r="F57" s="4"/>
    </row>
    <row r="58" spans="1:12" x14ac:dyDescent="0.2">
      <c r="F58" s="4"/>
    </row>
    <row r="59" spans="1:12" x14ac:dyDescent="0.2">
      <c r="F59" s="4"/>
    </row>
    <row r="60" spans="1:12" x14ac:dyDescent="0.2">
      <c r="F60" s="4"/>
    </row>
    <row r="61" spans="1:12" x14ac:dyDescent="0.2">
      <c r="F61" s="4"/>
    </row>
    <row r="62" spans="1:12" x14ac:dyDescent="0.2">
      <c r="F62" s="4"/>
    </row>
    <row r="63" spans="1:12" x14ac:dyDescent="0.2">
      <c r="F63" s="4"/>
    </row>
    <row r="64" spans="1:12" x14ac:dyDescent="0.2">
      <c r="F64" s="4"/>
    </row>
    <row r="65" spans="6:6" x14ac:dyDescent="0.2">
      <c r="F65" s="4"/>
    </row>
    <row r="66" spans="6:6" x14ac:dyDescent="0.2">
      <c r="F66" s="4"/>
    </row>
    <row r="67" spans="6:6" x14ac:dyDescent="0.2">
      <c r="F67" s="4"/>
    </row>
    <row r="68" spans="6:6" x14ac:dyDescent="0.2">
      <c r="F68" s="4"/>
    </row>
    <row r="69" spans="6:6" x14ac:dyDescent="0.2">
      <c r="F69" s="4"/>
    </row>
    <row r="70" spans="6:6" x14ac:dyDescent="0.2">
      <c r="F70" s="4"/>
    </row>
    <row r="71" spans="6:6" x14ac:dyDescent="0.2">
      <c r="F71" s="4"/>
    </row>
    <row r="72" spans="6:6" x14ac:dyDescent="0.2">
      <c r="F72" s="4"/>
    </row>
    <row r="73" spans="6:6" x14ac:dyDescent="0.2">
      <c r="F73" s="4"/>
    </row>
    <row r="74" spans="6:6" x14ac:dyDescent="0.2">
      <c r="F74" s="4"/>
    </row>
    <row r="75" spans="6:6" x14ac:dyDescent="0.2">
      <c r="F75" s="4"/>
    </row>
    <row r="76" spans="6:6" x14ac:dyDescent="0.2">
      <c r="F76" s="4"/>
    </row>
    <row r="77" spans="6:6" x14ac:dyDescent="0.2">
      <c r="F77" s="4"/>
    </row>
    <row r="78" spans="6:6" x14ac:dyDescent="0.2">
      <c r="F78" s="4"/>
    </row>
    <row r="79" spans="6:6" x14ac:dyDescent="0.2">
      <c r="F79" s="4"/>
    </row>
    <row r="80" spans="6:6" x14ac:dyDescent="0.2">
      <c r="F80" s="4"/>
    </row>
    <row r="81" spans="6:6" x14ac:dyDescent="0.2">
      <c r="F81" s="4"/>
    </row>
    <row r="82" spans="6:6" x14ac:dyDescent="0.2">
      <c r="F82" s="4"/>
    </row>
    <row r="83" spans="6:6" x14ac:dyDescent="0.2">
      <c r="F83" s="4"/>
    </row>
    <row r="84" spans="6:6" x14ac:dyDescent="0.2">
      <c r="F84" s="4"/>
    </row>
    <row r="85" spans="6:6" x14ac:dyDescent="0.2">
      <c r="F85" s="4"/>
    </row>
    <row r="86" spans="6:6" x14ac:dyDescent="0.2">
      <c r="F86" s="4"/>
    </row>
    <row r="87" spans="6:6" x14ac:dyDescent="0.2">
      <c r="F87" s="4"/>
    </row>
    <row r="88" spans="6:6" x14ac:dyDescent="0.2">
      <c r="F88" s="4"/>
    </row>
    <row r="89" spans="6:6" x14ac:dyDescent="0.2">
      <c r="F89" s="4"/>
    </row>
    <row r="90" spans="6:6" x14ac:dyDescent="0.2">
      <c r="F90" s="4"/>
    </row>
    <row r="91" spans="6:6" x14ac:dyDescent="0.2">
      <c r="F91" s="4"/>
    </row>
    <row r="92" spans="6:6" x14ac:dyDescent="0.2">
      <c r="F92" s="4"/>
    </row>
    <row r="93" spans="6:6" x14ac:dyDescent="0.2">
      <c r="F93" s="4"/>
    </row>
    <row r="94" spans="6:6" x14ac:dyDescent="0.2">
      <c r="F94" s="4"/>
    </row>
    <row r="95" spans="6:6" x14ac:dyDescent="0.2">
      <c r="F95" s="4"/>
    </row>
    <row r="96" spans="6:6" x14ac:dyDescent="0.2">
      <c r="F96" s="4"/>
    </row>
    <row r="97" spans="6:6" x14ac:dyDescent="0.2">
      <c r="F97" s="4"/>
    </row>
    <row r="98" spans="6:6" x14ac:dyDescent="0.2">
      <c r="F98" s="4"/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  <row r="118" spans="6:6" x14ac:dyDescent="0.2">
      <c r="F118" s="4"/>
    </row>
    <row r="119" spans="6:6" x14ac:dyDescent="0.2">
      <c r="F119" s="4"/>
    </row>
    <row r="120" spans="6:6" x14ac:dyDescent="0.2">
      <c r="F120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  <row r="125" spans="6:6" x14ac:dyDescent="0.2">
      <c r="F125" s="4"/>
    </row>
    <row r="126" spans="6:6" x14ac:dyDescent="0.2">
      <c r="F126" s="4"/>
    </row>
    <row r="127" spans="6:6" x14ac:dyDescent="0.2">
      <c r="F127" s="4"/>
    </row>
    <row r="128" spans="6:6" x14ac:dyDescent="0.2">
      <c r="F128" s="4"/>
    </row>
    <row r="129" spans="6:6" x14ac:dyDescent="0.2">
      <c r="F129" s="4"/>
    </row>
    <row r="130" spans="6:6" x14ac:dyDescent="0.2">
      <c r="F130" s="4"/>
    </row>
    <row r="131" spans="6:6" x14ac:dyDescent="0.2">
      <c r="F131" s="4"/>
    </row>
    <row r="132" spans="6:6" x14ac:dyDescent="0.2">
      <c r="F132" s="4"/>
    </row>
    <row r="133" spans="6:6" x14ac:dyDescent="0.2">
      <c r="F133" s="4"/>
    </row>
    <row r="134" spans="6:6" x14ac:dyDescent="0.2">
      <c r="F134" s="4"/>
    </row>
    <row r="135" spans="6:6" x14ac:dyDescent="0.2">
      <c r="F135" s="4"/>
    </row>
    <row r="136" spans="6:6" x14ac:dyDescent="0.2">
      <c r="F136" s="4"/>
    </row>
    <row r="137" spans="6:6" x14ac:dyDescent="0.2">
      <c r="F137" s="4"/>
    </row>
    <row r="138" spans="6:6" x14ac:dyDescent="0.2">
      <c r="F138" s="4"/>
    </row>
    <row r="139" spans="6:6" x14ac:dyDescent="0.2">
      <c r="F139" s="4"/>
    </row>
    <row r="140" spans="6:6" x14ac:dyDescent="0.2">
      <c r="F140" s="4"/>
    </row>
    <row r="141" spans="6:6" x14ac:dyDescent="0.2">
      <c r="F141" s="4"/>
    </row>
    <row r="142" spans="6:6" x14ac:dyDescent="0.2">
      <c r="F142" s="4"/>
    </row>
    <row r="143" spans="6:6" x14ac:dyDescent="0.2">
      <c r="F143" s="4"/>
    </row>
    <row r="144" spans="6:6" x14ac:dyDescent="0.2">
      <c r="F144" s="4"/>
    </row>
    <row r="145" spans="6:6" x14ac:dyDescent="0.2">
      <c r="F145" s="4"/>
    </row>
    <row r="146" spans="6:6" x14ac:dyDescent="0.2">
      <c r="F146" s="4"/>
    </row>
    <row r="147" spans="6:6" x14ac:dyDescent="0.2">
      <c r="F147" s="4"/>
    </row>
    <row r="148" spans="6:6" x14ac:dyDescent="0.2">
      <c r="F148" s="4"/>
    </row>
    <row r="149" spans="6:6" x14ac:dyDescent="0.2">
      <c r="F149" s="4"/>
    </row>
    <row r="150" spans="6:6" x14ac:dyDescent="0.2">
      <c r="F150" s="4"/>
    </row>
    <row r="151" spans="6:6" x14ac:dyDescent="0.2">
      <c r="F151" s="4"/>
    </row>
    <row r="152" spans="6:6" x14ac:dyDescent="0.2">
      <c r="F152" s="4"/>
    </row>
    <row r="153" spans="6:6" x14ac:dyDescent="0.2">
      <c r="F153" s="4"/>
    </row>
    <row r="154" spans="6:6" x14ac:dyDescent="0.2">
      <c r="F154" s="4"/>
    </row>
    <row r="155" spans="6:6" x14ac:dyDescent="0.2">
      <c r="F155" s="4"/>
    </row>
    <row r="156" spans="6:6" x14ac:dyDescent="0.2">
      <c r="F156" s="4"/>
    </row>
    <row r="157" spans="6:6" x14ac:dyDescent="0.2">
      <c r="F157" s="4"/>
    </row>
    <row r="158" spans="6:6" x14ac:dyDescent="0.2">
      <c r="F158" s="4"/>
    </row>
    <row r="159" spans="6:6" x14ac:dyDescent="0.2">
      <c r="F159" s="4"/>
    </row>
    <row r="160" spans="6:6" x14ac:dyDescent="0.2">
      <c r="F160" s="4"/>
    </row>
    <row r="161" spans="6:6" x14ac:dyDescent="0.2">
      <c r="F161" s="4"/>
    </row>
    <row r="162" spans="6:6" x14ac:dyDescent="0.2">
      <c r="F162" s="4"/>
    </row>
    <row r="163" spans="6:6" x14ac:dyDescent="0.2">
      <c r="F163" s="4"/>
    </row>
    <row r="164" spans="6:6" x14ac:dyDescent="0.2">
      <c r="F164" s="4"/>
    </row>
    <row r="165" spans="6:6" x14ac:dyDescent="0.2">
      <c r="F165" s="4"/>
    </row>
    <row r="166" spans="6:6" x14ac:dyDescent="0.2">
      <c r="F166" s="4"/>
    </row>
    <row r="167" spans="6:6" x14ac:dyDescent="0.2">
      <c r="F167" s="4"/>
    </row>
    <row r="168" spans="6:6" x14ac:dyDescent="0.2">
      <c r="F168" s="4"/>
    </row>
    <row r="169" spans="6:6" x14ac:dyDescent="0.2">
      <c r="F169" s="4"/>
    </row>
    <row r="170" spans="6:6" x14ac:dyDescent="0.2">
      <c r="F170" s="4"/>
    </row>
    <row r="171" spans="6:6" x14ac:dyDescent="0.2">
      <c r="F171" s="4"/>
    </row>
    <row r="172" spans="6:6" x14ac:dyDescent="0.2">
      <c r="F172" s="4"/>
    </row>
    <row r="173" spans="6:6" x14ac:dyDescent="0.2">
      <c r="F173" s="4"/>
    </row>
    <row r="174" spans="6:6" x14ac:dyDescent="0.2">
      <c r="F174" s="4"/>
    </row>
    <row r="175" spans="6:6" x14ac:dyDescent="0.2">
      <c r="F175" s="4"/>
    </row>
    <row r="176" spans="6:6" x14ac:dyDescent="0.2">
      <c r="F176" s="4"/>
    </row>
    <row r="177" spans="6:6" x14ac:dyDescent="0.2">
      <c r="F177" s="4"/>
    </row>
    <row r="178" spans="6:6" x14ac:dyDescent="0.2">
      <c r="F178" s="4"/>
    </row>
    <row r="179" spans="6:6" x14ac:dyDescent="0.2">
      <c r="F179" s="4"/>
    </row>
    <row r="180" spans="6:6" x14ac:dyDescent="0.2">
      <c r="F180" s="4"/>
    </row>
    <row r="181" spans="6:6" x14ac:dyDescent="0.2">
      <c r="F181" s="4"/>
    </row>
    <row r="182" spans="6:6" x14ac:dyDescent="0.2">
      <c r="F182" s="4"/>
    </row>
    <row r="183" spans="6:6" x14ac:dyDescent="0.2">
      <c r="F183" s="4"/>
    </row>
    <row r="184" spans="6:6" x14ac:dyDescent="0.2">
      <c r="F184" s="4"/>
    </row>
    <row r="185" spans="6:6" x14ac:dyDescent="0.2">
      <c r="F185" s="4"/>
    </row>
    <row r="186" spans="6:6" x14ac:dyDescent="0.2">
      <c r="F186" s="4"/>
    </row>
    <row r="187" spans="6:6" x14ac:dyDescent="0.2">
      <c r="F187" s="4"/>
    </row>
    <row r="188" spans="6:6" x14ac:dyDescent="0.2">
      <c r="F188" s="4"/>
    </row>
    <row r="189" spans="6:6" x14ac:dyDescent="0.2">
      <c r="F189" s="4"/>
    </row>
    <row r="190" spans="6:6" x14ac:dyDescent="0.2">
      <c r="F190" s="4"/>
    </row>
    <row r="191" spans="6:6" x14ac:dyDescent="0.2">
      <c r="F191" s="4"/>
    </row>
    <row r="192" spans="6:6" x14ac:dyDescent="0.2">
      <c r="F192" s="4"/>
    </row>
    <row r="193" spans="6:6" x14ac:dyDescent="0.2">
      <c r="F193" s="4"/>
    </row>
    <row r="194" spans="6:6" x14ac:dyDescent="0.2">
      <c r="F194" s="4"/>
    </row>
    <row r="195" spans="6:6" x14ac:dyDescent="0.2">
      <c r="F195" s="4"/>
    </row>
    <row r="196" spans="6:6" x14ac:dyDescent="0.2">
      <c r="F196" s="4"/>
    </row>
    <row r="197" spans="6:6" x14ac:dyDescent="0.2">
      <c r="F197" s="4"/>
    </row>
    <row r="198" spans="6:6" x14ac:dyDescent="0.2">
      <c r="F198" s="4"/>
    </row>
    <row r="199" spans="6:6" x14ac:dyDescent="0.2">
      <c r="F199" s="4"/>
    </row>
    <row r="200" spans="6:6" x14ac:dyDescent="0.2">
      <c r="F200" s="4"/>
    </row>
    <row r="201" spans="6:6" x14ac:dyDescent="0.2">
      <c r="F201" s="4"/>
    </row>
    <row r="202" spans="6:6" x14ac:dyDescent="0.2">
      <c r="F202" s="4"/>
    </row>
    <row r="203" spans="6:6" x14ac:dyDescent="0.2">
      <c r="F203" s="4"/>
    </row>
    <row r="204" spans="6:6" x14ac:dyDescent="0.2">
      <c r="F204" s="4"/>
    </row>
    <row r="205" spans="6:6" x14ac:dyDescent="0.2">
      <c r="F205" s="4"/>
    </row>
    <row r="206" spans="6:6" x14ac:dyDescent="0.2">
      <c r="F206" s="4"/>
    </row>
    <row r="207" spans="6:6" x14ac:dyDescent="0.2">
      <c r="F207" s="4"/>
    </row>
    <row r="208" spans="6:6" x14ac:dyDescent="0.2">
      <c r="F208" s="4"/>
    </row>
    <row r="209" spans="6:6" x14ac:dyDescent="0.2">
      <c r="F209" s="4"/>
    </row>
    <row r="210" spans="6:6" x14ac:dyDescent="0.2">
      <c r="F210" s="4"/>
    </row>
    <row r="211" spans="6:6" x14ac:dyDescent="0.2">
      <c r="F211" s="4"/>
    </row>
    <row r="212" spans="6:6" x14ac:dyDescent="0.2">
      <c r="F212" s="4"/>
    </row>
    <row r="213" spans="6:6" x14ac:dyDescent="0.2">
      <c r="F213" s="4"/>
    </row>
    <row r="214" spans="6:6" x14ac:dyDescent="0.2">
      <c r="F214" s="4"/>
    </row>
    <row r="215" spans="6:6" x14ac:dyDescent="0.2">
      <c r="F215" s="4"/>
    </row>
    <row r="216" spans="6:6" x14ac:dyDescent="0.2">
      <c r="F216" s="4"/>
    </row>
    <row r="217" spans="6:6" x14ac:dyDescent="0.2">
      <c r="F217" s="4"/>
    </row>
    <row r="218" spans="6:6" x14ac:dyDescent="0.2">
      <c r="F218" s="4"/>
    </row>
    <row r="219" spans="6:6" x14ac:dyDescent="0.2">
      <c r="F219" s="4"/>
    </row>
    <row r="220" spans="6:6" x14ac:dyDescent="0.2">
      <c r="F220" s="4"/>
    </row>
    <row r="221" spans="6:6" x14ac:dyDescent="0.2">
      <c r="F221" s="4"/>
    </row>
    <row r="222" spans="6:6" x14ac:dyDescent="0.2">
      <c r="F222" s="4"/>
    </row>
    <row r="223" spans="6:6" x14ac:dyDescent="0.2">
      <c r="F223" s="4"/>
    </row>
    <row r="224" spans="6:6" x14ac:dyDescent="0.2">
      <c r="F224" s="4"/>
    </row>
    <row r="225" spans="6:6" x14ac:dyDescent="0.2">
      <c r="F225" s="4"/>
    </row>
    <row r="226" spans="6:6" x14ac:dyDescent="0.2">
      <c r="F226" s="4"/>
    </row>
    <row r="227" spans="6:6" x14ac:dyDescent="0.2">
      <c r="F227" s="4"/>
    </row>
    <row r="228" spans="6:6" x14ac:dyDescent="0.2">
      <c r="F228" s="4"/>
    </row>
    <row r="229" spans="6:6" x14ac:dyDescent="0.2">
      <c r="F229" s="4"/>
    </row>
    <row r="230" spans="6:6" x14ac:dyDescent="0.2">
      <c r="F230" s="4"/>
    </row>
    <row r="231" spans="6:6" x14ac:dyDescent="0.2">
      <c r="F231" s="4"/>
    </row>
    <row r="232" spans="6:6" x14ac:dyDescent="0.2">
      <c r="F232" s="4"/>
    </row>
    <row r="233" spans="6:6" x14ac:dyDescent="0.2">
      <c r="F233" s="4"/>
    </row>
    <row r="234" spans="6:6" x14ac:dyDescent="0.2">
      <c r="F234" s="4"/>
    </row>
    <row r="235" spans="6:6" x14ac:dyDescent="0.2">
      <c r="F235" s="4"/>
    </row>
    <row r="236" spans="6:6" x14ac:dyDescent="0.2">
      <c r="F236" s="4"/>
    </row>
    <row r="237" spans="6:6" x14ac:dyDescent="0.2">
      <c r="F237" s="4"/>
    </row>
    <row r="238" spans="6:6" x14ac:dyDescent="0.2">
      <c r="F238" s="4"/>
    </row>
    <row r="239" spans="6:6" x14ac:dyDescent="0.2">
      <c r="F239" s="4"/>
    </row>
    <row r="240" spans="6:6" x14ac:dyDescent="0.2">
      <c r="F240" s="4"/>
    </row>
    <row r="241" spans="6:6" x14ac:dyDescent="0.2">
      <c r="F241" s="4"/>
    </row>
    <row r="242" spans="6:6" x14ac:dyDescent="0.2">
      <c r="F242" s="4"/>
    </row>
    <row r="243" spans="6:6" x14ac:dyDescent="0.2">
      <c r="F243" s="4"/>
    </row>
    <row r="244" spans="6:6" x14ac:dyDescent="0.2">
      <c r="F244" s="4"/>
    </row>
    <row r="245" spans="6:6" x14ac:dyDescent="0.2">
      <c r="F245" s="4"/>
    </row>
    <row r="246" spans="6:6" x14ac:dyDescent="0.2">
      <c r="F246" s="4"/>
    </row>
    <row r="247" spans="6:6" x14ac:dyDescent="0.2">
      <c r="F247" s="4"/>
    </row>
    <row r="248" spans="6:6" x14ac:dyDescent="0.2">
      <c r="F248" s="4"/>
    </row>
    <row r="249" spans="6:6" x14ac:dyDescent="0.2">
      <c r="F249" s="4"/>
    </row>
    <row r="250" spans="6:6" x14ac:dyDescent="0.2">
      <c r="F250" s="4"/>
    </row>
    <row r="251" spans="6:6" x14ac:dyDescent="0.2">
      <c r="F251" s="4"/>
    </row>
    <row r="252" spans="6:6" x14ac:dyDescent="0.2">
      <c r="F252" s="4"/>
    </row>
    <row r="253" spans="6:6" x14ac:dyDescent="0.2">
      <c r="F253" s="4"/>
    </row>
    <row r="254" spans="6:6" x14ac:dyDescent="0.2">
      <c r="F254" s="4"/>
    </row>
    <row r="255" spans="6:6" x14ac:dyDescent="0.2">
      <c r="F255" s="4"/>
    </row>
    <row r="256" spans="6:6" x14ac:dyDescent="0.2">
      <c r="F256" s="4"/>
    </row>
    <row r="257" spans="6:6" x14ac:dyDescent="0.2">
      <c r="F257" s="4"/>
    </row>
    <row r="258" spans="6:6" x14ac:dyDescent="0.2">
      <c r="F258" s="4"/>
    </row>
    <row r="259" spans="6:6" x14ac:dyDescent="0.2">
      <c r="F259" s="4"/>
    </row>
    <row r="260" spans="6:6" x14ac:dyDescent="0.2">
      <c r="F260" s="4"/>
    </row>
    <row r="261" spans="6:6" x14ac:dyDescent="0.2">
      <c r="F261" s="4"/>
    </row>
    <row r="262" spans="6:6" x14ac:dyDescent="0.2">
      <c r="F262" s="4"/>
    </row>
    <row r="263" spans="6:6" x14ac:dyDescent="0.2">
      <c r="F263" s="4"/>
    </row>
    <row r="264" spans="6:6" x14ac:dyDescent="0.2">
      <c r="F264" s="4"/>
    </row>
    <row r="265" spans="6:6" x14ac:dyDescent="0.2">
      <c r="F265" s="4"/>
    </row>
    <row r="266" spans="6:6" x14ac:dyDescent="0.2">
      <c r="F266" s="4"/>
    </row>
    <row r="267" spans="6:6" x14ac:dyDescent="0.2">
      <c r="F267" s="4"/>
    </row>
    <row r="268" spans="6:6" x14ac:dyDescent="0.2">
      <c r="F268" s="4"/>
    </row>
    <row r="269" spans="6:6" x14ac:dyDescent="0.2">
      <c r="F269" s="4"/>
    </row>
    <row r="270" spans="6:6" x14ac:dyDescent="0.2">
      <c r="F270" s="4"/>
    </row>
    <row r="271" spans="6:6" x14ac:dyDescent="0.2">
      <c r="F271" s="4"/>
    </row>
    <row r="272" spans="6:6" x14ac:dyDescent="0.2">
      <c r="F272" s="4"/>
    </row>
    <row r="273" spans="6:6" x14ac:dyDescent="0.2">
      <c r="F273" s="4"/>
    </row>
    <row r="274" spans="6:6" x14ac:dyDescent="0.2">
      <c r="F274" s="4"/>
    </row>
    <row r="275" spans="6:6" x14ac:dyDescent="0.2">
      <c r="F275" s="4"/>
    </row>
    <row r="276" spans="6:6" x14ac:dyDescent="0.2">
      <c r="F276" s="4"/>
    </row>
    <row r="277" spans="6:6" x14ac:dyDescent="0.2">
      <c r="F277" s="4"/>
    </row>
    <row r="278" spans="6:6" x14ac:dyDescent="0.2">
      <c r="F278" s="4"/>
    </row>
    <row r="279" spans="6:6" x14ac:dyDescent="0.2">
      <c r="F279" s="4"/>
    </row>
    <row r="280" spans="6:6" x14ac:dyDescent="0.2">
      <c r="F280" s="4"/>
    </row>
    <row r="281" spans="6:6" x14ac:dyDescent="0.2">
      <c r="F281" s="4"/>
    </row>
    <row r="282" spans="6:6" x14ac:dyDescent="0.2">
      <c r="F282" s="4"/>
    </row>
    <row r="283" spans="6:6" x14ac:dyDescent="0.2">
      <c r="F283" s="4"/>
    </row>
    <row r="284" spans="6:6" x14ac:dyDescent="0.2">
      <c r="F284" s="4"/>
    </row>
    <row r="285" spans="6:6" x14ac:dyDescent="0.2">
      <c r="F285" s="4"/>
    </row>
    <row r="286" spans="6:6" x14ac:dyDescent="0.2">
      <c r="F286" s="4"/>
    </row>
    <row r="287" spans="6:6" x14ac:dyDescent="0.2">
      <c r="F287" s="4"/>
    </row>
    <row r="288" spans="6:6" x14ac:dyDescent="0.2">
      <c r="F288" s="4"/>
    </row>
    <row r="289" spans="6:6" x14ac:dyDescent="0.2">
      <c r="F289" s="4"/>
    </row>
    <row r="290" spans="6:6" x14ac:dyDescent="0.2">
      <c r="F290" s="4"/>
    </row>
    <row r="291" spans="6:6" x14ac:dyDescent="0.2">
      <c r="F291" s="4"/>
    </row>
    <row r="292" spans="6:6" x14ac:dyDescent="0.2">
      <c r="F292" s="4"/>
    </row>
    <row r="293" spans="6:6" x14ac:dyDescent="0.2">
      <c r="F293" s="4"/>
    </row>
    <row r="294" spans="6:6" x14ac:dyDescent="0.2">
      <c r="F294" s="4"/>
    </row>
    <row r="295" spans="6:6" x14ac:dyDescent="0.2">
      <c r="F295" s="4"/>
    </row>
    <row r="296" spans="6:6" x14ac:dyDescent="0.2">
      <c r="F296" s="4"/>
    </row>
    <row r="297" spans="6:6" x14ac:dyDescent="0.2">
      <c r="F297" s="4"/>
    </row>
    <row r="298" spans="6:6" x14ac:dyDescent="0.2">
      <c r="F298" s="4"/>
    </row>
    <row r="299" spans="6:6" x14ac:dyDescent="0.2">
      <c r="F299" s="4"/>
    </row>
    <row r="300" spans="6:6" x14ac:dyDescent="0.2">
      <c r="F300" s="4"/>
    </row>
    <row r="301" spans="6:6" x14ac:dyDescent="0.2">
      <c r="F301" s="4"/>
    </row>
    <row r="302" spans="6:6" x14ac:dyDescent="0.2">
      <c r="F302" s="4"/>
    </row>
    <row r="303" spans="6:6" x14ac:dyDescent="0.2">
      <c r="F303" s="4"/>
    </row>
    <row r="304" spans="6:6" x14ac:dyDescent="0.2">
      <c r="F304" s="4"/>
    </row>
    <row r="305" spans="6:6" x14ac:dyDescent="0.2">
      <c r="F305" s="4"/>
    </row>
    <row r="306" spans="6:6" x14ac:dyDescent="0.2">
      <c r="F306" s="4"/>
    </row>
    <row r="307" spans="6:6" x14ac:dyDescent="0.2">
      <c r="F307" s="4"/>
    </row>
    <row r="308" spans="6:6" x14ac:dyDescent="0.2">
      <c r="F308" s="4"/>
    </row>
    <row r="309" spans="6:6" x14ac:dyDescent="0.2">
      <c r="F309" s="4"/>
    </row>
    <row r="310" spans="6:6" x14ac:dyDescent="0.2">
      <c r="F310" s="4"/>
    </row>
    <row r="311" spans="6:6" x14ac:dyDescent="0.2">
      <c r="F311" s="4"/>
    </row>
    <row r="312" spans="6:6" x14ac:dyDescent="0.2">
      <c r="F312" s="4"/>
    </row>
    <row r="313" spans="6:6" x14ac:dyDescent="0.2">
      <c r="F313" s="4"/>
    </row>
    <row r="314" spans="6:6" x14ac:dyDescent="0.2">
      <c r="F314" s="4"/>
    </row>
    <row r="315" spans="6:6" x14ac:dyDescent="0.2">
      <c r="F315" s="4"/>
    </row>
    <row r="316" spans="6:6" x14ac:dyDescent="0.2">
      <c r="F316" s="4"/>
    </row>
    <row r="317" spans="6:6" x14ac:dyDescent="0.2">
      <c r="F317" s="4"/>
    </row>
    <row r="318" spans="6:6" x14ac:dyDescent="0.2">
      <c r="F318" s="4"/>
    </row>
    <row r="319" spans="6:6" x14ac:dyDescent="0.2">
      <c r="F319" s="4"/>
    </row>
    <row r="320" spans="6:6" x14ac:dyDescent="0.2">
      <c r="F320" s="4"/>
    </row>
    <row r="321" spans="6:6" x14ac:dyDescent="0.2">
      <c r="F321" s="4"/>
    </row>
    <row r="322" spans="6:6" x14ac:dyDescent="0.2">
      <c r="F322" s="4"/>
    </row>
    <row r="323" spans="6:6" x14ac:dyDescent="0.2">
      <c r="F323" s="4"/>
    </row>
    <row r="324" spans="6:6" x14ac:dyDescent="0.2">
      <c r="F324" s="4"/>
    </row>
    <row r="325" spans="6:6" x14ac:dyDescent="0.2">
      <c r="F325" s="4"/>
    </row>
    <row r="326" spans="6:6" x14ac:dyDescent="0.2">
      <c r="F326" s="4"/>
    </row>
    <row r="327" spans="6:6" x14ac:dyDescent="0.2">
      <c r="F327" s="4"/>
    </row>
    <row r="328" spans="6:6" x14ac:dyDescent="0.2">
      <c r="F328" s="4"/>
    </row>
    <row r="329" spans="6:6" x14ac:dyDescent="0.2">
      <c r="F329" s="4"/>
    </row>
    <row r="330" spans="6:6" x14ac:dyDescent="0.2">
      <c r="F330" s="4"/>
    </row>
    <row r="331" spans="6:6" x14ac:dyDescent="0.2">
      <c r="F331" s="4"/>
    </row>
    <row r="332" spans="6:6" x14ac:dyDescent="0.2">
      <c r="F332" s="4"/>
    </row>
    <row r="333" spans="6:6" x14ac:dyDescent="0.2">
      <c r="F333" s="4"/>
    </row>
    <row r="334" spans="6:6" x14ac:dyDescent="0.2">
      <c r="F334" s="4"/>
    </row>
    <row r="335" spans="6:6" x14ac:dyDescent="0.2">
      <c r="F335" s="4"/>
    </row>
    <row r="336" spans="6:6" x14ac:dyDescent="0.2">
      <c r="F336" s="4"/>
    </row>
    <row r="337" spans="6:6" x14ac:dyDescent="0.2">
      <c r="F337" s="4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O67"/>
  <sheetViews>
    <sheetView zoomScaleNormal="100" workbookViewId="0">
      <pane xSplit="1" ySplit="3" topLeftCell="B5" activePane="bottomRight" state="frozen"/>
      <selection pane="topRight" activeCell="B1" sqref="B1"/>
      <selection pane="bottomLeft" activeCell="A3" sqref="A3"/>
      <selection pane="bottomRight" activeCell="V24" sqref="V24"/>
    </sheetView>
  </sheetViews>
  <sheetFormatPr defaultRowHeight="11.25" x14ac:dyDescent="0.2"/>
  <cols>
    <col min="1" max="1" width="3.375" style="11" customWidth="1"/>
    <col min="2" max="2" width="7" style="12" bestFit="1" customWidth="1"/>
    <col min="3" max="3" width="3.5" style="12" bestFit="1" customWidth="1"/>
    <col min="4" max="4" width="5.5" style="12" customWidth="1"/>
    <col min="5" max="5" width="3.5" style="12" customWidth="1"/>
    <col min="6" max="6" width="4.5" style="12" customWidth="1"/>
    <col min="7" max="8" width="5.75" style="14" customWidth="1"/>
    <col min="9" max="9" width="3.875" style="17" customWidth="1"/>
    <col min="10" max="10" width="3.75" style="12" customWidth="1"/>
    <col min="11" max="11" width="5.125" style="12" customWidth="1"/>
    <col min="12" max="12" width="4.875" style="17" customWidth="1"/>
    <col min="13" max="13" width="4.875" style="19" customWidth="1"/>
    <col min="14" max="14" width="3.5" style="13" customWidth="1"/>
    <col min="15" max="15" width="3.25" style="13" customWidth="1"/>
    <col min="16" max="16" width="3.375" style="65" customWidth="1"/>
    <col min="17" max="17" width="4.25" style="11" customWidth="1"/>
    <col min="18" max="18" width="4.5" style="11" bestFit="1" customWidth="1"/>
    <col min="19" max="19" width="4.875" style="18" customWidth="1"/>
    <col min="20" max="20" width="4.5" style="15" customWidth="1"/>
    <col min="21" max="21" width="5.25" style="57" customWidth="1"/>
    <col min="22" max="22" width="4.5" style="11" customWidth="1"/>
    <col min="23" max="23" width="5.5" style="11" customWidth="1"/>
    <col min="24" max="24" width="4.5" style="11" customWidth="1"/>
    <col min="25" max="25" width="5.5" style="16" customWidth="1"/>
    <col min="26" max="26" width="4.75" style="39" customWidth="1"/>
    <col min="27" max="27" width="5" style="39" customWidth="1"/>
    <col min="28" max="28" width="4.875" style="154" customWidth="1"/>
    <col min="29" max="29" width="5" style="23" hidden="1" customWidth="1"/>
    <col min="30" max="30" width="6" style="150" bestFit="1" customWidth="1"/>
    <col min="31" max="31" width="4.375" style="13" customWidth="1"/>
    <col min="32" max="32" width="3.5" style="11" bestFit="1" customWidth="1"/>
    <col min="33" max="33" width="3.5" style="12" bestFit="1" customWidth="1"/>
    <col min="34" max="34" width="3.75" style="12" bestFit="1" customWidth="1"/>
    <col min="35" max="35" width="4.5" style="12" customWidth="1"/>
    <col min="36" max="36" width="5.25" style="16" customWidth="1"/>
    <col min="37" max="37" width="8.375" style="26" customWidth="1"/>
    <col min="38" max="38" width="6.75" style="33" bestFit="1" customWidth="1"/>
    <col min="39" max="39" width="7.75" style="159" bestFit="1" customWidth="1"/>
    <col min="40" max="41" width="7" style="26" customWidth="1"/>
    <col min="42" max="42" width="7.5" style="29" customWidth="1"/>
    <col min="43" max="43" width="9.375" style="27" customWidth="1"/>
    <col min="44" max="44" width="5.25" style="21" customWidth="1"/>
    <col min="45" max="45" width="5.125" style="21" customWidth="1"/>
    <col min="46" max="46" width="7.75" style="26" bestFit="1" customWidth="1"/>
    <col min="47" max="47" width="7.75" style="14" bestFit="1" customWidth="1"/>
    <col min="48" max="48" width="7.75" style="14" customWidth="1"/>
    <col min="49" max="49" width="9.25" style="132" bestFit="1" customWidth="1"/>
    <col min="50" max="50" width="9.25" style="60" customWidth="1"/>
    <col min="51" max="52" width="8.5" style="60" bestFit="1" customWidth="1"/>
    <col min="53" max="53" width="9.25" style="26" bestFit="1" customWidth="1"/>
    <col min="54" max="54" width="11.125" style="60" bestFit="1" customWidth="1"/>
    <col min="55" max="55" width="10.25" style="60" bestFit="1" customWidth="1"/>
    <col min="56" max="56" width="9.25" style="60" customWidth="1"/>
    <col min="57" max="57" width="8.875" style="146" customWidth="1"/>
    <col min="58" max="59" width="7.75" style="60" bestFit="1" customWidth="1"/>
    <col min="60" max="60" width="7.5" style="60" customWidth="1"/>
    <col min="61" max="61" width="8.5" style="60" bestFit="1" customWidth="1"/>
    <col min="62" max="62" width="7.75" style="26" bestFit="1" customWidth="1"/>
    <col min="63" max="63" width="7.75" style="60" bestFit="1" customWidth="1"/>
    <col min="64" max="64" width="7.75" style="133" bestFit="1" customWidth="1"/>
    <col min="65" max="65" width="7.75" style="60" bestFit="1" customWidth="1"/>
    <col min="66" max="66" width="7.75" style="14" bestFit="1" customWidth="1"/>
    <col min="67" max="67" width="9.25" style="14" bestFit="1" customWidth="1"/>
    <col min="68" max="16384" width="9" style="11"/>
  </cols>
  <sheetData>
    <row r="1" spans="1:67" x14ac:dyDescent="0.2">
      <c r="J1" s="12">
        <v>10</v>
      </c>
      <c r="AH1" s="158">
        <v>0.5</v>
      </c>
      <c r="AI1" s="13" t="s">
        <v>50</v>
      </c>
      <c r="AK1" s="59">
        <v>1</v>
      </c>
      <c r="AL1" s="33">
        <f>60*60*$AK$1</f>
        <v>3600</v>
      </c>
      <c r="AM1" s="159">
        <f>3600/2</f>
        <v>1800</v>
      </c>
      <c r="AN1" s="24">
        <v>0.4</v>
      </c>
      <c r="AO1" s="24"/>
      <c r="AQ1" s="27" t="s">
        <v>61</v>
      </c>
      <c r="AW1" s="196" t="s">
        <v>85</v>
      </c>
      <c r="AX1" s="197"/>
      <c r="AY1" s="197"/>
      <c r="AZ1" s="197"/>
      <c r="BA1" s="197"/>
      <c r="BB1" s="197"/>
      <c r="BC1" s="197"/>
      <c r="BD1" s="197"/>
      <c r="BE1" s="198"/>
      <c r="BF1" s="196" t="s">
        <v>93</v>
      </c>
      <c r="BG1" s="197"/>
      <c r="BH1" s="197"/>
      <c r="BI1" s="199"/>
      <c r="BJ1" s="57">
        <v>0.5</v>
      </c>
      <c r="BK1" s="72">
        <v>0.3</v>
      </c>
      <c r="BL1" s="142">
        <v>0.2</v>
      </c>
      <c r="BM1" s="72">
        <v>0.5</v>
      </c>
      <c r="BN1" s="15">
        <v>0.3</v>
      </c>
      <c r="BO1" s="15"/>
    </row>
    <row r="2" spans="1:67" x14ac:dyDescent="0.2">
      <c r="A2" s="11" t="s">
        <v>44</v>
      </c>
      <c r="J2" s="12" t="s">
        <v>66</v>
      </c>
      <c r="M2" s="19">
        <v>16</v>
      </c>
      <c r="N2" s="13" t="s">
        <v>24</v>
      </c>
      <c r="O2" s="13" t="s">
        <v>25</v>
      </c>
      <c r="Q2" s="11" t="s">
        <v>38</v>
      </c>
      <c r="U2" s="200" t="s">
        <v>89</v>
      </c>
      <c r="V2" s="201"/>
      <c r="W2" s="201"/>
      <c r="X2" s="201"/>
      <c r="Y2" s="201"/>
      <c r="Z2" s="201"/>
      <c r="AA2" s="201"/>
      <c r="AB2" s="201"/>
      <c r="AE2" s="13" t="s">
        <v>79</v>
      </c>
      <c r="AI2" s="12" t="s">
        <v>51</v>
      </c>
      <c r="AK2" s="26" t="s">
        <v>100</v>
      </c>
      <c r="AM2" s="165">
        <f>AM1/3600</f>
        <v>0.5</v>
      </c>
      <c r="AN2" s="25"/>
      <c r="AO2" s="25"/>
      <c r="AP2" s="29" t="s">
        <v>55</v>
      </c>
      <c r="AR2" s="21" t="s">
        <v>63</v>
      </c>
      <c r="AT2" s="202" t="s">
        <v>109</v>
      </c>
      <c r="AU2" s="203"/>
      <c r="AV2" s="166">
        <v>1</v>
      </c>
      <c r="BA2" s="59">
        <v>0.2</v>
      </c>
      <c r="BH2" s="143">
        <v>0.1</v>
      </c>
      <c r="BI2" s="143"/>
      <c r="BJ2" s="26" t="s">
        <v>80</v>
      </c>
      <c r="BM2" s="60" t="s">
        <v>81</v>
      </c>
    </row>
    <row r="3" spans="1:67" s="44" customFormat="1" ht="21.75" customHeight="1" x14ac:dyDescent="0.3">
      <c r="A3" s="44" t="s">
        <v>43</v>
      </c>
      <c r="B3" s="40" t="s">
        <v>92</v>
      </c>
      <c r="C3" s="40" t="s">
        <v>23</v>
      </c>
      <c r="D3" s="40" t="s">
        <v>17</v>
      </c>
      <c r="E3" s="40" t="s">
        <v>23</v>
      </c>
      <c r="F3" s="40" t="s">
        <v>108</v>
      </c>
      <c r="G3" s="56" t="s">
        <v>107</v>
      </c>
      <c r="H3" s="56" t="s">
        <v>110</v>
      </c>
      <c r="I3" s="52" t="s">
        <v>19</v>
      </c>
      <c r="J3" s="40" t="s">
        <v>20</v>
      </c>
      <c r="K3" s="40" t="s">
        <v>99</v>
      </c>
      <c r="L3" s="52" t="s">
        <v>22</v>
      </c>
      <c r="M3" s="55" t="s">
        <v>71</v>
      </c>
      <c r="N3" s="43" t="s">
        <v>28</v>
      </c>
      <c r="O3" s="43" t="s">
        <v>34</v>
      </c>
      <c r="P3" s="66" t="s">
        <v>28</v>
      </c>
      <c r="Q3" s="44" t="s">
        <v>32</v>
      </c>
      <c r="R3" s="44" t="s">
        <v>39</v>
      </c>
      <c r="S3" s="41" t="s">
        <v>45</v>
      </c>
      <c r="T3" s="42" t="s">
        <v>23</v>
      </c>
      <c r="U3" s="62" t="s">
        <v>20</v>
      </c>
      <c r="V3" s="44" t="s">
        <v>42</v>
      </c>
      <c r="W3" s="44" t="s">
        <v>40</v>
      </c>
      <c r="X3" s="44" t="s">
        <v>41</v>
      </c>
      <c r="Y3" s="45" t="s">
        <v>70</v>
      </c>
      <c r="Z3" s="53" t="s">
        <v>68</v>
      </c>
      <c r="AA3" s="53" t="s">
        <v>69</v>
      </c>
      <c r="AB3" s="155" t="s">
        <v>67</v>
      </c>
      <c r="AC3" s="54" t="s">
        <v>36</v>
      </c>
      <c r="AD3" s="151" t="s">
        <v>94</v>
      </c>
      <c r="AE3" s="43" t="s">
        <v>46</v>
      </c>
      <c r="AF3" s="44" t="s">
        <v>47</v>
      </c>
      <c r="AG3" s="40" t="s">
        <v>48</v>
      </c>
      <c r="AH3" s="40" t="s">
        <v>49</v>
      </c>
      <c r="AI3" s="40" t="s">
        <v>53</v>
      </c>
      <c r="AJ3" s="45" t="s">
        <v>54</v>
      </c>
      <c r="AK3" s="46" t="s">
        <v>102</v>
      </c>
      <c r="AL3" s="47" t="s">
        <v>101</v>
      </c>
      <c r="AM3" s="160" t="s">
        <v>103</v>
      </c>
      <c r="AN3" s="194" t="s">
        <v>62</v>
      </c>
      <c r="AO3" s="194" t="s">
        <v>112</v>
      </c>
      <c r="AP3" s="49" t="s">
        <v>57</v>
      </c>
      <c r="AQ3" s="163"/>
      <c r="AR3" s="51" t="s">
        <v>64</v>
      </c>
      <c r="AS3" s="51" t="s">
        <v>65</v>
      </c>
      <c r="AT3" s="46" t="s">
        <v>104</v>
      </c>
      <c r="AU3" s="56" t="s">
        <v>105</v>
      </c>
      <c r="AV3" s="56" t="s">
        <v>106</v>
      </c>
      <c r="AW3" s="134" t="s">
        <v>82</v>
      </c>
      <c r="AX3" s="61" t="s">
        <v>86</v>
      </c>
      <c r="AY3" s="61" t="s">
        <v>97</v>
      </c>
      <c r="AZ3" s="61" t="s">
        <v>98</v>
      </c>
      <c r="BA3" s="140" t="s">
        <v>90</v>
      </c>
      <c r="BB3" s="141" t="s">
        <v>77</v>
      </c>
      <c r="BC3" s="141" t="s">
        <v>96</v>
      </c>
      <c r="BD3" s="141" t="s">
        <v>95</v>
      </c>
      <c r="BE3" s="147" t="s">
        <v>78</v>
      </c>
      <c r="BF3" s="61" t="s">
        <v>72</v>
      </c>
      <c r="BG3" s="61" t="s">
        <v>74</v>
      </c>
      <c r="BH3" s="61" t="s">
        <v>75</v>
      </c>
      <c r="BI3" s="61" t="s">
        <v>84</v>
      </c>
      <c r="BJ3" s="46" t="s">
        <v>76</v>
      </c>
      <c r="BK3" s="61" t="s">
        <v>77</v>
      </c>
      <c r="BL3" s="135" t="s">
        <v>78</v>
      </c>
      <c r="BM3" s="61" t="s">
        <v>76</v>
      </c>
      <c r="BN3" s="56" t="s">
        <v>77</v>
      </c>
      <c r="BO3" s="56" t="s">
        <v>111</v>
      </c>
    </row>
    <row r="4" spans="1:67" s="63" customFormat="1" x14ac:dyDescent="0.2">
      <c r="A4" s="63">
        <v>1</v>
      </c>
      <c r="B4" s="68">
        <v>3600</v>
      </c>
      <c r="C4" s="68">
        <f>B4/60</f>
        <v>60</v>
      </c>
      <c r="D4" s="68">
        <f>E4*60</f>
        <v>600</v>
      </c>
      <c r="E4" s="68">
        <f t="shared" ref="E4:E35" si="0">($J$1*$L4)/60</f>
        <v>10</v>
      </c>
      <c r="F4" s="68">
        <f>C4+E4</f>
        <v>70</v>
      </c>
      <c r="G4" s="60"/>
      <c r="H4" s="60"/>
      <c r="I4" s="69">
        <v>1</v>
      </c>
      <c r="J4" s="68">
        <f t="shared" ref="J4:J35" si="1">B4/$BH$60</f>
        <v>60</v>
      </c>
      <c r="K4" s="68">
        <f>(J4*'(공식)행동력'!secPerBattle)/60</f>
        <v>60</v>
      </c>
      <c r="L4" s="69">
        <f t="shared" ref="L4:L35" si="2">$J4*I4</f>
        <v>60</v>
      </c>
      <c r="M4" s="70">
        <f>((60*60*16)/(B4+D4))*AB4</f>
        <v>0</v>
      </c>
      <c r="N4" s="13"/>
      <c r="O4" s="13">
        <v>2</v>
      </c>
      <c r="P4" s="65">
        <f>O4</f>
        <v>2</v>
      </c>
      <c r="Q4" s="63">
        <f t="shared" ref="Q4:Q35" si="3">N4*secPerBattle</f>
        <v>0</v>
      </c>
      <c r="R4" s="63">
        <f t="shared" ref="R4:R35" si="4">(N4+P4)*secPerBattle</f>
        <v>120</v>
      </c>
      <c r="S4" s="71"/>
      <c r="T4" s="72"/>
      <c r="U4" s="57"/>
      <c r="Y4" s="73"/>
      <c r="Z4" s="74"/>
      <c r="AA4" s="74"/>
      <c r="AB4" s="154"/>
      <c r="AC4" s="76"/>
      <c r="AD4" s="152"/>
      <c r="AE4" s="13"/>
      <c r="AG4" s="68"/>
      <c r="AH4" s="68"/>
      <c r="AI4" s="68"/>
      <c r="AJ4" s="73"/>
      <c r="AK4" s="26"/>
      <c r="AL4" s="33"/>
      <c r="AM4" s="159"/>
      <c r="AN4" s="132">
        <f>(AN$9/6)*$A4</f>
        <v>240</v>
      </c>
      <c r="AO4" s="60">
        <f t="shared" ref="AO4:AO8" si="5">(100+(A4*50))*2</f>
        <v>300</v>
      </c>
      <c r="AP4" s="29"/>
      <c r="AQ4" s="27"/>
      <c r="AR4" s="77"/>
      <c r="AS4" s="77"/>
      <c r="AT4" s="26"/>
      <c r="AU4" s="60"/>
      <c r="AV4" s="60"/>
      <c r="AW4" s="132">
        <f>(AW$9/6)*$A4</f>
        <v>1655.2928333333332</v>
      </c>
      <c r="AX4" s="60">
        <f t="shared" ref="AX4:BB4" si="6">(AX$9/6)*$A4</f>
        <v>1489.7635499999999</v>
      </c>
      <c r="AY4" s="60"/>
      <c r="AZ4" s="60"/>
      <c r="BA4" s="26">
        <f t="shared" si="6"/>
        <v>148.97635500000001</v>
      </c>
      <c r="BB4" s="60">
        <f t="shared" si="6"/>
        <v>446.92906499999998</v>
      </c>
      <c r="BC4" s="60">
        <f>BB4</f>
        <v>446.92906499999998</v>
      </c>
      <c r="BD4" s="60">
        <f>BB4</f>
        <v>446.92906499999998</v>
      </c>
      <c r="BE4" s="146">
        <f>(BE$9/6)*$A4</f>
        <v>297.95271000000002</v>
      </c>
      <c r="BF4" s="60"/>
      <c r="BG4" s="60"/>
      <c r="BH4" s="60"/>
      <c r="BI4" s="60"/>
      <c r="BJ4" s="26"/>
      <c r="BK4" s="60"/>
      <c r="BL4" s="133"/>
      <c r="BM4" s="60"/>
      <c r="BN4" s="60"/>
      <c r="BO4" s="60"/>
    </row>
    <row r="5" spans="1:67" s="63" customFormat="1" x14ac:dyDescent="0.2">
      <c r="A5" s="63">
        <v>2</v>
      </c>
      <c r="B5" s="68">
        <v>3538.7755102040819</v>
      </c>
      <c r="C5" s="68">
        <f t="shared" ref="C5:C53" si="7">B5/60</f>
        <v>58.979591836734699</v>
      </c>
      <c r="D5" s="68">
        <f t="shared" ref="D5:D53" si="8">E5*60</f>
        <v>657.14553067876352</v>
      </c>
      <c r="E5" s="68">
        <f t="shared" si="0"/>
        <v>10.952425511312725</v>
      </c>
      <c r="F5" s="68">
        <f t="shared" ref="F5:F53" si="9">C5+E5</f>
        <v>69.932017348047424</v>
      </c>
      <c r="G5" s="60"/>
      <c r="H5" s="60"/>
      <c r="I5" s="69">
        <v>1.1141913841958273</v>
      </c>
      <c r="J5" s="68">
        <f t="shared" si="1"/>
        <v>58.979591836734699</v>
      </c>
      <c r="K5" s="68">
        <f>(J5*'(공식)행동력'!secPerBattle)/60</f>
        <v>58.979591836734699</v>
      </c>
      <c r="L5" s="69">
        <f t="shared" si="2"/>
        <v>65.714553067876352</v>
      </c>
      <c r="M5" s="70"/>
      <c r="N5" s="13"/>
      <c r="O5" s="13">
        <v>2</v>
      </c>
      <c r="P5" s="65">
        <f>P4+O5</f>
        <v>4</v>
      </c>
      <c r="Q5" s="63">
        <f t="shared" si="3"/>
        <v>0</v>
      </c>
      <c r="R5" s="63">
        <f t="shared" si="4"/>
        <v>240</v>
      </c>
      <c r="S5" s="71"/>
      <c r="T5" s="72"/>
      <c r="U5" s="57"/>
      <c r="Y5" s="73"/>
      <c r="Z5" s="74"/>
      <c r="AA5" s="74"/>
      <c r="AB5" s="154"/>
      <c r="AC5" s="76"/>
      <c r="AD5" s="152"/>
      <c r="AE5" s="13"/>
      <c r="AG5" s="68"/>
      <c r="AH5" s="68"/>
      <c r="AI5" s="68"/>
      <c r="AJ5" s="73"/>
      <c r="AK5" s="26"/>
      <c r="AL5" s="33"/>
      <c r="AM5" s="159"/>
      <c r="AN5" s="132">
        <f t="shared" ref="AN5:AN8" si="10">(AN$9/6)*$A5</f>
        <v>480</v>
      </c>
      <c r="AO5" s="60">
        <f t="shared" si="5"/>
        <v>400</v>
      </c>
      <c r="AP5" s="29"/>
      <c r="AQ5" s="27"/>
      <c r="AR5" s="77"/>
      <c r="AS5" s="77"/>
      <c r="AT5" s="26"/>
      <c r="AU5" s="60"/>
      <c r="AV5" s="60"/>
      <c r="AW5" s="132">
        <f t="shared" ref="AW5:BB8" si="11">(AW$9/6)*$A5</f>
        <v>3310.5856666666664</v>
      </c>
      <c r="AX5" s="60">
        <f t="shared" si="11"/>
        <v>2979.5270999999998</v>
      </c>
      <c r="AY5" s="60"/>
      <c r="AZ5" s="60"/>
      <c r="BA5" s="26">
        <f t="shared" si="11"/>
        <v>297.95271000000002</v>
      </c>
      <c r="BB5" s="60">
        <f t="shared" si="11"/>
        <v>893.85812999999996</v>
      </c>
      <c r="BC5" s="60">
        <f>BB5</f>
        <v>893.85812999999996</v>
      </c>
      <c r="BD5" s="60">
        <f>BD4+BB5</f>
        <v>1340.7871949999999</v>
      </c>
      <c r="BE5" s="146">
        <f>(BE$9/6)*A5</f>
        <v>595.90542000000005</v>
      </c>
      <c r="BF5" s="60"/>
      <c r="BG5" s="60"/>
      <c r="BH5" s="60"/>
      <c r="BI5" s="60"/>
      <c r="BJ5" s="26"/>
      <c r="BK5" s="60"/>
      <c r="BL5" s="133"/>
      <c r="BM5" s="60"/>
      <c r="BN5" s="60"/>
      <c r="BO5" s="60">
        <f t="shared" ref="BO5:BO14" si="12">ROUNDDOWN(BE4,-2)</f>
        <v>200</v>
      </c>
    </row>
    <row r="6" spans="1:67" s="63" customFormat="1" x14ac:dyDescent="0.2">
      <c r="A6" s="63">
        <v>3</v>
      </c>
      <c r="B6" s="68">
        <v>3477.5510204081634</v>
      </c>
      <c r="C6" s="68">
        <f t="shared" si="7"/>
        <v>57.95918367346939</v>
      </c>
      <c r="D6" s="68">
        <f t="shared" si="8"/>
        <v>719.5183125204278</v>
      </c>
      <c r="E6" s="68">
        <f t="shared" si="0"/>
        <v>11.991971875340463</v>
      </c>
      <c r="F6" s="68">
        <f t="shared" si="9"/>
        <v>69.951155548809851</v>
      </c>
      <c r="G6" s="60"/>
      <c r="H6" s="60"/>
      <c r="I6" s="69">
        <v>1.2414224406162311</v>
      </c>
      <c r="J6" s="68">
        <f t="shared" si="1"/>
        <v>57.95918367346939</v>
      </c>
      <c r="K6" s="68">
        <f>(J6*'(공식)행동력'!secPerBattle)/60</f>
        <v>57.95918367346939</v>
      </c>
      <c r="L6" s="69">
        <f t="shared" si="2"/>
        <v>71.95183125204278</v>
      </c>
      <c r="M6" s="70"/>
      <c r="N6" s="13"/>
      <c r="O6" s="13">
        <v>2</v>
      </c>
      <c r="P6" s="65">
        <f t="shared" ref="P6:P53" si="13">P5+O6</f>
        <v>6</v>
      </c>
      <c r="Q6" s="63">
        <f t="shared" si="3"/>
        <v>0</v>
      </c>
      <c r="R6" s="63">
        <f t="shared" si="4"/>
        <v>360</v>
      </c>
      <c r="S6" s="71"/>
      <c r="T6" s="72"/>
      <c r="U6" s="57"/>
      <c r="Y6" s="73"/>
      <c r="Z6" s="74"/>
      <c r="AA6" s="74"/>
      <c r="AB6" s="154"/>
      <c r="AC6" s="76"/>
      <c r="AD6" s="152"/>
      <c r="AE6" s="13"/>
      <c r="AG6" s="68"/>
      <c r="AH6" s="68"/>
      <c r="AI6" s="68"/>
      <c r="AJ6" s="73"/>
      <c r="AK6" s="26"/>
      <c r="AL6" s="33"/>
      <c r="AM6" s="159"/>
      <c r="AN6" s="132">
        <f t="shared" si="10"/>
        <v>720</v>
      </c>
      <c r="AO6" s="60">
        <f t="shared" si="5"/>
        <v>500</v>
      </c>
      <c r="AP6" s="29"/>
      <c r="AQ6" s="27"/>
      <c r="AR6" s="77"/>
      <c r="AS6" s="77"/>
      <c r="AT6" s="26"/>
      <c r="AU6" s="60"/>
      <c r="AV6" s="60"/>
      <c r="AW6" s="132">
        <f t="shared" si="11"/>
        <v>4965.8784999999998</v>
      </c>
      <c r="AX6" s="60">
        <f t="shared" si="11"/>
        <v>4469.2906499999999</v>
      </c>
      <c r="AY6" s="60"/>
      <c r="AZ6" s="60"/>
      <c r="BA6" s="26">
        <f t="shared" si="11"/>
        <v>446.92906500000004</v>
      </c>
      <c r="BB6" s="60">
        <f t="shared" si="11"/>
        <v>1340.7871949999999</v>
      </c>
      <c r="BC6" s="60">
        <f>BB6/2</f>
        <v>670.39359749999994</v>
      </c>
      <c r="BD6" s="60">
        <f t="shared" ref="BD6:BD25" si="14">BD5+BB6</f>
        <v>2681.5743899999998</v>
      </c>
      <c r="BE6" s="146">
        <f>(BE$9/6)*A6</f>
        <v>893.85813000000007</v>
      </c>
      <c r="BF6" s="60"/>
      <c r="BG6" s="60"/>
      <c r="BH6" s="60"/>
      <c r="BI6" s="60"/>
      <c r="BJ6" s="26"/>
      <c r="BK6" s="60"/>
      <c r="BL6" s="133"/>
      <c r="BM6" s="60"/>
      <c r="BN6" s="60"/>
      <c r="BO6" s="60">
        <f t="shared" si="12"/>
        <v>500</v>
      </c>
    </row>
    <row r="7" spans="1:67" s="63" customFormat="1" x14ac:dyDescent="0.2">
      <c r="A7" s="63">
        <v>4</v>
      </c>
      <c r="B7" s="68">
        <v>3416.3265306122448</v>
      </c>
      <c r="C7" s="68">
        <f t="shared" si="7"/>
        <v>56.938775510204081</v>
      </c>
      <c r="D7" s="68">
        <f t="shared" si="8"/>
        <v>787.56700062749451</v>
      </c>
      <c r="E7" s="68">
        <f t="shared" si="0"/>
        <v>13.126116677124909</v>
      </c>
      <c r="F7" s="68">
        <f t="shared" si="9"/>
        <v>70.064892187328994</v>
      </c>
      <c r="G7" s="60"/>
      <c r="H7" s="60"/>
      <c r="I7" s="69">
        <v>1.3831821874819796</v>
      </c>
      <c r="J7" s="68">
        <f t="shared" si="1"/>
        <v>56.938775510204081</v>
      </c>
      <c r="K7" s="68">
        <f>(J7*'(공식)행동력'!secPerBattle)/60</f>
        <v>56.938775510204081</v>
      </c>
      <c r="L7" s="69">
        <f t="shared" si="2"/>
        <v>78.756700062749445</v>
      </c>
      <c r="M7" s="70"/>
      <c r="N7" s="13"/>
      <c r="O7" s="13">
        <v>2</v>
      </c>
      <c r="P7" s="65">
        <f t="shared" si="13"/>
        <v>8</v>
      </c>
      <c r="Q7" s="63">
        <f t="shared" si="3"/>
        <v>0</v>
      </c>
      <c r="R7" s="63">
        <f t="shared" si="4"/>
        <v>480</v>
      </c>
      <c r="S7" s="71"/>
      <c r="T7" s="72"/>
      <c r="U7" s="57"/>
      <c r="Y7" s="73"/>
      <c r="Z7" s="74"/>
      <c r="AA7" s="74"/>
      <c r="AB7" s="154"/>
      <c r="AC7" s="76"/>
      <c r="AD7" s="152"/>
      <c r="AE7" s="13"/>
      <c r="AG7" s="68"/>
      <c r="AH7" s="68"/>
      <c r="AI7" s="68"/>
      <c r="AJ7" s="73"/>
      <c r="AK7" s="26"/>
      <c r="AL7" s="33"/>
      <c r="AM7" s="159"/>
      <c r="AN7" s="132">
        <f t="shared" si="10"/>
        <v>960</v>
      </c>
      <c r="AO7" s="60">
        <f t="shared" si="5"/>
        <v>600</v>
      </c>
      <c r="AP7" s="29"/>
      <c r="AQ7" s="27"/>
      <c r="AR7" s="77"/>
      <c r="AT7" s="77"/>
      <c r="AU7" s="60"/>
      <c r="AV7" s="60"/>
      <c r="AW7" s="132">
        <f t="shared" si="11"/>
        <v>6621.1713333333328</v>
      </c>
      <c r="AX7" s="60">
        <f t="shared" si="11"/>
        <v>5959.0541999999996</v>
      </c>
      <c r="AY7" s="60"/>
      <c r="AZ7" s="60"/>
      <c r="BA7" s="26">
        <f t="shared" si="11"/>
        <v>595.90542000000005</v>
      </c>
      <c r="BB7" s="60">
        <f t="shared" si="11"/>
        <v>1787.7162599999999</v>
      </c>
      <c r="BC7" s="60">
        <f t="shared" ref="BC7:BC8" si="15">BB7/2</f>
        <v>893.85812999999996</v>
      </c>
      <c r="BD7" s="60">
        <f t="shared" si="14"/>
        <v>4469.2906499999999</v>
      </c>
      <c r="BE7" s="146">
        <f>(BE$9/6)*A7</f>
        <v>1191.8108400000001</v>
      </c>
      <c r="BF7" s="60"/>
      <c r="BG7" s="60"/>
      <c r="BH7" s="60"/>
      <c r="BI7" s="60"/>
      <c r="BJ7" s="26"/>
      <c r="BK7" s="60"/>
      <c r="BL7" s="133"/>
      <c r="BM7" s="60"/>
      <c r="BN7" s="60"/>
      <c r="BO7" s="60">
        <f t="shared" si="12"/>
        <v>800</v>
      </c>
    </row>
    <row r="8" spans="1:67" s="78" customFormat="1" x14ac:dyDescent="0.2">
      <c r="A8" s="78">
        <v>5</v>
      </c>
      <c r="B8" s="79">
        <v>3355.1020408163267</v>
      </c>
      <c r="C8" s="79">
        <f t="shared" si="7"/>
        <v>55.91836734693878</v>
      </c>
      <c r="D8" s="68">
        <f t="shared" si="8"/>
        <v>861.77455355503889</v>
      </c>
      <c r="E8" s="68">
        <f t="shared" si="0"/>
        <v>14.362909225917315</v>
      </c>
      <c r="F8" s="68">
        <f t="shared" si="9"/>
        <v>70.2812765728561</v>
      </c>
      <c r="G8" s="60"/>
      <c r="H8" s="60"/>
      <c r="I8" s="69">
        <v>1.5411296760655806</v>
      </c>
      <c r="J8" s="79">
        <f t="shared" si="1"/>
        <v>55.91836734693878</v>
      </c>
      <c r="K8" s="68">
        <f>(J8*'(공식)행동력'!secPerBattle)/60</f>
        <v>55.91836734693878</v>
      </c>
      <c r="L8" s="69">
        <f t="shared" si="2"/>
        <v>86.177455355503895</v>
      </c>
      <c r="M8" s="81"/>
      <c r="N8" s="82"/>
      <c r="O8" s="82">
        <v>2</v>
      </c>
      <c r="P8" s="83">
        <f t="shared" si="13"/>
        <v>10</v>
      </c>
      <c r="Q8" s="78">
        <f t="shared" si="3"/>
        <v>0</v>
      </c>
      <c r="R8" s="78">
        <f t="shared" si="4"/>
        <v>600</v>
      </c>
      <c r="S8" s="84"/>
      <c r="T8" s="85"/>
      <c r="U8" s="86"/>
      <c r="Y8" s="87"/>
      <c r="Z8" s="88"/>
      <c r="AA8" s="88"/>
      <c r="AB8" s="156"/>
      <c r="AC8" s="90"/>
      <c r="AD8" s="153"/>
      <c r="AE8" s="82"/>
      <c r="AG8" s="79"/>
      <c r="AH8" s="79"/>
      <c r="AI8" s="79"/>
      <c r="AJ8" s="87"/>
      <c r="AK8" s="91"/>
      <c r="AL8" s="92"/>
      <c r="AM8" s="161"/>
      <c r="AN8" s="132">
        <f t="shared" si="10"/>
        <v>1200</v>
      </c>
      <c r="AO8" s="60">
        <f t="shared" si="5"/>
        <v>700</v>
      </c>
      <c r="AP8" s="94"/>
      <c r="AQ8" s="98"/>
      <c r="AR8" s="96"/>
      <c r="AS8" s="96"/>
      <c r="AT8" s="26"/>
      <c r="AU8" s="60"/>
      <c r="AV8" s="60"/>
      <c r="AW8" s="132">
        <f t="shared" si="11"/>
        <v>8276.4641666666666</v>
      </c>
      <c r="AX8" s="97">
        <f t="shared" si="11"/>
        <v>7448.8177499999993</v>
      </c>
      <c r="AY8" s="97"/>
      <c r="AZ8" s="97"/>
      <c r="BA8" s="91">
        <f t="shared" si="11"/>
        <v>744.88177500000006</v>
      </c>
      <c r="BB8" s="97">
        <f t="shared" si="11"/>
        <v>2234.645325</v>
      </c>
      <c r="BC8" s="60">
        <f t="shared" si="15"/>
        <v>1117.3226625</v>
      </c>
      <c r="BD8" s="60">
        <f t="shared" si="14"/>
        <v>6703.9359750000003</v>
      </c>
      <c r="BE8" s="146">
        <f>(BE$9/6)*A8</f>
        <v>1489.7635500000001</v>
      </c>
      <c r="BF8" s="97"/>
      <c r="BG8" s="97"/>
      <c r="BH8" s="97"/>
      <c r="BI8" s="97"/>
      <c r="BJ8" s="91"/>
      <c r="BK8" s="97"/>
      <c r="BL8" s="137"/>
      <c r="BM8" s="97"/>
      <c r="BN8" s="97"/>
      <c r="BO8" s="97">
        <f t="shared" si="12"/>
        <v>1100</v>
      </c>
    </row>
    <row r="9" spans="1:67" s="99" customFormat="1" x14ac:dyDescent="0.2">
      <c r="A9" s="99">
        <v>6</v>
      </c>
      <c r="B9" s="100">
        <v>3293.8775510204082</v>
      </c>
      <c r="C9" s="100">
        <f t="shared" si="7"/>
        <v>54.897959183673471</v>
      </c>
      <c r="D9" s="68">
        <f t="shared" si="8"/>
        <v>942.66021731268427</v>
      </c>
      <c r="E9" s="68">
        <f t="shared" si="0"/>
        <v>15.711003621878071</v>
      </c>
      <c r="F9" s="68">
        <f t="shared" si="9"/>
        <v>70.608962805551542</v>
      </c>
      <c r="G9" s="60">
        <f>[1]영웅렙업zero!$Q8</f>
        <v>18.062641666666668</v>
      </c>
      <c r="H9" s="60"/>
      <c r="I9" s="69">
        <v>1.7171134070008003</v>
      </c>
      <c r="J9" s="100">
        <f t="shared" si="1"/>
        <v>54.897959183673471</v>
      </c>
      <c r="K9" s="68">
        <f>(J9*'(공식)행동력'!secPerBattle)/60</f>
        <v>54.897959183673471</v>
      </c>
      <c r="L9" s="69">
        <f t="shared" si="2"/>
        <v>94.266021731268424</v>
      </c>
      <c r="M9" s="102">
        <f t="shared" ref="M9:M53" si="16">((60*60*$M$2)/(B9+D9))*AB9</f>
        <v>243.51058516602947</v>
      </c>
      <c r="N9" s="103">
        <v>1</v>
      </c>
      <c r="O9" s="103">
        <v>3</v>
      </c>
      <c r="P9" s="104">
        <f t="shared" si="13"/>
        <v>13</v>
      </c>
      <c r="Q9" s="99">
        <f t="shared" si="3"/>
        <v>60</v>
      </c>
      <c r="R9" s="99">
        <f t="shared" si="4"/>
        <v>840</v>
      </c>
      <c r="S9" s="105">
        <f t="shared" ref="S9:S53" si="17">secRegenCastle+(N9*N9)</f>
        <v>201</v>
      </c>
      <c r="T9" s="106">
        <f>S9/60</f>
        <v>3.35</v>
      </c>
      <c r="U9" s="107">
        <f>3600/S9*N9</f>
        <v>17.910447761194028</v>
      </c>
      <c r="V9" s="99">
        <f t="shared" ref="V9:V53" si="18">N9*$BH$60</f>
        <v>60</v>
      </c>
      <c r="W9" s="99">
        <f t="shared" ref="W9:W53" si="19">S9-$BH$60*N9</f>
        <v>141</v>
      </c>
      <c r="X9" s="99">
        <f t="shared" ref="X9:X48" si="20">V9+W9</f>
        <v>201</v>
      </c>
      <c r="Y9" s="108">
        <f t="shared" ref="Y9:Y48" si="21">3600/X9</f>
        <v>17.910447761194028</v>
      </c>
      <c r="Z9" s="109">
        <f t="shared" ref="Z9:Z53" si="22">Y9*N9</f>
        <v>17.910447761194028</v>
      </c>
      <c r="AA9" s="109">
        <f>J9/((C9+E9)/60)</f>
        <v>46.64956713910874</v>
      </c>
      <c r="AB9" s="157">
        <f t="shared" ref="AB9:AB53" si="23">MIN(Z9,AA9)</f>
        <v>17.910447761194028</v>
      </c>
      <c r="AC9" s="110">
        <f t="shared" ref="AC9:AC53" si="24">Z9</f>
        <v>17.910447761194028</v>
      </c>
      <c r="AD9" s="109">
        <f>[1]영웅렙업zero!$P8*AB9</f>
        <v>5.3918333333333326</v>
      </c>
      <c r="AE9" s="103">
        <f t="shared" ref="AE9:AE53" si="25">N9</f>
        <v>1</v>
      </c>
      <c r="AG9" s="100"/>
      <c r="AH9" s="100"/>
      <c r="AI9" s="100">
        <f t="shared" ref="AI9:AI53" si="26">(AE9*2)*$BF$67+AF9*$BG$67+AG9*$BH$67+AH9*$BJ$67</f>
        <v>2</v>
      </c>
      <c r="AJ9" s="108">
        <f>AI9*$AH$1</f>
        <v>1</v>
      </c>
      <c r="AK9" s="111">
        <f t="shared" ref="AK9:AK53" si="27">AI9*$AL$1</f>
        <v>7200</v>
      </c>
      <c r="AL9" s="112">
        <f t="shared" ref="AL9:AL53" si="28">AJ9*$AL$1</f>
        <v>3600</v>
      </c>
      <c r="AM9" s="162">
        <f>AI9*$AM$1</f>
        <v>3600</v>
      </c>
      <c r="AN9" s="111">
        <f>(AM9*$AN$1)</f>
        <v>1440</v>
      </c>
      <c r="AO9" s="111">
        <f>(100+(A9*50))*2</f>
        <v>800</v>
      </c>
      <c r="AP9" s="114">
        <f t="shared" ref="AP9:AP53" si="29">AN9*AB9</f>
        <v>25791.044776119401</v>
      </c>
      <c r="AQ9" s="164">
        <f t="shared" ref="AQ9:AQ27" si="30">AP9+(AK9)</f>
        <v>32991.044776119401</v>
      </c>
      <c r="AR9" s="116">
        <f t="shared" ref="AR9:AR53" si="31">AP9/AQ9</f>
        <v>0.78175895765472314</v>
      </c>
      <c r="AS9" s="116">
        <f>(AK9/$AK$1)/AQ9</f>
        <v>0.21824104234527689</v>
      </c>
      <c r="AT9" s="111">
        <f>J9*AN9</f>
        <v>79053.061224489793</v>
      </c>
      <c r="AU9" s="117">
        <f t="shared" ref="AU9:AU27" si="32">(C9*60)*((AI9+AJ9)/2)</f>
        <v>4940.8163265306121</v>
      </c>
      <c r="AV9" s="117">
        <f>(AT9+AU9)*$AV$2</f>
        <v>83993.8775510204</v>
      </c>
      <c r="AW9" s="138">
        <f>AQ9*[1]영웅렙업zero!$P8</f>
        <v>9931.7569999999996</v>
      </c>
      <c r="AX9" s="117">
        <f t="shared" ref="AX9:AX53" si="33">AW9*(1-BH$2)</f>
        <v>8938.5812999999998</v>
      </c>
      <c r="AY9" s="117">
        <f>AW9-AX9</f>
        <v>993.17569999999978</v>
      </c>
      <c r="AZ9" s="117"/>
      <c r="BA9" s="111">
        <f t="shared" ref="BA9:BA53" si="34">($AX9*$BJ$1)*BA$2</f>
        <v>893.85813000000007</v>
      </c>
      <c r="BB9" s="117">
        <f>$AX9*BK$1</f>
        <v>2681.5743899999998</v>
      </c>
      <c r="BC9" s="60">
        <f>BB9/3</f>
        <v>893.85812999999996</v>
      </c>
      <c r="BD9" s="117">
        <f t="shared" si="14"/>
        <v>9385.5103650000001</v>
      </c>
      <c r="BE9" s="148">
        <f>$AX9*BL$1</f>
        <v>1787.7162600000001</v>
      </c>
      <c r="BF9" s="117">
        <f t="shared" ref="BF9:BF53" si="35">AQ9*$M$2</f>
        <v>527856.71641791041</v>
      </c>
      <c r="BG9" s="117">
        <f>BF9*(1-$BH$2)</f>
        <v>475071.04477611941</v>
      </c>
      <c r="BH9" s="117">
        <f>BF9-BG9</f>
        <v>52785.671641791007</v>
      </c>
      <c r="BI9" s="117">
        <f>BI8+BH9</f>
        <v>52785.671641791007</v>
      </c>
      <c r="BJ9" s="111">
        <f>BG9*$BJ$1</f>
        <v>237535.5223880597</v>
      </c>
      <c r="BK9" s="117">
        <f>BG9*$BK$1</f>
        <v>142521.31343283583</v>
      </c>
      <c r="BL9" s="139">
        <f>BG9*$BL$1</f>
        <v>95014.20895522389</v>
      </c>
      <c r="BM9" s="117">
        <f t="shared" ref="BM9:BM53" si="36">(AQ9*(1-$BH$2))*$BJ$1</f>
        <v>14845.970149253732</v>
      </c>
      <c r="BN9" s="117">
        <f t="shared" ref="BN9:BN53" si="37">(AQ9*(1-$BH$2))*$BK$1</f>
        <v>8907.5820895522393</v>
      </c>
      <c r="BO9" s="117">
        <f t="shared" si="12"/>
        <v>1400</v>
      </c>
    </row>
    <row r="10" spans="1:67" s="63" customFormat="1" x14ac:dyDescent="0.2">
      <c r="A10" s="63">
        <v>7</v>
      </c>
      <c r="B10" s="68">
        <v>3232.6530612244901</v>
      </c>
      <c r="C10" s="68">
        <f t="shared" si="7"/>
        <v>53.87755102040817</v>
      </c>
      <c r="D10" s="68">
        <f t="shared" si="8"/>
        <v>1030.7815151726732</v>
      </c>
      <c r="E10" s="68">
        <f t="shared" si="0"/>
        <v>17.179691919544553</v>
      </c>
      <c r="F10" s="68">
        <f t="shared" si="9"/>
        <v>71.057242939952715</v>
      </c>
      <c r="G10" s="60">
        <f>[1]영웅렙업zero!$Q9</f>
        <v>10.857333333333333</v>
      </c>
      <c r="H10" s="60"/>
      <c r="I10" s="69">
        <v>1.9131929637674614</v>
      </c>
      <c r="J10" s="68">
        <f t="shared" si="1"/>
        <v>53.87755102040817</v>
      </c>
      <c r="K10" s="68">
        <f>(J10*'(공식)행동력'!secPerBattle)/60</f>
        <v>53.87755102040817</v>
      </c>
      <c r="L10" s="69">
        <f t="shared" si="2"/>
        <v>103.07815151726732</v>
      </c>
      <c r="M10" s="70">
        <f t="shared" si="16"/>
        <v>476.83179841088014</v>
      </c>
      <c r="N10" s="13">
        <v>2</v>
      </c>
      <c r="O10" s="13">
        <v>1</v>
      </c>
      <c r="P10" s="65">
        <f t="shared" si="13"/>
        <v>14</v>
      </c>
      <c r="Q10" s="63">
        <f t="shared" si="3"/>
        <v>120</v>
      </c>
      <c r="R10" s="63">
        <f t="shared" si="4"/>
        <v>960</v>
      </c>
      <c r="S10" s="71">
        <f t="shared" si="17"/>
        <v>204</v>
      </c>
      <c r="T10" s="72">
        <f t="shared" ref="T10:T53" si="38">S10/60</f>
        <v>3.4</v>
      </c>
      <c r="U10" s="57">
        <f t="shared" ref="U10:U53" si="39">3600/S10*N10</f>
        <v>35.294117647058826</v>
      </c>
      <c r="V10" s="63">
        <f t="shared" si="18"/>
        <v>120</v>
      </c>
      <c r="W10" s="63">
        <f t="shared" si="19"/>
        <v>84</v>
      </c>
      <c r="X10" s="63">
        <f t="shared" si="20"/>
        <v>204</v>
      </c>
      <c r="Y10" s="73">
        <f t="shared" si="21"/>
        <v>17.647058823529413</v>
      </c>
      <c r="Z10" s="74">
        <f t="shared" si="22"/>
        <v>35.294117647058826</v>
      </c>
      <c r="AA10" s="74">
        <f t="shared" ref="AA10:AA53" si="40">(J10*3600)/(B10+D10)</f>
        <v>45.493646072874789</v>
      </c>
      <c r="AB10" s="154">
        <f t="shared" si="23"/>
        <v>35.294117647058826</v>
      </c>
      <c r="AC10" s="118">
        <f t="shared" si="24"/>
        <v>35.294117647058826</v>
      </c>
      <c r="AD10" s="109">
        <f>[1]영웅렙업zero!$P9*AB10</f>
        <v>6.3866666666666667</v>
      </c>
      <c r="AE10" s="13">
        <f t="shared" si="25"/>
        <v>2</v>
      </c>
      <c r="AG10" s="68"/>
      <c r="AH10" s="68"/>
      <c r="AI10" s="68">
        <f t="shared" si="26"/>
        <v>4</v>
      </c>
      <c r="AJ10" s="73">
        <f t="shared" ref="AJ10:AJ53" si="41">AI10*$AH$1</f>
        <v>2</v>
      </c>
      <c r="AK10" s="26">
        <f t="shared" si="27"/>
        <v>14400</v>
      </c>
      <c r="AL10" s="33">
        <f t="shared" si="28"/>
        <v>7200</v>
      </c>
      <c r="AM10" s="159">
        <f t="shared" ref="AM10:AM53" si="42">AI10*$AM$1</f>
        <v>7200</v>
      </c>
      <c r="AN10" s="26">
        <f t="shared" ref="AN10:AN53" si="43">(AM10*$AN$1)</f>
        <v>2880</v>
      </c>
      <c r="AO10" s="26">
        <f t="shared" ref="AO10:AO53" si="44">(100+(A10*50))*2</f>
        <v>900</v>
      </c>
      <c r="AP10" s="29">
        <f t="shared" si="29"/>
        <v>101647.05882352941</v>
      </c>
      <c r="AQ10" s="27">
        <f t="shared" si="30"/>
        <v>116047.05882352941</v>
      </c>
      <c r="AR10" s="77">
        <f t="shared" si="31"/>
        <v>0.87591240875912413</v>
      </c>
      <c r="AS10" s="77">
        <f t="shared" ref="AS10:AS53" si="45">(AK10/$AK$1)/AQ10</f>
        <v>0.12408759124087591</v>
      </c>
      <c r="AT10" s="26">
        <f t="shared" ref="AT10:AT53" si="46">J10*AN10</f>
        <v>155167.34693877553</v>
      </c>
      <c r="AU10" s="60">
        <f t="shared" si="32"/>
        <v>9697.9591836734708</v>
      </c>
      <c r="AV10" s="60">
        <f t="shared" ref="AV10:AV53" si="47">(AT10+AU10)*$AV$2</f>
        <v>164865.30612244899</v>
      </c>
      <c r="AW10" s="132">
        <f>AQ10*[1]영웅렙업zero!$P9</f>
        <v>20999.359999999997</v>
      </c>
      <c r="AX10" s="60">
        <f t="shared" si="33"/>
        <v>18899.423999999999</v>
      </c>
      <c r="AY10" s="60">
        <f t="shared" ref="AY10:AY53" si="48">AW10-AX10</f>
        <v>2099.9359999999979</v>
      </c>
      <c r="AZ10" s="60">
        <f>AY9+AY10</f>
        <v>3093.1116999999977</v>
      </c>
      <c r="BA10" s="26">
        <f t="shared" si="34"/>
        <v>1889.9423999999999</v>
      </c>
      <c r="BB10" s="117">
        <f t="shared" ref="BB10:BB53" si="49">$AX10*BK$1</f>
        <v>5669.8271999999997</v>
      </c>
      <c r="BC10" s="60">
        <f t="shared" ref="BC10:BC11" si="50">BB10/3</f>
        <v>1889.9423999999999</v>
      </c>
      <c r="BD10" s="117">
        <f t="shared" si="14"/>
        <v>15055.337565</v>
      </c>
      <c r="BE10" s="148">
        <f t="shared" ref="BE10:BE53" si="51">$AX10*BL$1</f>
        <v>3779.8847999999998</v>
      </c>
      <c r="BF10" s="60">
        <f t="shared" si="35"/>
        <v>1856752.9411764706</v>
      </c>
      <c r="BG10" s="60">
        <f t="shared" ref="BG10:BG53" si="52">BF10*(1-$BH$2)</f>
        <v>1671077.6470588236</v>
      </c>
      <c r="BH10" s="60">
        <f t="shared" ref="BH10:BH53" si="53">BF10-BG10</f>
        <v>185675.29411764699</v>
      </c>
      <c r="BI10" s="60">
        <f t="shared" ref="BI10:BI53" si="54">BI9+BH10</f>
        <v>238460.965759438</v>
      </c>
      <c r="BJ10" s="26">
        <f t="shared" ref="BJ10:BJ53" si="55">BG10*$BJ$1</f>
        <v>835538.82352941181</v>
      </c>
      <c r="BK10" s="60">
        <f t="shared" ref="BK10:BK53" si="56">BG10*$BK$1</f>
        <v>501323.29411764705</v>
      </c>
      <c r="BL10" s="133">
        <f t="shared" ref="BL10:BL53" si="57">BG10*$BL$1</f>
        <v>334215.52941176476</v>
      </c>
      <c r="BM10" s="60">
        <f t="shared" si="36"/>
        <v>52221.176470588238</v>
      </c>
      <c r="BN10" s="60">
        <f t="shared" si="37"/>
        <v>31332.705882352941</v>
      </c>
      <c r="BO10" s="60">
        <f t="shared" si="12"/>
        <v>1700</v>
      </c>
    </row>
    <row r="11" spans="1:67" s="63" customFormat="1" x14ac:dyDescent="0.2">
      <c r="A11" s="63">
        <v>8</v>
      </c>
      <c r="B11" s="68">
        <v>3171.4285714285716</v>
      </c>
      <c r="C11" s="68">
        <f t="shared" si="7"/>
        <v>52.857142857142861</v>
      </c>
      <c r="D11" s="68">
        <f t="shared" si="8"/>
        <v>1126.7362187393019</v>
      </c>
      <c r="E11" s="68">
        <f t="shared" si="0"/>
        <v>18.778936978988366</v>
      </c>
      <c r="F11" s="68">
        <f t="shared" si="9"/>
        <v>71.636079836131231</v>
      </c>
      <c r="G11" s="60">
        <f>[1]영웅렙업zero!$Q10</f>
        <v>10.706689770102857</v>
      </c>
      <c r="H11" s="60"/>
      <c r="I11" s="69">
        <v>2.1316631165338142</v>
      </c>
      <c r="J11" s="68">
        <f t="shared" si="1"/>
        <v>52.857142857142861</v>
      </c>
      <c r="K11" s="68">
        <f>(J11*'(공식)행동력'!secPerBattle)/60</f>
        <v>52.857142857142861</v>
      </c>
      <c r="L11" s="69">
        <f t="shared" si="2"/>
        <v>112.67362187393019</v>
      </c>
      <c r="M11" s="70">
        <f t="shared" si="16"/>
        <v>593.28387388360454</v>
      </c>
      <c r="N11" s="13">
        <v>4</v>
      </c>
      <c r="O11" s="13">
        <v>1</v>
      </c>
      <c r="P11" s="65">
        <f t="shared" si="13"/>
        <v>15</v>
      </c>
      <c r="Q11" s="63">
        <f t="shared" si="3"/>
        <v>240</v>
      </c>
      <c r="R11" s="63">
        <f t="shared" si="4"/>
        <v>1140</v>
      </c>
      <c r="S11" s="71">
        <f t="shared" si="17"/>
        <v>216</v>
      </c>
      <c r="T11" s="72">
        <f t="shared" si="38"/>
        <v>3.6</v>
      </c>
      <c r="U11" s="57">
        <f t="shared" si="39"/>
        <v>66.666666666666671</v>
      </c>
      <c r="V11" s="63">
        <f t="shared" si="18"/>
        <v>240</v>
      </c>
      <c r="W11" s="63">
        <f t="shared" si="19"/>
        <v>-24</v>
      </c>
      <c r="X11" s="63">
        <f t="shared" si="20"/>
        <v>216</v>
      </c>
      <c r="Y11" s="73">
        <f t="shared" si="21"/>
        <v>16.666666666666668</v>
      </c>
      <c r="Z11" s="74">
        <f t="shared" si="22"/>
        <v>66.666666666666671</v>
      </c>
      <c r="AA11" s="74">
        <f t="shared" si="40"/>
        <v>44.271386411474069</v>
      </c>
      <c r="AB11" s="154">
        <f t="shared" si="23"/>
        <v>44.271386411474069</v>
      </c>
      <c r="AC11" s="118">
        <f t="shared" si="24"/>
        <v>66.666666666666671</v>
      </c>
      <c r="AD11" s="109">
        <f>[1]영웅렙업zero!$P10*AB11</f>
        <v>7.9</v>
      </c>
      <c r="AE11" s="13">
        <f t="shared" si="25"/>
        <v>4</v>
      </c>
      <c r="AG11" s="68"/>
      <c r="AH11" s="68"/>
      <c r="AI11" s="68">
        <f t="shared" si="26"/>
        <v>8</v>
      </c>
      <c r="AJ11" s="73">
        <f t="shared" si="41"/>
        <v>4</v>
      </c>
      <c r="AK11" s="26">
        <f t="shared" si="27"/>
        <v>28800</v>
      </c>
      <c r="AL11" s="33">
        <f t="shared" si="28"/>
        <v>14400</v>
      </c>
      <c r="AM11" s="159">
        <f t="shared" si="42"/>
        <v>14400</v>
      </c>
      <c r="AN11" s="26">
        <f t="shared" si="43"/>
        <v>5760</v>
      </c>
      <c r="AO11" s="26">
        <f t="shared" si="44"/>
        <v>1000</v>
      </c>
      <c r="AP11" s="29">
        <f t="shared" si="29"/>
        <v>255003.18573009063</v>
      </c>
      <c r="AQ11" s="27">
        <f t="shared" si="30"/>
        <v>283803.1857300906</v>
      </c>
      <c r="AR11" s="77">
        <f t="shared" si="31"/>
        <v>0.89852122369271059</v>
      </c>
      <c r="AS11" s="77">
        <f t="shared" si="45"/>
        <v>0.10147877630728951</v>
      </c>
      <c r="AT11" s="26">
        <f t="shared" si="46"/>
        <v>304457.1428571429</v>
      </c>
      <c r="AU11" s="60">
        <f t="shared" si="32"/>
        <v>19028.571428571428</v>
      </c>
      <c r="AV11" s="60">
        <f t="shared" si="47"/>
        <v>323485.71428571432</v>
      </c>
      <c r="AW11" s="132">
        <f>AQ11*[1]영웅렙업zero!$P10</f>
        <v>50643.211089649369</v>
      </c>
      <c r="AX11" s="60">
        <f t="shared" si="33"/>
        <v>45578.889980684435</v>
      </c>
      <c r="AY11" s="60">
        <f t="shared" si="48"/>
        <v>5064.321108964934</v>
      </c>
      <c r="AZ11" s="60">
        <f t="shared" ref="AZ11:AZ52" si="58">AY10+AY11</f>
        <v>7164.2571089649318</v>
      </c>
      <c r="BA11" s="26">
        <f t="shared" si="34"/>
        <v>4557.8889980684435</v>
      </c>
      <c r="BB11" s="117">
        <f t="shared" si="49"/>
        <v>13673.66699420533</v>
      </c>
      <c r="BC11" s="60">
        <f t="shared" si="50"/>
        <v>4557.8889980684435</v>
      </c>
      <c r="BD11" s="117">
        <f t="shared" si="14"/>
        <v>28729.004559205328</v>
      </c>
      <c r="BE11" s="148">
        <f t="shared" si="51"/>
        <v>9115.7779961368869</v>
      </c>
      <c r="BF11" s="60">
        <f t="shared" si="35"/>
        <v>4540850.9716814496</v>
      </c>
      <c r="BG11" s="60">
        <f t="shared" si="52"/>
        <v>4086765.8745133048</v>
      </c>
      <c r="BH11" s="60">
        <f t="shared" si="53"/>
        <v>454085.09716814477</v>
      </c>
      <c r="BI11" s="60">
        <f t="shared" si="54"/>
        <v>692546.06292758277</v>
      </c>
      <c r="BJ11" s="26">
        <f t="shared" si="55"/>
        <v>2043382.9372566524</v>
      </c>
      <c r="BK11" s="60">
        <f t="shared" si="56"/>
        <v>1226029.7623539914</v>
      </c>
      <c r="BL11" s="133">
        <f t="shared" si="57"/>
        <v>817353.17490266101</v>
      </c>
      <c r="BM11" s="60">
        <f t="shared" si="36"/>
        <v>127711.43357854077</v>
      </c>
      <c r="BN11" s="60">
        <f t="shared" si="37"/>
        <v>76626.860147124462</v>
      </c>
      <c r="BO11" s="60">
        <f t="shared" si="12"/>
        <v>3700</v>
      </c>
    </row>
    <row r="12" spans="1:67" s="63" customFormat="1" x14ac:dyDescent="0.2">
      <c r="A12" s="63">
        <v>9</v>
      </c>
      <c r="B12" s="68">
        <v>3110.2040816326535</v>
      </c>
      <c r="C12" s="68">
        <f t="shared" si="7"/>
        <v>51.83673469387756</v>
      </c>
      <c r="D12" s="68">
        <f t="shared" si="8"/>
        <v>1231.1642700536918</v>
      </c>
      <c r="E12" s="68">
        <f t="shared" si="0"/>
        <v>20.519404500894861</v>
      </c>
      <c r="F12" s="68">
        <f t="shared" si="9"/>
        <v>72.356139194772425</v>
      </c>
      <c r="G12" s="60">
        <f>[1]영웅렙업zero!$Q11</f>
        <v>12.702205695649221</v>
      </c>
      <c r="H12" s="60"/>
      <c r="I12" s="69">
        <v>2.3750806784500349</v>
      </c>
      <c r="J12" s="68">
        <f t="shared" si="1"/>
        <v>51.83673469387756</v>
      </c>
      <c r="K12" s="68">
        <f>(J12*'(공식)행동력'!secPerBattle)/60</f>
        <v>51.83673469387756</v>
      </c>
      <c r="L12" s="69">
        <f t="shared" si="2"/>
        <v>123.11642700536918</v>
      </c>
      <c r="M12" s="70">
        <f t="shared" si="16"/>
        <v>570.3078492358618</v>
      </c>
      <c r="N12" s="13">
        <f>N11+2</f>
        <v>6</v>
      </c>
      <c r="O12" s="13">
        <v>1</v>
      </c>
      <c r="P12" s="65">
        <f t="shared" si="13"/>
        <v>16</v>
      </c>
      <c r="Q12" s="63">
        <f t="shared" si="3"/>
        <v>360</v>
      </c>
      <c r="R12" s="63">
        <f t="shared" si="4"/>
        <v>1320</v>
      </c>
      <c r="S12" s="71">
        <f t="shared" si="17"/>
        <v>236</v>
      </c>
      <c r="T12" s="72">
        <f t="shared" si="38"/>
        <v>3.9333333333333331</v>
      </c>
      <c r="U12" s="57">
        <f t="shared" si="39"/>
        <v>91.525423728813564</v>
      </c>
      <c r="V12" s="63">
        <f t="shared" si="18"/>
        <v>360</v>
      </c>
      <c r="W12" s="63">
        <f t="shared" si="19"/>
        <v>-124</v>
      </c>
      <c r="X12" s="63">
        <f t="shared" si="20"/>
        <v>236</v>
      </c>
      <c r="Y12" s="73">
        <f t="shared" si="21"/>
        <v>15.254237288135593</v>
      </c>
      <c r="Z12" s="74">
        <f t="shared" si="22"/>
        <v>91.525423728813564</v>
      </c>
      <c r="AA12" s="74">
        <f t="shared" si="40"/>
        <v>42.984660544980528</v>
      </c>
      <c r="AB12" s="154">
        <f t="shared" si="23"/>
        <v>42.984660544980528</v>
      </c>
      <c r="AC12" s="118">
        <f t="shared" si="24"/>
        <v>91.525423728813564</v>
      </c>
      <c r="AD12" s="109">
        <f>[1]영웅렙업zero!$P11*AB12</f>
        <v>9.1000000000000014</v>
      </c>
      <c r="AE12" s="13">
        <f t="shared" si="25"/>
        <v>6</v>
      </c>
      <c r="AG12" s="68"/>
      <c r="AH12" s="68"/>
      <c r="AI12" s="68">
        <f t="shared" si="26"/>
        <v>12</v>
      </c>
      <c r="AJ12" s="73">
        <f t="shared" si="41"/>
        <v>6</v>
      </c>
      <c r="AK12" s="26">
        <f t="shared" si="27"/>
        <v>43200</v>
      </c>
      <c r="AL12" s="33">
        <f t="shared" si="28"/>
        <v>21600</v>
      </c>
      <c r="AM12" s="159">
        <f t="shared" si="42"/>
        <v>21600</v>
      </c>
      <c r="AN12" s="26">
        <f t="shared" si="43"/>
        <v>8640</v>
      </c>
      <c r="AO12" s="26">
        <f t="shared" si="44"/>
        <v>1100</v>
      </c>
      <c r="AP12" s="29">
        <f t="shared" si="29"/>
        <v>371387.46710863174</v>
      </c>
      <c r="AQ12" s="27">
        <f t="shared" si="30"/>
        <v>414587.46710863174</v>
      </c>
      <c r="AR12" s="77">
        <f t="shared" si="31"/>
        <v>0.89580003394390939</v>
      </c>
      <c r="AS12" s="77">
        <f t="shared" si="45"/>
        <v>0.10419996605609058</v>
      </c>
      <c r="AT12" s="26">
        <f t="shared" si="46"/>
        <v>447869.38775510213</v>
      </c>
      <c r="AU12" s="60">
        <f t="shared" si="32"/>
        <v>27991.836734693883</v>
      </c>
      <c r="AV12" s="60">
        <f t="shared" si="47"/>
        <v>475861.22448979603</v>
      </c>
      <c r="AW12" s="132">
        <f>AQ12*[1]영웅렙업zero!$P11</f>
        <v>87769.588100867448</v>
      </c>
      <c r="AX12" s="60">
        <f t="shared" si="33"/>
        <v>78992.629290780707</v>
      </c>
      <c r="AY12" s="60">
        <f t="shared" si="48"/>
        <v>8776.9588100867404</v>
      </c>
      <c r="AZ12" s="60">
        <f t="shared" si="58"/>
        <v>13841.279919051674</v>
      </c>
      <c r="BA12" s="26">
        <f t="shared" si="34"/>
        <v>7899.2629290780715</v>
      </c>
      <c r="BB12" s="117">
        <f t="shared" si="49"/>
        <v>23697.788787234211</v>
      </c>
      <c r="BC12" s="60">
        <f>BB12/4</f>
        <v>5924.4471968085527</v>
      </c>
      <c r="BD12" s="117">
        <f t="shared" si="14"/>
        <v>52426.793346439539</v>
      </c>
      <c r="BE12" s="148">
        <f t="shared" si="51"/>
        <v>15798.525858156143</v>
      </c>
      <c r="BF12" s="60">
        <f t="shared" si="35"/>
        <v>6633399.4737381078</v>
      </c>
      <c r="BG12" s="60">
        <f t="shared" si="52"/>
        <v>5970059.5263642976</v>
      </c>
      <c r="BH12" s="60">
        <f t="shared" si="53"/>
        <v>663339.94737381022</v>
      </c>
      <c r="BI12" s="60">
        <f t="shared" si="54"/>
        <v>1355886.010301393</v>
      </c>
      <c r="BJ12" s="26">
        <f t="shared" si="55"/>
        <v>2985029.7631821488</v>
      </c>
      <c r="BK12" s="60">
        <f t="shared" si="56"/>
        <v>1791017.8579092892</v>
      </c>
      <c r="BL12" s="133">
        <f t="shared" si="57"/>
        <v>1194011.9052728596</v>
      </c>
      <c r="BM12" s="60">
        <f t="shared" si="36"/>
        <v>186564.3601988843</v>
      </c>
      <c r="BN12" s="60">
        <f t="shared" si="37"/>
        <v>111938.61611933057</v>
      </c>
      <c r="BO12" s="60">
        <f t="shared" si="12"/>
        <v>9100</v>
      </c>
    </row>
    <row r="13" spans="1:67" s="119" customFormat="1" x14ac:dyDescent="0.2">
      <c r="A13" s="119">
        <v>10</v>
      </c>
      <c r="B13" s="80">
        <v>3048.9795918367349</v>
      </c>
      <c r="C13" s="80">
        <f t="shared" si="7"/>
        <v>50.816326530612251</v>
      </c>
      <c r="D13" s="68">
        <f t="shared" si="8"/>
        <v>1344.7496178491069</v>
      </c>
      <c r="E13" s="68">
        <f t="shared" si="0"/>
        <v>22.412493630818449</v>
      </c>
      <c r="F13" s="68">
        <f t="shared" si="9"/>
        <v>73.228820161430704</v>
      </c>
      <c r="G13" s="60">
        <f>[1]영웅렙업zero!$Q12</f>
        <v>14.986910343078343</v>
      </c>
      <c r="H13" s="60"/>
      <c r="I13" s="69">
        <v>2.6462944286990457</v>
      </c>
      <c r="J13" s="80">
        <f t="shared" si="1"/>
        <v>50.816326530612251</v>
      </c>
      <c r="K13" s="68">
        <f>(J13*'(공식)행동력'!secPerBattle)/60</f>
        <v>50.816326530612251</v>
      </c>
      <c r="L13" s="69">
        <f t="shared" si="2"/>
        <v>134.4749617849107</v>
      </c>
      <c r="M13" s="80">
        <f t="shared" si="16"/>
        <v>545.83537263862104</v>
      </c>
      <c r="N13" s="120">
        <f t="shared" ref="N13:N53" si="59">N12+2</f>
        <v>8</v>
      </c>
      <c r="O13" s="120">
        <v>1</v>
      </c>
      <c r="P13" s="121">
        <f t="shared" si="13"/>
        <v>17</v>
      </c>
      <c r="Q13" s="78">
        <f t="shared" si="3"/>
        <v>480</v>
      </c>
      <c r="R13" s="78">
        <f t="shared" si="4"/>
        <v>1500</v>
      </c>
      <c r="S13" s="84">
        <f t="shared" si="17"/>
        <v>264</v>
      </c>
      <c r="T13" s="122">
        <f t="shared" si="38"/>
        <v>4.4000000000000004</v>
      </c>
      <c r="U13" s="123">
        <f t="shared" si="39"/>
        <v>109.09090909090909</v>
      </c>
      <c r="V13" s="119">
        <f t="shared" si="18"/>
        <v>480</v>
      </c>
      <c r="W13" s="119">
        <f t="shared" si="19"/>
        <v>-216</v>
      </c>
      <c r="X13" s="119">
        <f t="shared" si="20"/>
        <v>264</v>
      </c>
      <c r="Y13" s="124">
        <f t="shared" si="21"/>
        <v>13.636363636363637</v>
      </c>
      <c r="Z13" s="89">
        <f t="shared" si="22"/>
        <v>109.09090909090909</v>
      </c>
      <c r="AA13" s="89">
        <f t="shared" si="40"/>
        <v>41.636333688230302</v>
      </c>
      <c r="AB13" s="156">
        <f t="shared" si="23"/>
        <v>41.636333688230302</v>
      </c>
      <c r="AC13" s="89">
        <f t="shared" si="24"/>
        <v>109.09090909090909</v>
      </c>
      <c r="AD13" s="109">
        <f>[1]영웅렙업zero!$P12*AB13</f>
        <v>10.399999999999999</v>
      </c>
      <c r="AE13" s="120">
        <f t="shared" si="25"/>
        <v>8</v>
      </c>
      <c r="AG13" s="80"/>
      <c r="AH13" s="80"/>
      <c r="AI13" s="80">
        <f t="shared" si="26"/>
        <v>16</v>
      </c>
      <c r="AJ13" s="124">
        <f t="shared" si="41"/>
        <v>8</v>
      </c>
      <c r="AK13" s="91">
        <f t="shared" si="27"/>
        <v>57600</v>
      </c>
      <c r="AL13" s="92">
        <f t="shared" si="28"/>
        <v>28800</v>
      </c>
      <c r="AM13" s="161">
        <f t="shared" si="42"/>
        <v>28800</v>
      </c>
      <c r="AN13" s="91">
        <f t="shared" si="43"/>
        <v>11520</v>
      </c>
      <c r="AO13" s="91">
        <f t="shared" si="44"/>
        <v>1200</v>
      </c>
      <c r="AP13" s="98">
        <f t="shared" si="29"/>
        <v>479650.56408841308</v>
      </c>
      <c r="AQ13" s="98">
        <f t="shared" si="30"/>
        <v>537250.56408841303</v>
      </c>
      <c r="AR13" s="127">
        <f t="shared" si="31"/>
        <v>0.89278745551857441</v>
      </c>
      <c r="AS13" s="127">
        <f t="shared" si="45"/>
        <v>0.10721254448142564</v>
      </c>
      <c r="AT13" s="98">
        <f t="shared" si="46"/>
        <v>585404.08163265313</v>
      </c>
      <c r="AU13" s="84">
        <f t="shared" si="32"/>
        <v>36587.755102040821</v>
      </c>
      <c r="AV13" s="84">
        <f t="shared" si="47"/>
        <v>621991.83673469396</v>
      </c>
      <c r="AW13" s="136">
        <f>AQ13*[1]영웅렙업zero!$P12</f>
        <v>134195.43392935517</v>
      </c>
      <c r="AX13" s="97">
        <f t="shared" si="33"/>
        <v>120775.89053641965</v>
      </c>
      <c r="AY13" s="97">
        <f t="shared" si="48"/>
        <v>13419.54339293552</v>
      </c>
      <c r="AZ13" s="97">
        <f t="shared" si="58"/>
        <v>22196.502203022261</v>
      </c>
      <c r="BA13" s="91">
        <f t="shared" si="34"/>
        <v>12077.589053641967</v>
      </c>
      <c r="BB13" s="117">
        <f t="shared" si="49"/>
        <v>36232.767160925898</v>
      </c>
      <c r="BC13" s="60">
        <f t="shared" ref="BC13:BC14" si="60">BB13/4</f>
        <v>9058.1917902314744</v>
      </c>
      <c r="BD13" s="117">
        <f t="shared" si="14"/>
        <v>88659.560507365444</v>
      </c>
      <c r="BE13" s="148">
        <f t="shared" si="51"/>
        <v>24155.178107283933</v>
      </c>
      <c r="BF13" s="84">
        <f t="shared" si="35"/>
        <v>8596009.0254146084</v>
      </c>
      <c r="BG13" s="84">
        <f t="shared" si="52"/>
        <v>7736408.1228731479</v>
      </c>
      <c r="BH13" s="84">
        <f t="shared" si="53"/>
        <v>859600.90254146047</v>
      </c>
      <c r="BI13" s="97">
        <f t="shared" si="54"/>
        <v>2215486.9128428535</v>
      </c>
      <c r="BJ13" s="98">
        <f t="shared" si="55"/>
        <v>3868204.061436574</v>
      </c>
      <c r="BK13" s="84">
        <f t="shared" si="56"/>
        <v>2320922.4368619444</v>
      </c>
      <c r="BL13" s="144">
        <f t="shared" si="57"/>
        <v>1547281.6245746296</v>
      </c>
      <c r="BM13" s="97">
        <f t="shared" si="36"/>
        <v>241762.75383978587</v>
      </c>
      <c r="BN13" s="97">
        <f t="shared" si="37"/>
        <v>145057.65230387152</v>
      </c>
      <c r="BO13" s="97">
        <f t="shared" si="12"/>
        <v>15700</v>
      </c>
    </row>
    <row r="14" spans="1:67" s="99" customFormat="1" x14ac:dyDescent="0.2">
      <c r="A14" s="99">
        <v>11</v>
      </c>
      <c r="B14" s="100">
        <v>2987.7551020408164</v>
      </c>
      <c r="C14" s="100">
        <f t="shared" si="7"/>
        <v>49.795918367346943</v>
      </c>
      <c r="D14" s="68">
        <f t="shared" si="8"/>
        <v>1468.2219232866787</v>
      </c>
      <c r="E14" s="68">
        <f t="shared" si="0"/>
        <v>24.470365388111311</v>
      </c>
      <c r="F14" s="68">
        <f t="shared" si="9"/>
        <v>74.266283755458261</v>
      </c>
      <c r="G14" s="60">
        <f>[1]영웅렙업zero!$Q13</f>
        <v>17.449532982378773</v>
      </c>
      <c r="H14" s="60"/>
      <c r="I14" s="69">
        <v>2.948478452501937</v>
      </c>
      <c r="J14" s="100">
        <f t="shared" si="1"/>
        <v>49.795918367346943</v>
      </c>
      <c r="K14" s="68">
        <f>(J14*'(공식)행동력'!secPerBattle)/60</f>
        <v>49.795918367346943</v>
      </c>
      <c r="L14" s="69">
        <f t="shared" si="2"/>
        <v>146.82219232866788</v>
      </c>
      <c r="M14" s="102">
        <f t="shared" si="16"/>
        <v>520.03532393322905</v>
      </c>
      <c r="N14" s="103">
        <f t="shared" si="59"/>
        <v>10</v>
      </c>
      <c r="O14" s="103">
        <v>1</v>
      </c>
      <c r="P14" s="104">
        <f t="shared" si="13"/>
        <v>18</v>
      </c>
      <c r="Q14" s="99">
        <f t="shared" si="3"/>
        <v>600</v>
      </c>
      <c r="R14" s="99">
        <f t="shared" si="4"/>
        <v>1680</v>
      </c>
      <c r="S14" s="105">
        <f t="shared" si="17"/>
        <v>300</v>
      </c>
      <c r="T14" s="106">
        <f t="shared" si="38"/>
        <v>5</v>
      </c>
      <c r="U14" s="107">
        <f t="shared" si="39"/>
        <v>120</v>
      </c>
      <c r="V14" s="99">
        <f t="shared" si="18"/>
        <v>600</v>
      </c>
      <c r="W14" s="99">
        <f t="shared" si="19"/>
        <v>-300</v>
      </c>
      <c r="X14" s="99">
        <f t="shared" si="20"/>
        <v>300</v>
      </c>
      <c r="Y14" s="108">
        <f t="shared" si="21"/>
        <v>12</v>
      </c>
      <c r="Z14" s="109">
        <f t="shared" si="22"/>
        <v>120</v>
      </c>
      <c r="AA14" s="109">
        <f t="shared" si="40"/>
        <v>40.230303052173788</v>
      </c>
      <c r="AB14" s="157">
        <f t="shared" si="23"/>
        <v>40.230303052173788</v>
      </c>
      <c r="AC14" s="110">
        <f t="shared" si="24"/>
        <v>120</v>
      </c>
      <c r="AD14" s="109">
        <f>[1]영웅렙업zero!$P13*AB14</f>
        <v>11.7</v>
      </c>
      <c r="AE14" s="103">
        <f t="shared" si="25"/>
        <v>10</v>
      </c>
      <c r="AF14" s="99">
        <v>1</v>
      </c>
      <c r="AG14" s="100"/>
      <c r="AH14" s="100"/>
      <c r="AI14" s="100">
        <f t="shared" si="26"/>
        <v>22</v>
      </c>
      <c r="AJ14" s="108">
        <f t="shared" si="41"/>
        <v>11</v>
      </c>
      <c r="AK14" s="111">
        <f t="shared" si="27"/>
        <v>79200</v>
      </c>
      <c r="AL14" s="112">
        <f t="shared" si="28"/>
        <v>39600</v>
      </c>
      <c r="AM14" s="162">
        <f t="shared" si="42"/>
        <v>39600</v>
      </c>
      <c r="AN14" s="111">
        <f t="shared" si="43"/>
        <v>15840</v>
      </c>
      <c r="AO14" s="111">
        <f t="shared" si="44"/>
        <v>1300</v>
      </c>
      <c r="AP14" s="114">
        <f t="shared" si="29"/>
        <v>637248.00034643279</v>
      </c>
      <c r="AQ14" s="164">
        <f t="shared" si="30"/>
        <v>716448.00034643279</v>
      </c>
      <c r="AR14" s="116">
        <f t="shared" si="31"/>
        <v>0.88945464295845134</v>
      </c>
      <c r="AS14" s="116">
        <f t="shared" si="45"/>
        <v>0.11054535704154868</v>
      </c>
      <c r="AT14" s="111">
        <f t="shared" si="46"/>
        <v>788767.34693877562</v>
      </c>
      <c r="AU14" s="117">
        <f t="shared" si="32"/>
        <v>49297.959183673469</v>
      </c>
      <c r="AV14" s="117">
        <f t="shared" si="47"/>
        <v>838065.30612244911</v>
      </c>
      <c r="AW14" s="138">
        <f>AQ14*[1]영웅렙업zero!$P13</f>
        <v>208361.38353673997</v>
      </c>
      <c r="AX14" s="117">
        <f t="shared" si="33"/>
        <v>187525.24518306597</v>
      </c>
      <c r="AY14" s="117">
        <f t="shared" si="48"/>
        <v>20836.138353674003</v>
      </c>
      <c r="AZ14" s="117">
        <f t="shared" si="58"/>
        <v>34255.681746609524</v>
      </c>
      <c r="BA14" s="111">
        <f t="shared" si="34"/>
        <v>18752.524518306596</v>
      </c>
      <c r="BB14" s="117">
        <f t="shared" si="49"/>
        <v>56257.573554919793</v>
      </c>
      <c r="BC14" s="60">
        <f t="shared" si="60"/>
        <v>14064.393388729948</v>
      </c>
      <c r="BD14" s="117">
        <f t="shared" si="14"/>
        <v>144917.13406228524</v>
      </c>
      <c r="BE14" s="148">
        <f t="shared" si="51"/>
        <v>37505.049036613193</v>
      </c>
      <c r="BF14" s="117">
        <f t="shared" si="35"/>
        <v>11463168.005542925</v>
      </c>
      <c r="BG14" s="117">
        <f t="shared" si="52"/>
        <v>10316851.204988632</v>
      </c>
      <c r="BH14" s="117">
        <f t="shared" si="53"/>
        <v>1146316.8005542923</v>
      </c>
      <c r="BI14" s="117">
        <f t="shared" si="54"/>
        <v>3361803.7133971457</v>
      </c>
      <c r="BJ14" s="111">
        <f t="shared" si="55"/>
        <v>5158425.6024943162</v>
      </c>
      <c r="BK14" s="117">
        <f t="shared" si="56"/>
        <v>3095055.3614965896</v>
      </c>
      <c r="BL14" s="139">
        <f t="shared" si="57"/>
        <v>2063370.2409977266</v>
      </c>
      <c r="BM14" s="117">
        <f t="shared" si="36"/>
        <v>322401.60015589476</v>
      </c>
      <c r="BN14" s="117">
        <f t="shared" si="37"/>
        <v>193440.96009353685</v>
      </c>
      <c r="BO14" s="117">
        <f t="shared" si="12"/>
        <v>24100</v>
      </c>
    </row>
    <row r="15" spans="1:67" s="63" customFormat="1" x14ac:dyDescent="0.2">
      <c r="A15" s="63">
        <v>12</v>
      </c>
      <c r="B15" s="68">
        <v>2926.5306122448983</v>
      </c>
      <c r="C15" s="68">
        <f t="shared" si="7"/>
        <v>48.775510204081641</v>
      </c>
      <c r="D15" s="68">
        <f t="shared" si="8"/>
        <v>1602.358081418929</v>
      </c>
      <c r="E15" s="68">
        <f t="shared" si="0"/>
        <v>26.705968023648818</v>
      </c>
      <c r="F15" s="68">
        <f t="shared" si="9"/>
        <v>75.481478227730463</v>
      </c>
      <c r="G15" s="60">
        <f>[1]영웅렙업zero!$Q14</f>
        <v>20.89163089859569</v>
      </c>
      <c r="H15" s="60"/>
      <c r="I15" s="69">
        <v>3.2851692882647492</v>
      </c>
      <c r="J15" s="68">
        <f t="shared" si="1"/>
        <v>48.775510204081641</v>
      </c>
      <c r="K15" s="68">
        <f>(J15*'(공식)행동력'!secPerBattle)/60</f>
        <v>48.775510204081641</v>
      </c>
      <c r="L15" s="69">
        <f t="shared" si="2"/>
        <v>160.2358081418929</v>
      </c>
      <c r="M15" s="70">
        <f t="shared" si="16"/>
        <v>493.10966037993154</v>
      </c>
      <c r="N15" s="13">
        <f t="shared" si="59"/>
        <v>12</v>
      </c>
      <c r="O15" s="13">
        <v>1</v>
      </c>
      <c r="P15" s="65">
        <f t="shared" si="13"/>
        <v>19</v>
      </c>
      <c r="Q15" s="63">
        <f t="shared" si="3"/>
        <v>720</v>
      </c>
      <c r="R15" s="63">
        <f t="shared" si="4"/>
        <v>1860</v>
      </c>
      <c r="S15" s="71">
        <f t="shared" si="17"/>
        <v>344</v>
      </c>
      <c r="T15" s="72">
        <f t="shared" si="38"/>
        <v>5.7333333333333334</v>
      </c>
      <c r="U15" s="57">
        <f t="shared" si="39"/>
        <v>125.58139534883722</v>
      </c>
      <c r="V15" s="63">
        <f t="shared" si="18"/>
        <v>720</v>
      </c>
      <c r="W15" s="63">
        <f t="shared" si="19"/>
        <v>-376</v>
      </c>
      <c r="X15" s="63">
        <f t="shared" si="20"/>
        <v>344</v>
      </c>
      <c r="Y15" s="73">
        <f t="shared" si="21"/>
        <v>10.465116279069768</v>
      </c>
      <c r="Z15" s="74">
        <f t="shared" si="22"/>
        <v>125.58139534883722</v>
      </c>
      <c r="AA15" s="74">
        <f t="shared" si="40"/>
        <v>38.771506347761836</v>
      </c>
      <c r="AB15" s="154">
        <f t="shared" si="23"/>
        <v>38.771506347761836</v>
      </c>
      <c r="AC15" s="118">
        <f t="shared" si="24"/>
        <v>125.58139534883722</v>
      </c>
      <c r="AD15" s="109">
        <f>[1]영웅렙업zero!$P14*AB15</f>
        <v>13.500000000000002</v>
      </c>
      <c r="AE15" s="13">
        <f t="shared" si="25"/>
        <v>12</v>
      </c>
      <c r="AF15" s="63">
        <v>2</v>
      </c>
      <c r="AG15" s="68"/>
      <c r="AH15" s="68"/>
      <c r="AI15" s="68">
        <f t="shared" si="26"/>
        <v>28</v>
      </c>
      <c r="AJ15" s="73">
        <f t="shared" si="41"/>
        <v>14</v>
      </c>
      <c r="AK15" s="26">
        <f t="shared" si="27"/>
        <v>100800</v>
      </c>
      <c r="AL15" s="33">
        <f t="shared" si="28"/>
        <v>50400</v>
      </c>
      <c r="AM15" s="159">
        <f t="shared" si="42"/>
        <v>50400</v>
      </c>
      <c r="AN15" s="26">
        <f t="shared" si="43"/>
        <v>20160</v>
      </c>
      <c r="AO15" s="26">
        <f t="shared" si="44"/>
        <v>1400</v>
      </c>
      <c r="AP15" s="29">
        <f t="shared" si="29"/>
        <v>781633.56797087856</v>
      </c>
      <c r="AQ15" s="27">
        <f t="shared" si="30"/>
        <v>882433.56797087856</v>
      </c>
      <c r="AR15" s="77">
        <f t="shared" si="31"/>
        <v>0.88577043795853594</v>
      </c>
      <c r="AS15" s="77">
        <f t="shared" si="45"/>
        <v>0.1142295620414641</v>
      </c>
      <c r="AT15" s="26">
        <f t="shared" si="46"/>
        <v>983314.28571428591</v>
      </c>
      <c r="AU15" s="60">
        <f t="shared" si="32"/>
        <v>61457.142857142862</v>
      </c>
      <c r="AV15" s="60">
        <f t="shared" si="47"/>
        <v>1044771.4285714288</v>
      </c>
      <c r="AW15" s="132">
        <f>AQ15*[1]영웅렙업zero!$P14</f>
        <v>307257.93990964076</v>
      </c>
      <c r="AX15" s="60">
        <f t="shared" si="33"/>
        <v>276532.14591867669</v>
      </c>
      <c r="AY15" s="60">
        <f t="shared" si="48"/>
        <v>30725.79399096407</v>
      </c>
      <c r="AZ15" s="60">
        <f t="shared" si="58"/>
        <v>51561.932344638073</v>
      </c>
      <c r="BA15" s="26">
        <f t="shared" si="34"/>
        <v>27653.214591867669</v>
      </c>
      <c r="BB15" s="117">
        <f t="shared" si="49"/>
        <v>82959.643775603006</v>
      </c>
      <c r="BC15" s="60">
        <f>BB15/5</f>
        <v>16591.9287551206</v>
      </c>
      <c r="BD15" s="117">
        <f t="shared" si="14"/>
        <v>227876.77783788825</v>
      </c>
      <c r="BE15" s="148">
        <f t="shared" si="51"/>
        <v>55306.429183735338</v>
      </c>
      <c r="BF15" s="60">
        <f t="shared" si="35"/>
        <v>14118937.087534057</v>
      </c>
      <c r="BG15" s="60">
        <f t="shared" si="52"/>
        <v>12707043.378780652</v>
      </c>
      <c r="BH15" s="60">
        <f t="shared" si="53"/>
        <v>1411893.7087534051</v>
      </c>
      <c r="BI15" s="60">
        <f t="shared" si="54"/>
        <v>4773697.4221505504</v>
      </c>
      <c r="BJ15" s="26">
        <f t="shared" si="55"/>
        <v>6353521.6893903259</v>
      </c>
      <c r="BK15" s="60">
        <f t="shared" si="56"/>
        <v>3812113.0136341956</v>
      </c>
      <c r="BL15" s="133">
        <f t="shared" si="57"/>
        <v>2541408.6757561304</v>
      </c>
      <c r="BM15" s="60">
        <f t="shared" si="36"/>
        <v>397095.10558689537</v>
      </c>
      <c r="BN15" s="60">
        <f t="shared" si="37"/>
        <v>238257.06335213722</v>
      </c>
      <c r="BO15" s="60">
        <f>ROUNDDOWN(BE14,-3)</f>
        <v>37000</v>
      </c>
    </row>
    <row r="16" spans="1:67" s="63" customFormat="1" x14ac:dyDescent="0.2">
      <c r="A16" s="63">
        <v>13</v>
      </c>
      <c r="B16" s="68">
        <v>2865.3061224489797</v>
      </c>
      <c r="C16" s="68">
        <f t="shared" si="7"/>
        <v>47.755102040816332</v>
      </c>
      <c r="D16" s="68">
        <f t="shared" si="8"/>
        <v>1747.9834940542719</v>
      </c>
      <c r="E16" s="68">
        <f t="shared" si="0"/>
        <v>29.133058234237865</v>
      </c>
      <c r="F16" s="68">
        <f t="shared" si="9"/>
        <v>76.88816027505419</v>
      </c>
      <c r="G16" s="60">
        <f>[1]영웅렙업zero!$Q15</f>
        <v>24.955793901240877</v>
      </c>
      <c r="H16" s="60"/>
      <c r="I16" s="69">
        <v>3.6603073166093725</v>
      </c>
      <c r="J16" s="68">
        <f t="shared" si="1"/>
        <v>47.755102040816332</v>
      </c>
      <c r="K16" s="68">
        <f>(J16*'(공식)행동력'!secPerBattle)/60</f>
        <v>47.755102040816332</v>
      </c>
      <c r="L16" s="69">
        <f t="shared" si="2"/>
        <v>174.79834940542719</v>
      </c>
      <c r="M16" s="70">
        <f t="shared" si="16"/>
        <v>465.28957459772931</v>
      </c>
      <c r="N16" s="13">
        <f t="shared" si="59"/>
        <v>14</v>
      </c>
      <c r="O16" s="13">
        <v>1</v>
      </c>
      <c r="P16" s="65">
        <f t="shared" si="13"/>
        <v>20</v>
      </c>
      <c r="Q16" s="63">
        <f t="shared" si="3"/>
        <v>840</v>
      </c>
      <c r="R16" s="63">
        <f t="shared" si="4"/>
        <v>2040</v>
      </c>
      <c r="S16" s="71">
        <f t="shared" si="17"/>
        <v>396</v>
      </c>
      <c r="T16" s="72">
        <f t="shared" si="38"/>
        <v>6.6</v>
      </c>
      <c r="U16" s="57">
        <f t="shared" si="39"/>
        <v>127.27272727272728</v>
      </c>
      <c r="V16" s="63">
        <f t="shared" si="18"/>
        <v>840</v>
      </c>
      <c r="W16" s="63">
        <f t="shared" si="19"/>
        <v>-444</v>
      </c>
      <c r="X16" s="63">
        <f t="shared" si="20"/>
        <v>396</v>
      </c>
      <c r="Y16" s="73">
        <f t="shared" si="21"/>
        <v>9.0909090909090917</v>
      </c>
      <c r="Z16" s="74">
        <f t="shared" si="22"/>
        <v>127.27272727272728</v>
      </c>
      <c r="AA16" s="74">
        <f t="shared" si="40"/>
        <v>37.265895193731247</v>
      </c>
      <c r="AB16" s="154">
        <f t="shared" si="23"/>
        <v>37.265895193731247</v>
      </c>
      <c r="AC16" s="118">
        <f t="shared" si="24"/>
        <v>127.27272727272728</v>
      </c>
      <c r="AD16" s="109">
        <f>[1]영웅렙업zero!$P15*AB16</f>
        <v>15.5</v>
      </c>
      <c r="AE16" s="13">
        <f t="shared" si="25"/>
        <v>14</v>
      </c>
      <c r="AF16" s="63">
        <v>4</v>
      </c>
      <c r="AG16" s="68"/>
      <c r="AH16" s="68"/>
      <c r="AI16" s="68">
        <f t="shared" si="26"/>
        <v>36</v>
      </c>
      <c r="AJ16" s="73">
        <f t="shared" si="41"/>
        <v>18</v>
      </c>
      <c r="AK16" s="26">
        <f t="shared" si="27"/>
        <v>129600</v>
      </c>
      <c r="AL16" s="33">
        <f t="shared" si="28"/>
        <v>64800</v>
      </c>
      <c r="AM16" s="159">
        <f t="shared" si="42"/>
        <v>64800</v>
      </c>
      <c r="AN16" s="26">
        <f t="shared" si="43"/>
        <v>25920</v>
      </c>
      <c r="AO16" s="26">
        <f t="shared" si="44"/>
        <v>1500</v>
      </c>
      <c r="AP16" s="29">
        <f t="shared" si="29"/>
        <v>965932.00342151395</v>
      </c>
      <c r="AQ16" s="27">
        <f t="shared" si="30"/>
        <v>1095532.0034215138</v>
      </c>
      <c r="AR16" s="77">
        <f t="shared" si="31"/>
        <v>0.88170131078303571</v>
      </c>
      <c r="AS16" s="77">
        <f t="shared" si="45"/>
        <v>0.11829868921696436</v>
      </c>
      <c r="AT16" s="26">
        <f t="shared" si="46"/>
        <v>1237812.2448979593</v>
      </c>
      <c r="AU16" s="60">
        <f t="shared" si="32"/>
        <v>77363.265306122456</v>
      </c>
      <c r="AV16" s="60">
        <f t="shared" si="47"/>
        <v>1315175.5102040817</v>
      </c>
      <c r="AW16" s="132">
        <f>AQ16*[1]영웅렙업zero!$P15</f>
        <v>455664.51482668024</v>
      </c>
      <c r="AX16" s="60">
        <f t="shared" si="33"/>
        <v>410098.06334401225</v>
      </c>
      <c r="AY16" s="60">
        <f t="shared" si="48"/>
        <v>45566.451482667995</v>
      </c>
      <c r="AZ16" s="60">
        <f t="shared" si="58"/>
        <v>76292.245473632065</v>
      </c>
      <c r="BA16" s="26">
        <f t="shared" si="34"/>
        <v>41009.806334401226</v>
      </c>
      <c r="BB16" s="117">
        <f t="shared" si="49"/>
        <v>123029.41900320367</v>
      </c>
      <c r="BC16" s="60">
        <f>BB16/5</f>
        <v>24605.883800640735</v>
      </c>
      <c r="BD16" s="117">
        <f t="shared" si="14"/>
        <v>350906.19684109191</v>
      </c>
      <c r="BE16" s="148">
        <f t="shared" si="51"/>
        <v>82019.612668802452</v>
      </c>
      <c r="BF16" s="60">
        <f t="shared" si="35"/>
        <v>17528512.054744221</v>
      </c>
      <c r="BG16" s="60">
        <f t="shared" si="52"/>
        <v>15775660.8492698</v>
      </c>
      <c r="BH16" s="60">
        <f t="shared" si="53"/>
        <v>1752851.2054744214</v>
      </c>
      <c r="BI16" s="60">
        <f t="shared" si="54"/>
        <v>6526548.6276249718</v>
      </c>
      <c r="BJ16" s="26">
        <f t="shared" si="55"/>
        <v>7887830.4246348999</v>
      </c>
      <c r="BK16" s="60">
        <f t="shared" si="56"/>
        <v>4732698.2547809398</v>
      </c>
      <c r="BL16" s="133">
        <f t="shared" si="57"/>
        <v>3155132.1698539602</v>
      </c>
      <c r="BM16" s="60">
        <f t="shared" si="36"/>
        <v>492989.40153968125</v>
      </c>
      <c r="BN16" s="60">
        <f t="shared" si="37"/>
        <v>295793.64092380874</v>
      </c>
      <c r="BO16" s="60">
        <f>ROUNDDOWN(BE15,-3)</f>
        <v>55000</v>
      </c>
    </row>
    <row r="17" spans="1:67" s="63" customFormat="1" x14ac:dyDescent="0.2">
      <c r="A17" s="63">
        <v>14</v>
      </c>
      <c r="B17" s="68">
        <v>2804.0816326530612</v>
      </c>
      <c r="C17" s="68">
        <f t="shared" si="7"/>
        <v>46.734693877551017</v>
      </c>
      <c r="D17" s="68">
        <f t="shared" si="8"/>
        <v>1905.9730174073741</v>
      </c>
      <c r="E17" s="68">
        <f t="shared" si="0"/>
        <v>31.766216956789567</v>
      </c>
      <c r="F17" s="68">
        <f t="shared" si="9"/>
        <v>78.500910834340587</v>
      </c>
      <c r="G17" s="60">
        <f>[1]영웅렙업zero!$Q16</f>
        <v>30.234848627025499</v>
      </c>
      <c r="H17" s="60"/>
      <c r="I17" s="69">
        <v>4.0782828756751677</v>
      </c>
      <c r="J17" s="68">
        <f t="shared" si="1"/>
        <v>46.734693877551017</v>
      </c>
      <c r="K17" s="68">
        <f>(J17*'(공식)행동력'!secPerBattle)/60</f>
        <v>46.734693877551017</v>
      </c>
      <c r="L17" s="69">
        <f t="shared" si="2"/>
        <v>190.59730174073741</v>
      </c>
      <c r="M17" s="70">
        <f t="shared" si="16"/>
        <v>436.83003770636373</v>
      </c>
      <c r="N17" s="13">
        <f t="shared" si="59"/>
        <v>16</v>
      </c>
      <c r="O17" s="13">
        <v>1</v>
      </c>
      <c r="P17" s="65">
        <f t="shared" si="13"/>
        <v>21</v>
      </c>
      <c r="Q17" s="63">
        <f t="shared" si="3"/>
        <v>960</v>
      </c>
      <c r="R17" s="63">
        <f t="shared" si="4"/>
        <v>2220</v>
      </c>
      <c r="S17" s="71">
        <f t="shared" si="17"/>
        <v>456</v>
      </c>
      <c r="T17" s="72">
        <f t="shared" si="38"/>
        <v>7.6</v>
      </c>
      <c r="U17" s="57">
        <f t="shared" si="39"/>
        <v>126.31578947368421</v>
      </c>
      <c r="V17" s="63">
        <f t="shared" si="18"/>
        <v>960</v>
      </c>
      <c r="W17" s="63">
        <f t="shared" si="19"/>
        <v>-504</v>
      </c>
      <c r="X17" s="63">
        <f t="shared" si="20"/>
        <v>456</v>
      </c>
      <c r="Y17" s="73">
        <f t="shared" si="21"/>
        <v>7.8947368421052628</v>
      </c>
      <c r="Z17" s="74">
        <f t="shared" si="22"/>
        <v>126.31578947368421</v>
      </c>
      <c r="AA17" s="74">
        <f t="shared" si="40"/>
        <v>35.720370666405096</v>
      </c>
      <c r="AB17" s="154">
        <f t="shared" si="23"/>
        <v>35.720370666405096</v>
      </c>
      <c r="AC17" s="118">
        <f t="shared" si="24"/>
        <v>126.31578947368421</v>
      </c>
      <c r="AD17" s="109">
        <f>[1]영웅렙업zero!$P16*AB17</f>
        <v>18</v>
      </c>
      <c r="AE17" s="13">
        <f t="shared" si="25"/>
        <v>16</v>
      </c>
      <c r="AF17" s="63">
        <v>5</v>
      </c>
      <c r="AG17" s="68"/>
      <c r="AH17" s="68"/>
      <c r="AI17" s="68">
        <f t="shared" si="26"/>
        <v>42</v>
      </c>
      <c r="AJ17" s="73">
        <f t="shared" si="41"/>
        <v>21</v>
      </c>
      <c r="AK17" s="26">
        <f t="shared" si="27"/>
        <v>151200</v>
      </c>
      <c r="AL17" s="33">
        <f t="shared" si="28"/>
        <v>75600</v>
      </c>
      <c r="AM17" s="159">
        <f t="shared" si="42"/>
        <v>75600</v>
      </c>
      <c r="AN17" s="26">
        <f t="shared" si="43"/>
        <v>30240</v>
      </c>
      <c r="AO17" s="26">
        <f t="shared" si="44"/>
        <v>1600</v>
      </c>
      <c r="AP17" s="29">
        <f t="shared" si="29"/>
        <v>1080184.0089520901</v>
      </c>
      <c r="AQ17" s="27">
        <f t="shared" si="30"/>
        <v>1231384.0089520901</v>
      </c>
      <c r="AR17" s="77">
        <f t="shared" si="31"/>
        <v>0.87721133383186334</v>
      </c>
      <c r="AS17" s="77">
        <f t="shared" si="45"/>
        <v>0.12278866616813666</v>
      </c>
      <c r="AT17" s="26">
        <f t="shared" si="46"/>
        <v>1413257.1428571427</v>
      </c>
      <c r="AU17" s="60">
        <f t="shared" si="32"/>
        <v>88328.571428571435</v>
      </c>
      <c r="AV17" s="60">
        <f t="shared" si="47"/>
        <v>1501585.7142857141</v>
      </c>
      <c r="AW17" s="132">
        <f>AQ17*[1]영웅렙업zero!$P16</f>
        <v>620511.8185401042</v>
      </c>
      <c r="AX17" s="60">
        <f t="shared" si="33"/>
        <v>558460.63668609376</v>
      </c>
      <c r="AY17" s="60">
        <f t="shared" si="48"/>
        <v>62051.181854010443</v>
      </c>
      <c r="AZ17" s="60">
        <f t="shared" si="58"/>
        <v>107617.63333667844</v>
      </c>
      <c r="BA17" s="26">
        <f t="shared" si="34"/>
        <v>55846.063668609379</v>
      </c>
      <c r="BB17" s="117">
        <f t="shared" si="49"/>
        <v>167538.19100582812</v>
      </c>
      <c r="BC17" s="60">
        <f>BB17/5</f>
        <v>33507.638201165624</v>
      </c>
      <c r="BD17" s="117">
        <f t="shared" si="14"/>
        <v>518444.38784692006</v>
      </c>
      <c r="BE17" s="148">
        <f t="shared" si="51"/>
        <v>111692.12733721876</v>
      </c>
      <c r="BF17" s="60">
        <f t="shared" si="35"/>
        <v>19702144.143233441</v>
      </c>
      <c r="BG17" s="60">
        <f t="shared" si="52"/>
        <v>17731929.728910096</v>
      </c>
      <c r="BH17" s="60">
        <f t="shared" si="53"/>
        <v>1970214.4143233448</v>
      </c>
      <c r="BI17" s="60">
        <f t="shared" si="54"/>
        <v>8496763.0419483166</v>
      </c>
      <c r="BJ17" s="26">
        <f t="shared" si="55"/>
        <v>8865964.864455048</v>
      </c>
      <c r="BK17" s="60">
        <f t="shared" si="56"/>
        <v>5319578.9186730282</v>
      </c>
      <c r="BL17" s="133">
        <f t="shared" si="57"/>
        <v>3546385.9457820193</v>
      </c>
      <c r="BM17" s="60">
        <f t="shared" si="36"/>
        <v>554122.8040284405</v>
      </c>
      <c r="BN17" s="60">
        <f t="shared" si="37"/>
        <v>332473.68241706426</v>
      </c>
      <c r="BO17" s="60">
        <f>ROUNDDOWN(BE16,-3)</f>
        <v>82000</v>
      </c>
    </row>
    <row r="18" spans="1:67" s="78" customFormat="1" x14ac:dyDescent="0.2">
      <c r="A18" s="78">
        <v>15</v>
      </c>
      <c r="B18" s="79">
        <v>2742.8571428571431</v>
      </c>
      <c r="C18" s="79">
        <f t="shared" si="7"/>
        <v>45.714285714285715</v>
      </c>
      <c r="D18" s="68">
        <f t="shared" si="8"/>
        <v>2077.2514936643283</v>
      </c>
      <c r="E18" s="68">
        <f t="shared" si="0"/>
        <v>34.620858227738807</v>
      </c>
      <c r="F18" s="68">
        <f t="shared" si="9"/>
        <v>80.33514394202453</v>
      </c>
      <c r="G18" s="60">
        <f>[1]영웅렙업zero!$Q17</f>
        <v>36.903956748367513</v>
      </c>
      <c r="H18" s="60"/>
      <c r="I18" s="69">
        <v>4.543987642390718</v>
      </c>
      <c r="J18" s="79">
        <f t="shared" si="1"/>
        <v>45.714285714285715</v>
      </c>
      <c r="K18" s="68">
        <f>(J18*'(공식)행동력'!secPerBattle)/60</f>
        <v>45.714285714285715</v>
      </c>
      <c r="L18" s="69">
        <f t="shared" si="2"/>
        <v>207.72514936643282</v>
      </c>
      <c r="M18" s="81">
        <f t="shared" si="16"/>
        <v>408.00291822487651</v>
      </c>
      <c r="N18" s="82">
        <f t="shared" si="59"/>
        <v>18</v>
      </c>
      <c r="O18" s="82">
        <v>1</v>
      </c>
      <c r="P18" s="83">
        <f t="shared" si="13"/>
        <v>22</v>
      </c>
      <c r="Q18" s="78">
        <f t="shared" si="3"/>
        <v>1080</v>
      </c>
      <c r="R18" s="78">
        <f t="shared" si="4"/>
        <v>2400</v>
      </c>
      <c r="S18" s="84">
        <f t="shared" si="17"/>
        <v>524</v>
      </c>
      <c r="T18" s="85">
        <f t="shared" si="38"/>
        <v>8.7333333333333325</v>
      </c>
      <c r="U18" s="86">
        <f t="shared" si="39"/>
        <v>123.66412213740459</v>
      </c>
      <c r="V18" s="78">
        <f t="shared" si="18"/>
        <v>1080</v>
      </c>
      <c r="W18" s="78">
        <f t="shared" si="19"/>
        <v>-556</v>
      </c>
      <c r="X18" s="78">
        <f t="shared" si="20"/>
        <v>524</v>
      </c>
      <c r="Y18" s="87">
        <f t="shared" si="21"/>
        <v>6.8702290076335881</v>
      </c>
      <c r="Z18" s="88">
        <f t="shared" si="22"/>
        <v>123.66412213740459</v>
      </c>
      <c r="AA18" s="88">
        <f t="shared" si="40"/>
        <v>34.142680379543243</v>
      </c>
      <c r="AB18" s="156">
        <f t="shared" si="23"/>
        <v>34.142680379543243</v>
      </c>
      <c r="AC18" s="128">
        <f t="shared" si="24"/>
        <v>123.66412213740459</v>
      </c>
      <c r="AD18" s="109">
        <f>[1]영웅렙업zero!$P17*AB18</f>
        <v>20.999999999999996</v>
      </c>
      <c r="AE18" s="82">
        <f t="shared" si="25"/>
        <v>18</v>
      </c>
      <c r="AF18" s="78">
        <v>5</v>
      </c>
      <c r="AG18" s="79">
        <v>1</v>
      </c>
      <c r="AH18" s="79"/>
      <c r="AI18" s="79">
        <f t="shared" si="26"/>
        <v>49</v>
      </c>
      <c r="AJ18" s="87">
        <f t="shared" si="41"/>
        <v>24.5</v>
      </c>
      <c r="AK18" s="91">
        <f t="shared" si="27"/>
        <v>176400</v>
      </c>
      <c r="AL18" s="92">
        <f t="shared" si="28"/>
        <v>88200</v>
      </c>
      <c r="AM18" s="161">
        <f t="shared" si="42"/>
        <v>88200</v>
      </c>
      <c r="AN18" s="91">
        <f t="shared" si="43"/>
        <v>35280</v>
      </c>
      <c r="AO18" s="91">
        <f t="shared" si="44"/>
        <v>1700</v>
      </c>
      <c r="AP18" s="94">
        <f t="shared" si="29"/>
        <v>1204553.7637902857</v>
      </c>
      <c r="AQ18" s="98">
        <f t="shared" si="30"/>
        <v>1380953.7637902857</v>
      </c>
      <c r="AR18" s="96">
        <f t="shared" si="31"/>
        <v>0.87226219687773088</v>
      </c>
      <c r="AS18" s="96">
        <f t="shared" si="45"/>
        <v>0.12773780312226909</v>
      </c>
      <c r="AT18" s="91">
        <f t="shared" si="46"/>
        <v>1612800</v>
      </c>
      <c r="AU18" s="97">
        <f t="shared" si="32"/>
        <v>100800.00000000001</v>
      </c>
      <c r="AV18" s="97">
        <f t="shared" si="47"/>
        <v>1713600</v>
      </c>
      <c r="AW18" s="136">
        <f>AQ18*[1]영웅렙업zero!$P17</f>
        <v>849377.63284020044</v>
      </c>
      <c r="AX18" s="97">
        <f t="shared" si="33"/>
        <v>764439.86955618043</v>
      </c>
      <c r="AY18" s="97">
        <f t="shared" si="48"/>
        <v>84937.763284020009</v>
      </c>
      <c r="AZ18" s="97">
        <f t="shared" si="58"/>
        <v>146988.94513803045</v>
      </c>
      <c r="BA18" s="91">
        <f t="shared" si="34"/>
        <v>76443.986955618049</v>
      </c>
      <c r="BB18" s="117">
        <f t="shared" si="49"/>
        <v>229331.96086685412</v>
      </c>
      <c r="BC18" s="60">
        <f>BB18/6</f>
        <v>38221.993477809017</v>
      </c>
      <c r="BD18" s="117">
        <f t="shared" si="14"/>
        <v>747776.34871377423</v>
      </c>
      <c r="BE18" s="148">
        <f t="shared" si="51"/>
        <v>152887.9739112361</v>
      </c>
      <c r="BF18" s="97">
        <f t="shared" si="35"/>
        <v>22095260.220644571</v>
      </c>
      <c r="BG18" s="97">
        <f t="shared" si="52"/>
        <v>19885734.198580116</v>
      </c>
      <c r="BH18" s="97">
        <f t="shared" si="53"/>
        <v>2209526.0220644549</v>
      </c>
      <c r="BI18" s="97">
        <f t="shared" si="54"/>
        <v>10706289.064012771</v>
      </c>
      <c r="BJ18" s="91">
        <f t="shared" si="55"/>
        <v>9942867.099290058</v>
      </c>
      <c r="BK18" s="97">
        <f t="shared" si="56"/>
        <v>5965720.2595740343</v>
      </c>
      <c r="BL18" s="137">
        <f t="shared" si="57"/>
        <v>3977146.8397160233</v>
      </c>
      <c r="BM18" s="97">
        <f t="shared" si="36"/>
        <v>621429.19370562863</v>
      </c>
      <c r="BN18" s="97">
        <f t="shared" si="37"/>
        <v>372857.51622337714</v>
      </c>
      <c r="BO18" s="97">
        <f>ROUNDDOWN(BE17,-3)</f>
        <v>111000</v>
      </c>
    </row>
    <row r="19" spans="1:67" s="99" customFormat="1" x14ac:dyDescent="0.2">
      <c r="A19" s="99">
        <v>16</v>
      </c>
      <c r="B19" s="100">
        <v>2681.6326530612246</v>
      </c>
      <c r="C19" s="100">
        <f t="shared" si="7"/>
        <v>44.693877551020407</v>
      </c>
      <c r="D19" s="68">
        <f t="shared" si="8"/>
        <v>2262.7937590789011</v>
      </c>
      <c r="E19" s="68">
        <f t="shared" si="0"/>
        <v>37.713229317981686</v>
      </c>
      <c r="F19" s="68">
        <f t="shared" si="9"/>
        <v>82.407106869002092</v>
      </c>
      <c r="G19" s="60">
        <f>[1]영웅렙업zero!$Q18</f>
        <v>46.095299504350493</v>
      </c>
      <c r="H19" s="60"/>
      <c r="I19" s="69">
        <v>5.0628718810441171</v>
      </c>
      <c r="J19" s="100">
        <f t="shared" si="1"/>
        <v>44.693877551020407</v>
      </c>
      <c r="K19" s="68">
        <f>(J19*'(공식)행동력'!secPerBattle)/60</f>
        <v>44.693877551020407</v>
      </c>
      <c r="L19" s="69">
        <f t="shared" si="2"/>
        <v>226.27937590789011</v>
      </c>
      <c r="M19" s="102">
        <f t="shared" si="16"/>
        <v>379.08900081898344</v>
      </c>
      <c r="N19" s="103">
        <f t="shared" si="59"/>
        <v>20</v>
      </c>
      <c r="O19" s="103">
        <v>1</v>
      </c>
      <c r="P19" s="104">
        <f t="shared" si="13"/>
        <v>23</v>
      </c>
      <c r="Q19" s="99">
        <f t="shared" si="3"/>
        <v>1200</v>
      </c>
      <c r="R19" s="99">
        <f t="shared" si="4"/>
        <v>2580</v>
      </c>
      <c r="S19" s="105">
        <f t="shared" si="17"/>
        <v>600</v>
      </c>
      <c r="T19" s="106">
        <f t="shared" si="38"/>
        <v>10</v>
      </c>
      <c r="U19" s="107">
        <f t="shared" si="39"/>
        <v>120</v>
      </c>
      <c r="V19" s="99">
        <f t="shared" si="18"/>
        <v>1200</v>
      </c>
      <c r="W19" s="99">
        <f t="shared" si="19"/>
        <v>-600</v>
      </c>
      <c r="X19" s="99">
        <f t="shared" si="20"/>
        <v>600</v>
      </c>
      <c r="Y19" s="108">
        <f t="shared" si="21"/>
        <v>6</v>
      </c>
      <c r="Z19" s="109">
        <f t="shared" si="22"/>
        <v>120</v>
      </c>
      <c r="AA19" s="109">
        <f t="shared" si="40"/>
        <v>32.541278961826237</v>
      </c>
      <c r="AB19" s="157">
        <f t="shared" si="23"/>
        <v>32.541278961826237</v>
      </c>
      <c r="AC19" s="110">
        <f t="shared" si="24"/>
        <v>120</v>
      </c>
      <c r="AD19" s="109">
        <f>[1]영웅렙업zero!$P18*AB19</f>
        <v>25</v>
      </c>
      <c r="AE19" s="103">
        <f t="shared" si="25"/>
        <v>20</v>
      </c>
      <c r="AF19" s="99">
        <v>5</v>
      </c>
      <c r="AG19" s="100">
        <v>2</v>
      </c>
      <c r="AH19" s="100"/>
      <c r="AI19" s="100">
        <f t="shared" si="26"/>
        <v>56</v>
      </c>
      <c r="AJ19" s="108">
        <f t="shared" si="41"/>
        <v>28</v>
      </c>
      <c r="AK19" s="111">
        <f t="shared" si="27"/>
        <v>201600</v>
      </c>
      <c r="AL19" s="112">
        <f t="shared" si="28"/>
        <v>100800</v>
      </c>
      <c r="AM19" s="162">
        <f t="shared" si="42"/>
        <v>100800</v>
      </c>
      <c r="AN19" s="111">
        <f t="shared" si="43"/>
        <v>40320</v>
      </c>
      <c r="AO19" s="111">
        <f t="shared" si="44"/>
        <v>1800</v>
      </c>
      <c r="AP19" s="114">
        <f t="shared" si="29"/>
        <v>1312064.3677408339</v>
      </c>
      <c r="AQ19" s="164">
        <f t="shared" si="30"/>
        <v>1513664.3677408339</v>
      </c>
      <c r="AR19" s="116">
        <f t="shared" si="31"/>
        <v>0.86681327492640203</v>
      </c>
      <c r="AS19" s="116">
        <f t="shared" si="45"/>
        <v>0.13318672507359802</v>
      </c>
      <c r="AT19" s="111">
        <f t="shared" si="46"/>
        <v>1802057.1428571427</v>
      </c>
      <c r="AU19" s="117">
        <f t="shared" si="32"/>
        <v>112628.57142857143</v>
      </c>
      <c r="AV19" s="117">
        <f t="shared" si="47"/>
        <v>1914685.7142857141</v>
      </c>
      <c r="AW19" s="138">
        <f>AQ19*[1]영웅렙업zero!$P18</f>
        <v>1162880.2063346177</v>
      </c>
      <c r="AX19" s="117">
        <f t="shared" si="33"/>
        <v>1046592.1857011559</v>
      </c>
      <c r="AY19" s="117">
        <f t="shared" si="48"/>
        <v>116288.02063346177</v>
      </c>
      <c r="AZ19" s="117">
        <f t="shared" si="58"/>
        <v>201225.78391748178</v>
      </c>
      <c r="BA19" s="111">
        <f t="shared" si="34"/>
        <v>104659.2185701156</v>
      </c>
      <c r="BB19" s="117">
        <f t="shared" si="49"/>
        <v>313977.65571034676</v>
      </c>
      <c r="BC19" s="60">
        <f>BB19/6</f>
        <v>52329.609285057792</v>
      </c>
      <c r="BD19" s="117">
        <f t="shared" si="14"/>
        <v>1061754.004424121</v>
      </c>
      <c r="BE19" s="148">
        <f t="shared" si="51"/>
        <v>209318.4371402312</v>
      </c>
      <c r="BF19" s="117">
        <f t="shared" si="35"/>
        <v>24218629.883853342</v>
      </c>
      <c r="BG19" s="117">
        <f t="shared" si="52"/>
        <v>21796766.895468008</v>
      </c>
      <c r="BH19" s="117">
        <f t="shared" si="53"/>
        <v>2421862.9883853346</v>
      </c>
      <c r="BI19" s="117">
        <f t="shared" si="54"/>
        <v>13128152.052398106</v>
      </c>
      <c r="BJ19" s="111">
        <f t="shared" si="55"/>
        <v>10898383.447734004</v>
      </c>
      <c r="BK19" s="117">
        <f t="shared" si="56"/>
        <v>6539030.0686404025</v>
      </c>
      <c r="BL19" s="139">
        <f t="shared" si="57"/>
        <v>4359353.3790936014</v>
      </c>
      <c r="BM19" s="117">
        <f t="shared" si="36"/>
        <v>681148.96548337524</v>
      </c>
      <c r="BN19" s="117">
        <f t="shared" si="37"/>
        <v>408689.37929002516</v>
      </c>
      <c r="BO19" s="117">
        <f t="shared" ref="BO19:BO53" si="61">ROUNDDOWN(BE18,-4)</f>
        <v>150000</v>
      </c>
    </row>
    <row r="20" spans="1:67" s="63" customFormat="1" x14ac:dyDescent="0.2">
      <c r="A20" s="63">
        <v>17</v>
      </c>
      <c r="B20" s="68">
        <v>2620.408163265306</v>
      </c>
      <c r="C20" s="68">
        <f t="shared" si="7"/>
        <v>43.673469387755098</v>
      </c>
      <c r="D20" s="68">
        <f t="shared" si="8"/>
        <v>2463.6240021171543</v>
      </c>
      <c r="E20" s="68">
        <f t="shared" si="0"/>
        <v>41.060400035285902</v>
      </c>
      <c r="F20" s="68">
        <f t="shared" si="9"/>
        <v>84.733869423041</v>
      </c>
      <c r="G20" s="60">
        <f>[1]영웅렙업zero!$Q19</f>
        <v>56.264873107542662</v>
      </c>
      <c r="H20" s="60"/>
      <c r="I20" s="69">
        <v>5.641008229146756</v>
      </c>
      <c r="J20" s="68">
        <f t="shared" si="1"/>
        <v>43.673469387755098</v>
      </c>
      <c r="K20" s="68">
        <f>(J20*'(공식)행동력'!secPerBattle)/60</f>
        <v>43.673469387755098</v>
      </c>
      <c r="L20" s="69">
        <f t="shared" si="2"/>
        <v>246.36240021171545</v>
      </c>
      <c r="M20" s="70">
        <f t="shared" si="16"/>
        <v>350.36934267960601</v>
      </c>
      <c r="N20" s="13">
        <f t="shared" si="59"/>
        <v>22</v>
      </c>
      <c r="O20" s="13">
        <v>1</v>
      </c>
      <c r="P20" s="65">
        <f t="shared" si="13"/>
        <v>24</v>
      </c>
      <c r="Q20" s="63">
        <f t="shared" si="3"/>
        <v>1320</v>
      </c>
      <c r="R20" s="63">
        <f t="shared" si="4"/>
        <v>2760</v>
      </c>
      <c r="S20" s="71">
        <f t="shared" si="17"/>
        <v>684</v>
      </c>
      <c r="T20" s="72">
        <f t="shared" si="38"/>
        <v>11.4</v>
      </c>
      <c r="U20" s="57">
        <f t="shared" si="39"/>
        <v>115.78947368421053</v>
      </c>
      <c r="V20" s="63">
        <f t="shared" si="18"/>
        <v>1320</v>
      </c>
      <c r="W20" s="63">
        <f t="shared" si="19"/>
        <v>-636</v>
      </c>
      <c r="X20" s="63">
        <f t="shared" si="20"/>
        <v>684</v>
      </c>
      <c r="Y20" s="73">
        <f t="shared" si="21"/>
        <v>5.2631578947368425</v>
      </c>
      <c r="Z20" s="74">
        <f t="shared" si="22"/>
        <v>115.78947368421053</v>
      </c>
      <c r="AA20" s="74">
        <f t="shared" si="40"/>
        <v>30.925156387969214</v>
      </c>
      <c r="AB20" s="154">
        <f t="shared" si="23"/>
        <v>30.925156387969214</v>
      </c>
      <c r="AC20" s="118">
        <f t="shared" si="24"/>
        <v>115.78947368421053</v>
      </c>
      <c r="AD20" s="109">
        <f>[1]영웅렙업zero!$P19*AB20</f>
        <v>29.000000000000004</v>
      </c>
      <c r="AE20" s="13">
        <f t="shared" si="25"/>
        <v>22</v>
      </c>
      <c r="AF20" s="63">
        <v>5</v>
      </c>
      <c r="AG20" s="68">
        <v>3</v>
      </c>
      <c r="AH20" s="68"/>
      <c r="AI20" s="68">
        <f t="shared" si="26"/>
        <v>63</v>
      </c>
      <c r="AJ20" s="73">
        <f t="shared" si="41"/>
        <v>31.5</v>
      </c>
      <c r="AK20" s="26">
        <f t="shared" si="27"/>
        <v>226800</v>
      </c>
      <c r="AL20" s="33">
        <f t="shared" si="28"/>
        <v>113400</v>
      </c>
      <c r="AM20" s="159">
        <f t="shared" si="42"/>
        <v>113400</v>
      </c>
      <c r="AN20" s="26">
        <f t="shared" si="43"/>
        <v>45360</v>
      </c>
      <c r="AO20" s="26">
        <f t="shared" si="44"/>
        <v>1900</v>
      </c>
      <c r="AP20" s="29">
        <f t="shared" si="29"/>
        <v>1402765.0937582834</v>
      </c>
      <c r="AQ20" s="27">
        <f t="shared" si="30"/>
        <v>1629565.0937582834</v>
      </c>
      <c r="AR20" s="77">
        <f t="shared" si="31"/>
        <v>0.86082176105225183</v>
      </c>
      <c r="AS20" s="77">
        <f t="shared" si="45"/>
        <v>0.13917823894774817</v>
      </c>
      <c r="AT20" s="26">
        <f t="shared" si="46"/>
        <v>1981028.5714285714</v>
      </c>
      <c r="AU20" s="60">
        <f t="shared" si="32"/>
        <v>123814.28571428571</v>
      </c>
      <c r="AV20" s="60">
        <f t="shared" si="47"/>
        <v>2104842.8571428573</v>
      </c>
      <c r="AW20" s="132">
        <f>AQ20*[1]영웅렙업zero!$P19</f>
        <v>1528121.2203465113</v>
      </c>
      <c r="AX20" s="60">
        <f t="shared" si="33"/>
        <v>1375309.0983118603</v>
      </c>
      <c r="AY20" s="60">
        <f t="shared" si="48"/>
        <v>152812.12203465099</v>
      </c>
      <c r="AZ20" s="60">
        <f t="shared" si="58"/>
        <v>269100.14266811276</v>
      </c>
      <c r="BA20" s="26">
        <f t="shared" si="34"/>
        <v>137530.90983118603</v>
      </c>
      <c r="BB20" s="117">
        <f t="shared" si="49"/>
        <v>412592.72949355812</v>
      </c>
      <c r="BC20" s="60">
        <f>BB20/6</f>
        <v>68765.454915593014</v>
      </c>
      <c r="BD20" s="117">
        <f t="shared" si="14"/>
        <v>1474346.7339176792</v>
      </c>
      <c r="BE20" s="148">
        <f t="shared" si="51"/>
        <v>275061.81966237206</v>
      </c>
      <c r="BF20" s="60">
        <f t="shared" si="35"/>
        <v>26073041.500132535</v>
      </c>
      <c r="BG20" s="60">
        <f t="shared" si="52"/>
        <v>23465737.350119282</v>
      </c>
      <c r="BH20" s="60">
        <f t="shared" si="53"/>
        <v>2607304.1500132531</v>
      </c>
      <c r="BI20" s="60">
        <f t="shared" si="54"/>
        <v>15735456.202411359</v>
      </c>
      <c r="BJ20" s="26">
        <f t="shared" si="55"/>
        <v>11732868.675059641</v>
      </c>
      <c r="BK20" s="60">
        <f t="shared" si="56"/>
        <v>7039721.2050357843</v>
      </c>
      <c r="BL20" s="133">
        <f t="shared" si="57"/>
        <v>4693147.4700238565</v>
      </c>
      <c r="BM20" s="60">
        <f t="shared" si="36"/>
        <v>733304.29219122755</v>
      </c>
      <c r="BN20" s="60">
        <f t="shared" si="37"/>
        <v>439982.57531473652</v>
      </c>
      <c r="BO20" s="60">
        <f t="shared" si="61"/>
        <v>200000</v>
      </c>
    </row>
    <row r="21" spans="1:67" s="63" customFormat="1" x14ac:dyDescent="0.2">
      <c r="A21" s="63">
        <v>18</v>
      </c>
      <c r="B21" s="68">
        <v>2559.1836734693879</v>
      </c>
      <c r="C21" s="68">
        <f t="shared" si="7"/>
        <v>42.653061224489797</v>
      </c>
      <c r="D21" s="68">
        <f t="shared" si="8"/>
        <v>2680.814323107084</v>
      </c>
      <c r="E21" s="68">
        <f t="shared" si="0"/>
        <v>44.680238718451399</v>
      </c>
      <c r="F21" s="68">
        <f t="shared" si="9"/>
        <v>87.333299942941196</v>
      </c>
      <c r="G21" s="60">
        <f>[1]영웅렙업zero!$Q20</f>
        <v>69.615922346861268</v>
      </c>
      <c r="H21" s="60"/>
      <c r="I21" s="69">
        <v>6.2851627670931638</v>
      </c>
      <c r="J21" s="68">
        <f t="shared" si="1"/>
        <v>42.653061224489797</v>
      </c>
      <c r="K21" s="68">
        <f>(J21*'(공식)행동력'!secPerBattle)/60</f>
        <v>42.653061224489797</v>
      </c>
      <c r="L21" s="69">
        <f t="shared" si="2"/>
        <v>268.08143231070841</v>
      </c>
      <c r="M21" s="70">
        <f t="shared" si="16"/>
        <v>322.11648281814394</v>
      </c>
      <c r="N21" s="13">
        <f t="shared" si="59"/>
        <v>24</v>
      </c>
      <c r="O21" s="13">
        <v>1</v>
      </c>
      <c r="P21" s="65">
        <f t="shared" si="13"/>
        <v>25</v>
      </c>
      <c r="Q21" s="63">
        <f t="shared" si="3"/>
        <v>1440</v>
      </c>
      <c r="R21" s="63">
        <f t="shared" si="4"/>
        <v>2940</v>
      </c>
      <c r="S21" s="71">
        <f t="shared" si="17"/>
        <v>776</v>
      </c>
      <c r="T21" s="72">
        <f t="shared" si="38"/>
        <v>12.933333333333334</v>
      </c>
      <c r="U21" s="57">
        <f t="shared" si="39"/>
        <v>111.34020618556701</v>
      </c>
      <c r="V21" s="63">
        <f t="shared" si="18"/>
        <v>1440</v>
      </c>
      <c r="W21" s="63">
        <f t="shared" si="19"/>
        <v>-664</v>
      </c>
      <c r="X21" s="63">
        <f t="shared" si="20"/>
        <v>776</v>
      </c>
      <c r="Y21" s="73">
        <f t="shared" si="21"/>
        <v>4.6391752577319592</v>
      </c>
      <c r="Z21" s="74">
        <f t="shared" si="22"/>
        <v>111.34020618556701</v>
      </c>
      <c r="AA21" s="74">
        <f t="shared" si="40"/>
        <v>29.303641052627324</v>
      </c>
      <c r="AB21" s="154">
        <f t="shared" si="23"/>
        <v>29.303641052627324</v>
      </c>
      <c r="AC21" s="118">
        <f t="shared" si="24"/>
        <v>111.34020618556701</v>
      </c>
      <c r="AD21" s="109">
        <f>[1]영웅렙업zero!$P20*AB21</f>
        <v>34</v>
      </c>
      <c r="AE21" s="13">
        <f t="shared" si="25"/>
        <v>24</v>
      </c>
      <c r="AF21" s="63">
        <v>5</v>
      </c>
      <c r="AG21" s="68">
        <v>5</v>
      </c>
      <c r="AH21" s="68"/>
      <c r="AI21" s="68">
        <f t="shared" si="26"/>
        <v>73</v>
      </c>
      <c r="AJ21" s="73">
        <f t="shared" si="41"/>
        <v>36.5</v>
      </c>
      <c r="AK21" s="26">
        <f t="shared" si="27"/>
        <v>262800</v>
      </c>
      <c r="AL21" s="33">
        <f t="shared" si="28"/>
        <v>131400</v>
      </c>
      <c r="AM21" s="159">
        <f t="shared" si="42"/>
        <v>131400</v>
      </c>
      <c r="AN21" s="26">
        <f t="shared" si="43"/>
        <v>52560</v>
      </c>
      <c r="AO21" s="26">
        <f t="shared" si="44"/>
        <v>2000</v>
      </c>
      <c r="AP21" s="29">
        <f t="shared" si="29"/>
        <v>1540199.373726092</v>
      </c>
      <c r="AQ21" s="27">
        <f t="shared" si="30"/>
        <v>1802999.373726092</v>
      </c>
      <c r="AR21" s="77">
        <f t="shared" si="31"/>
        <v>0.85424287782369246</v>
      </c>
      <c r="AS21" s="77">
        <f t="shared" si="45"/>
        <v>0.14575712217630754</v>
      </c>
      <c r="AT21" s="26">
        <f t="shared" si="46"/>
        <v>2241844.8979591839</v>
      </c>
      <c r="AU21" s="60">
        <f t="shared" si="32"/>
        <v>140115.30612244899</v>
      </c>
      <c r="AV21" s="60">
        <f t="shared" si="47"/>
        <v>2381960.2040816331</v>
      </c>
      <c r="AW21" s="132">
        <f>AQ21*[1]영웅렙업zero!$P20</f>
        <v>2091957.7398792522</v>
      </c>
      <c r="AX21" s="60">
        <f t="shared" si="33"/>
        <v>1882761.965891327</v>
      </c>
      <c r="AY21" s="60">
        <f t="shared" si="48"/>
        <v>209195.77398792515</v>
      </c>
      <c r="AZ21" s="60">
        <f t="shared" si="58"/>
        <v>362007.89602257614</v>
      </c>
      <c r="BA21" s="26">
        <f t="shared" si="34"/>
        <v>188276.19658913271</v>
      </c>
      <c r="BB21" s="117">
        <f t="shared" si="49"/>
        <v>564828.58976739808</v>
      </c>
      <c r="BC21" s="60">
        <f>BB21/7</f>
        <v>80689.798538199728</v>
      </c>
      <c r="BD21" s="117">
        <f t="shared" si="14"/>
        <v>2039175.3236850773</v>
      </c>
      <c r="BE21" s="148">
        <f t="shared" si="51"/>
        <v>376552.39317826543</v>
      </c>
      <c r="BF21" s="60">
        <f t="shared" si="35"/>
        <v>28847989.979617473</v>
      </c>
      <c r="BG21" s="60">
        <f t="shared" si="52"/>
        <v>25963190.981655724</v>
      </c>
      <c r="BH21" s="60">
        <f t="shared" si="53"/>
        <v>2884798.9979617484</v>
      </c>
      <c r="BI21" s="60">
        <f t="shared" si="54"/>
        <v>18620255.200373106</v>
      </c>
      <c r="BJ21" s="26">
        <f t="shared" si="55"/>
        <v>12981595.490827862</v>
      </c>
      <c r="BK21" s="60">
        <f t="shared" si="56"/>
        <v>7788957.2944967169</v>
      </c>
      <c r="BL21" s="133">
        <f t="shared" si="57"/>
        <v>5192638.1963311452</v>
      </c>
      <c r="BM21" s="60">
        <f t="shared" si="36"/>
        <v>811349.71817674139</v>
      </c>
      <c r="BN21" s="60">
        <f t="shared" si="37"/>
        <v>486809.83090604481</v>
      </c>
      <c r="BO21" s="60">
        <f t="shared" si="61"/>
        <v>270000</v>
      </c>
    </row>
    <row r="22" spans="1:67" s="63" customFormat="1" x14ac:dyDescent="0.2">
      <c r="A22" s="63">
        <v>19</v>
      </c>
      <c r="B22" s="68">
        <v>2497.9591836734694</v>
      </c>
      <c r="C22" s="68">
        <f t="shared" si="7"/>
        <v>41.632653061224488</v>
      </c>
      <c r="D22" s="68">
        <f t="shared" si="8"/>
        <v>2915.4823214004</v>
      </c>
      <c r="E22" s="68">
        <f t="shared" si="0"/>
        <v>48.59137202334</v>
      </c>
      <c r="F22" s="68">
        <f t="shared" si="9"/>
        <v>90.224025084564488</v>
      </c>
      <c r="G22" s="60">
        <f>[1]영웅렙업zero!$Q21</f>
        <v>88.85297372298534</v>
      </c>
      <c r="H22" s="60"/>
      <c r="I22" s="69">
        <v>7.0028742033637066</v>
      </c>
      <c r="J22" s="68">
        <f t="shared" si="1"/>
        <v>41.632653061224488</v>
      </c>
      <c r="K22" s="68">
        <f>(J22*'(공식)행동력'!secPerBattle)/60</f>
        <v>41.632653061224488</v>
      </c>
      <c r="L22" s="69">
        <f t="shared" si="2"/>
        <v>291.54823214004</v>
      </c>
      <c r="M22" s="70">
        <f t="shared" si="16"/>
        <v>294.58604842868135</v>
      </c>
      <c r="N22" s="13">
        <f t="shared" si="59"/>
        <v>26</v>
      </c>
      <c r="O22" s="13">
        <v>1</v>
      </c>
      <c r="P22" s="65">
        <f t="shared" si="13"/>
        <v>26</v>
      </c>
      <c r="Q22" s="63">
        <f t="shared" si="3"/>
        <v>1560</v>
      </c>
      <c r="R22" s="63">
        <f t="shared" si="4"/>
        <v>3120</v>
      </c>
      <c r="S22" s="71">
        <f t="shared" si="17"/>
        <v>876</v>
      </c>
      <c r="T22" s="72">
        <f t="shared" si="38"/>
        <v>14.6</v>
      </c>
      <c r="U22" s="57">
        <f t="shared" si="39"/>
        <v>106.84931506849315</v>
      </c>
      <c r="V22" s="63">
        <f t="shared" si="18"/>
        <v>1560</v>
      </c>
      <c r="W22" s="63">
        <f t="shared" si="19"/>
        <v>-684</v>
      </c>
      <c r="X22" s="63">
        <f t="shared" si="20"/>
        <v>876</v>
      </c>
      <c r="Y22" s="73">
        <f t="shared" si="21"/>
        <v>4.1095890410958908</v>
      </c>
      <c r="Z22" s="74">
        <f t="shared" si="22"/>
        <v>106.84931506849315</v>
      </c>
      <c r="AA22" s="74">
        <f t="shared" si="40"/>
        <v>27.686186482283414</v>
      </c>
      <c r="AB22" s="154">
        <f t="shared" si="23"/>
        <v>27.686186482283414</v>
      </c>
      <c r="AC22" s="118">
        <f t="shared" si="24"/>
        <v>106.84931506849315</v>
      </c>
      <c r="AD22" s="109">
        <f>[1]영웅렙업zero!$P21*AB22</f>
        <v>41</v>
      </c>
      <c r="AE22" s="13">
        <f t="shared" si="25"/>
        <v>26</v>
      </c>
      <c r="AF22" s="63">
        <v>5</v>
      </c>
      <c r="AG22" s="70">
        <v>6</v>
      </c>
      <c r="AH22" s="68">
        <v>1</v>
      </c>
      <c r="AI22" s="68">
        <f t="shared" si="26"/>
        <v>85</v>
      </c>
      <c r="AJ22" s="73">
        <f t="shared" si="41"/>
        <v>42.5</v>
      </c>
      <c r="AK22" s="26">
        <f t="shared" si="27"/>
        <v>306000</v>
      </c>
      <c r="AL22" s="33">
        <f t="shared" si="28"/>
        <v>153000</v>
      </c>
      <c r="AM22" s="159">
        <f t="shared" si="42"/>
        <v>153000</v>
      </c>
      <c r="AN22" s="26">
        <f t="shared" si="43"/>
        <v>61200</v>
      </c>
      <c r="AO22" s="26">
        <f t="shared" si="44"/>
        <v>2100</v>
      </c>
      <c r="AP22" s="29">
        <f t="shared" si="29"/>
        <v>1694394.6127157449</v>
      </c>
      <c r="AQ22" s="27">
        <f t="shared" si="30"/>
        <v>2000394.6127157449</v>
      </c>
      <c r="AR22" s="77">
        <f t="shared" si="31"/>
        <v>0.84703018191767021</v>
      </c>
      <c r="AS22" s="77">
        <f t="shared" si="45"/>
        <v>0.15296981808232976</v>
      </c>
      <c r="AT22" s="26">
        <f t="shared" si="46"/>
        <v>2547918.3673469387</v>
      </c>
      <c r="AU22" s="60">
        <f t="shared" si="32"/>
        <v>159244.89795918367</v>
      </c>
      <c r="AV22" s="60">
        <f t="shared" si="47"/>
        <v>2707163.2653061226</v>
      </c>
      <c r="AW22" s="132">
        <f>AQ22*[1]영웅렙업zero!$P21</f>
        <v>2962350.1659872252</v>
      </c>
      <c r="AX22" s="60">
        <f t="shared" si="33"/>
        <v>2666115.1493885028</v>
      </c>
      <c r="AY22" s="60">
        <f t="shared" si="48"/>
        <v>296235.01659872243</v>
      </c>
      <c r="AZ22" s="60">
        <f t="shared" si="58"/>
        <v>505430.79058664758</v>
      </c>
      <c r="BA22" s="26">
        <f t="shared" si="34"/>
        <v>266611.51493885031</v>
      </c>
      <c r="BB22" s="117">
        <f t="shared" si="49"/>
        <v>799834.5448165508</v>
      </c>
      <c r="BC22" s="60">
        <f>BB22/7</f>
        <v>114262.07783093583</v>
      </c>
      <c r="BD22" s="117">
        <f t="shared" si="14"/>
        <v>2839009.8685016278</v>
      </c>
      <c r="BE22" s="148">
        <f t="shared" si="51"/>
        <v>533223.02987770061</v>
      </c>
      <c r="BF22" s="60">
        <f t="shared" si="35"/>
        <v>32006313.803451918</v>
      </c>
      <c r="BG22" s="60">
        <f t="shared" si="52"/>
        <v>28805682.423106726</v>
      </c>
      <c r="BH22" s="60">
        <f t="shared" si="53"/>
        <v>3200631.3803451918</v>
      </c>
      <c r="BI22" s="60">
        <f t="shared" si="54"/>
        <v>21820886.580718298</v>
      </c>
      <c r="BJ22" s="26">
        <f t="shared" si="55"/>
        <v>14402841.211553363</v>
      </c>
      <c r="BK22" s="60">
        <f t="shared" si="56"/>
        <v>8641704.7269320171</v>
      </c>
      <c r="BL22" s="133">
        <f t="shared" si="57"/>
        <v>5761136.484621346</v>
      </c>
      <c r="BM22" s="60">
        <f t="shared" si="36"/>
        <v>900177.5757220852</v>
      </c>
      <c r="BN22" s="60">
        <f t="shared" si="37"/>
        <v>540106.54543325107</v>
      </c>
      <c r="BO22" s="60">
        <f t="shared" si="61"/>
        <v>370000</v>
      </c>
    </row>
    <row r="23" spans="1:67" s="78" customFormat="1" x14ac:dyDescent="0.2">
      <c r="A23" s="78">
        <v>20</v>
      </c>
      <c r="B23" s="79">
        <v>2436.7346938775509</v>
      </c>
      <c r="C23" s="79">
        <f t="shared" si="7"/>
        <v>40.612244897959179</v>
      </c>
      <c r="D23" s="68">
        <f t="shared" si="8"/>
        <v>3168.7875067286491</v>
      </c>
      <c r="E23" s="68">
        <f t="shared" si="0"/>
        <v>52.813125112144149</v>
      </c>
      <c r="F23" s="68">
        <f t="shared" si="9"/>
        <v>93.425370010103336</v>
      </c>
      <c r="G23" s="60">
        <f>[1]영웅렙업zero!$Q22</f>
        <v>115.02118418329304</v>
      </c>
      <c r="H23" s="60"/>
      <c r="I23" s="69">
        <v>7.802542101995166</v>
      </c>
      <c r="J23" s="79">
        <f t="shared" si="1"/>
        <v>40.612244897959179</v>
      </c>
      <c r="K23" s="68">
        <f>(J23*'(공식)행동력'!secPerBattle)/60</f>
        <v>40.612244897959179</v>
      </c>
      <c r="L23" s="69">
        <f t="shared" si="2"/>
        <v>316.8787506728649</v>
      </c>
      <c r="M23" s="81">
        <f t="shared" si="16"/>
        <v>268.00927672468157</v>
      </c>
      <c r="N23" s="82">
        <f t="shared" si="59"/>
        <v>28</v>
      </c>
      <c r="O23" s="82">
        <v>1</v>
      </c>
      <c r="P23" s="83">
        <f t="shared" si="13"/>
        <v>27</v>
      </c>
      <c r="Q23" s="78">
        <f t="shared" si="3"/>
        <v>1680</v>
      </c>
      <c r="R23" s="78">
        <f t="shared" si="4"/>
        <v>3300</v>
      </c>
      <c r="S23" s="84">
        <f t="shared" si="17"/>
        <v>984</v>
      </c>
      <c r="T23" s="85">
        <f t="shared" si="38"/>
        <v>16.399999999999999</v>
      </c>
      <c r="U23" s="86">
        <f t="shared" si="39"/>
        <v>102.4390243902439</v>
      </c>
      <c r="V23" s="78">
        <f t="shared" si="18"/>
        <v>1680</v>
      </c>
      <c r="W23" s="78">
        <f t="shared" si="19"/>
        <v>-696</v>
      </c>
      <c r="X23" s="78">
        <f t="shared" si="20"/>
        <v>984</v>
      </c>
      <c r="Y23" s="87">
        <f t="shared" si="21"/>
        <v>3.6585365853658538</v>
      </c>
      <c r="Z23" s="88">
        <f t="shared" si="22"/>
        <v>102.4390243902439</v>
      </c>
      <c r="AA23" s="88">
        <f t="shared" si="40"/>
        <v>26.082151920982859</v>
      </c>
      <c r="AB23" s="156">
        <f t="shared" si="23"/>
        <v>26.082151920982859</v>
      </c>
      <c r="AC23" s="128">
        <f t="shared" si="24"/>
        <v>102.4390243902439</v>
      </c>
      <c r="AD23" s="109">
        <f>[1]영웅렙업zero!$P22*AB23</f>
        <v>50</v>
      </c>
      <c r="AE23" s="82">
        <f t="shared" si="25"/>
        <v>28</v>
      </c>
      <c r="AF23" s="78">
        <v>5</v>
      </c>
      <c r="AG23" s="81">
        <v>6</v>
      </c>
      <c r="AH23" s="79">
        <v>2</v>
      </c>
      <c r="AI23" s="79">
        <f t="shared" si="26"/>
        <v>94</v>
      </c>
      <c r="AJ23" s="87">
        <f t="shared" si="41"/>
        <v>47</v>
      </c>
      <c r="AK23" s="91">
        <f t="shared" si="27"/>
        <v>338400</v>
      </c>
      <c r="AL23" s="92">
        <f t="shared" si="28"/>
        <v>169200</v>
      </c>
      <c r="AM23" s="161">
        <f t="shared" si="42"/>
        <v>169200</v>
      </c>
      <c r="AN23" s="91">
        <f t="shared" si="43"/>
        <v>67680</v>
      </c>
      <c r="AO23" s="91">
        <f t="shared" si="44"/>
        <v>2200</v>
      </c>
      <c r="AP23" s="94">
        <f t="shared" si="29"/>
        <v>1765240.0420121199</v>
      </c>
      <c r="AQ23" s="98">
        <f t="shared" si="30"/>
        <v>2103640.0420121197</v>
      </c>
      <c r="AR23" s="96">
        <f t="shared" si="31"/>
        <v>0.83913597704846776</v>
      </c>
      <c r="AS23" s="96">
        <f t="shared" si="45"/>
        <v>0.16086402295153229</v>
      </c>
      <c r="AT23" s="91">
        <f t="shared" si="46"/>
        <v>2748636.7346938774</v>
      </c>
      <c r="AU23" s="97">
        <f t="shared" si="32"/>
        <v>171789.79591836734</v>
      </c>
      <c r="AV23" s="97">
        <f t="shared" si="47"/>
        <v>2920426.5306122447</v>
      </c>
      <c r="AW23" s="136">
        <f>AQ23*[1]영웅렙업zero!$P22</f>
        <v>4032719.4787937719</v>
      </c>
      <c r="AX23" s="97">
        <f t="shared" si="33"/>
        <v>3629447.5309143947</v>
      </c>
      <c r="AY23" s="97">
        <f t="shared" si="48"/>
        <v>403271.94787937729</v>
      </c>
      <c r="AZ23" s="97">
        <f t="shared" si="58"/>
        <v>699506.96447809972</v>
      </c>
      <c r="BA23" s="91">
        <f t="shared" si="34"/>
        <v>362944.75309143949</v>
      </c>
      <c r="BB23" s="117">
        <f t="shared" si="49"/>
        <v>1088834.2592743183</v>
      </c>
      <c r="BC23" s="60">
        <f>BB23/7</f>
        <v>155547.75132490261</v>
      </c>
      <c r="BD23" s="117">
        <f t="shared" si="14"/>
        <v>3927844.1277759462</v>
      </c>
      <c r="BE23" s="148">
        <f t="shared" si="51"/>
        <v>725889.50618287898</v>
      </c>
      <c r="BF23" s="97">
        <f t="shared" si="35"/>
        <v>33658240.672193915</v>
      </c>
      <c r="BG23" s="97">
        <f t="shared" si="52"/>
        <v>30292416.604974523</v>
      </c>
      <c r="BH23" s="97">
        <f t="shared" si="53"/>
        <v>3365824.0672193915</v>
      </c>
      <c r="BI23" s="97">
        <f t="shared" si="54"/>
        <v>25186710.647937689</v>
      </c>
      <c r="BJ23" s="91">
        <f t="shared" si="55"/>
        <v>15146208.302487262</v>
      </c>
      <c r="BK23" s="97">
        <f t="shared" si="56"/>
        <v>9087724.9814923573</v>
      </c>
      <c r="BL23" s="137">
        <f t="shared" si="57"/>
        <v>6058483.3209949052</v>
      </c>
      <c r="BM23" s="97">
        <f t="shared" si="36"/>
        <v>946638.01890545385</v>
      </c>
      <c r="BN23" s="97">
        <f t="shared" si="37"/>
        <v>567982.81134327233</v>
      </c>
      <c r="BO23" s="97">
        <f t="shared" si="61"/>
        <v>530000</v>
      </c>
    </row>
    <row r="24" spans="1:67" s="99" customFormat="1" x14ac:dyDescent="0.2">
      <c r="A24" s="99">
        <v>21</v>
      </c>
      <c r="B24" s="100">
        <v>2375.5102040816328</v>
      </c>
      <c r="C24" s="100">
        <f t="shared" si="7"/>
        <v>39.591836734693878</v>
      </c>
      <c r="D24" s="68">
        <f t="shared" si="8"/>
        <v>3441.9262976825657</v>
      </c>
      <c r="E24" s="68">
        <f t="shared" si="0"/>
        <v>57.365438294709428</v>
      </c>
      <c r="F24" s="68">
        <f t="shared" si="9"/>
        <v>96.957275029403306</v>
      </c>
      <c r="G24" s="60">
        <f>[1]영웅렙업zero!$Q23</f>
        <v>153.62896887734561</v>
      </c>
      <c r="H24" s="60"/>
      <c r="I24" s="69">
        <v>8.693525184868335</v>
      </c>
      <c r="J24" s="100">
        <f t="shared" si="1"/>
        <v>39.591836734693878</v>
      </c>
      <c r="K24" s="68">
        <f>(J24*'(공식)행동력'!secPerBattle)/60</f>
        <v>39.591836734693878</v>
      </c>
      <c r="L24" s="69">
        <f t="shared" si="2"/>
        <v>344.19262976825655</v>
      </c>
      <c r="M24" s="102">
        <f t="shared" si="16"/>
        <v>242.58689228989815</v>
      </c>
      <c r="N24" s="103">
        <f t="shared" si="59"/>
        <v>30</v>
      </c>
      <c r="O24" s="103">
        <v>1</v>
      </c>
      <c r="P24" s="104">
        <f t="shared" si="13"/>
        <v>28</v>
      </c>
      <c r="Q24" s="99">
        <f t="shared" si="3"/>
        <v>1800</v>
      </c>
      <c r="R24" s="99">
        <f t="shared" si="4"/>
        <v>3480</v>
      </c>
      <c r="S24" s="105">
        <f t="shared" si="17"/>
        <v>1100</v>
      </c>
      <c r="T24" s="106">
        <f t="shared" si="38"/>
        <v>18.333333333333332</v>
      </c>
      <c r="U24" s="107">
        <f t="shared" si="39"/>
        <v>98.181818181818187</v>
      </c>
      <c r="V24" s="99">
        <f t="shared" si="18"/>
        <v>1800</v>
      </c>
      <c r="W24" s="99">
        <f t="shared" si="19"/>
        <v>-700</v>
      </c>
      <c r="X24" s="99">
        <f t="shared" si="20"/>
        <v>1100</v>
      </c>
      <c r="Y24" s="108">
        <f t="shared" si="21"/>
        <v>3.2727272727272729</v>
      </c>
      <c r="Z24" s="109">
        <f t="shared" si="22"/>
        <v>98.181818181818187</v>
      </c>
      <c r="AA24" s="109">
        <f t="shared" si="40"/>
        <v>24.50058753570822</v>
      </c>
      <c r="AB24" s="157">
        <f t="shared" si="23"/>
        <v>24.50058753570822</v>
      </c>
      <c r="AC24" s="110">
        <f t="shared" si="24"/>
        <v>98.181818181818187</v>
      </c>
      <c r="AD24" s="109">
        <f>[1]영웅렙업zero!$P23*AB24</f>
        <v>62.733333333333334</v>
      </c>
      <c r="AE24" s="103">
        <f t="shared" si="25"/>
        <v>30</v>
      </c>
      <c r="AF24" s="99">
        <v>5</v>
      </c>
      <c r="AG24" s="102">
        <v>6</v>
      </c>
      <c r="AH24" s="100">
        <v>4</v>
      </c>
      <c r="AI24" s="100">
        <f t="shared" si="26"/>
        <v>108</v>
      </c>
      <c r="AJ24" s="108">
        <f t="shared" si="41"/>
        <v>54</v>
      </c>
      <c r="AK24" s="111">
        <f t="shared" si="27"/>
        <v>388800</v>
      </c>
      <c r="AL24" s="112">
        <f t="shared" si="28"/>
        <v>194400</v>
      </c>
      <c r="AM24" s="162">
        <f t="shared" si="42"/>
        <v>194400</v>
      </c>
      <c r="AN24" s="111">
        <f t="shared" si="43"/>
        <v>77760</v>
      </c>
      <c r="AO24" s="111">
        <f t="shared" si="44"/>
        <v>2300</v>
      </c>
      <c r="AP24" s="114">
        <f t="shared" si="29"/>
        <v>1905165.6867766713</v>
      </c>
      <c r="AQ24" s="164">
        <f t="shared" si="30"/>
        <v>2293965.6867766716</v>
      </c>
      <c r="AR24" s="116">
        <f t="shared" si="31"/>
        <v>0.83051185018102158</v>
      </c>
      <c r="AS24" s="116">
        <f t="shared" si="45"/>
        <v>0.16948814981897831</v>
      </c>
      <c r="AT24" s="111">
        <f t="shared" si="46"/>
        <v>3078661.224489796</v>
      </c>
      <c r="AU24" s="117">
        <f t="shared" si="32"/>
        <v>192416.32653061225</v>
      </c>
      <c r="AV24" s="117">
        <f t="shared" si="47"/>
        <v>3271077.551020408</v>
      </c>
      <c r="AW24" s="138">
        <f>AQ24*[1]영웅렙업zero!$P23</f>
        <v>5873659.7183252005</v>
      </c>
      <c r="AX24" s="117">
        <f t="shared" si="33"/>
        <v>5286293.7464926802</v>
      </c>
      <c r="AY24" s="117">
        <f t="shared" si="48"/>
        <v>587365.97183252033</v>
      </c>
      <c r="AZ24" s="117">
        <f t="shared" si="58"/>
        <v>990637.91971189762</v>
      </c>
      <c r="BA24" s="111">
        <f t="shared" si="34"/>
        <v>528629.37464926799</v>
      </c>
      <c r="BB24" s="117">
        <f t="shared" si="49"/>
        <v>1585888.1239478041</v>
      </c>
      <c r="BC24" s="60">
        <f>BB24/8</f>
        <v>198236.01549347551</v>
      </c>
      <c r="BD24" s="117">
        <f t="shared" si="14"/>
        <v>5513732.2517237505</v>
      </c>
      <c r="BE24" s="148">
        <f t="shared" si="51"/>
        <v>1057258.749298536</v>
      </c>
      <c r="BF24" s="117">
        <f t="shared" si="35"/>
        <v>36703450.988426745</v>
      </c>
      <c r="BG24" s="117">
        <f t="shared" si="52"/>
        <v>33033105.889584072</v>
      </c>
      <c r="BH24" s="117">
        <f t="shared" si="53"/>
        <v>3670345.098842673</v>
      </c>
      <c r="BI24" s="117">
        <f t="shared" si="54"/>
        <v>28857055.746780362</v>
      </c>
      <c r="BJ24" s="111">
        <f t="shared" si="55"/>
        <v>16516552.944792036</v>
      </c>
      <c r="BK24" s="117">
        <f t="shared" si="56"/>
        <v>9909931.7668752205</v>
      </c>
      <c r="BL24" s="139">
        <f t="shared" si="57"/>
        <v>6606621.1779168146</v>
      </c>
      <c r="BM24" s="117">
        <f t="shared" si="36"/>
        <v>1032284.5590495022</v>
      </c>
      <c r="BN24" s="117">
        <f t="shared" si="37"/>
        <v>619370.73542970128</v>
      </c>
      <c r="BO24" s="117">
        <f t="shared" si="61"/>
        <v>720000</v>
      </c>
    </row>
    <row r="25" spans="1:67" s="63" customFormat="1" x14ac:dyDescent="0.2">
      <c r="A25" s="63">
        <v>22</v>
      </c>
      <c r="B25" s="68">
        <v>2314.2857142857142</v>
      </c>
      <c r="C25" s="68">
        <f t="shared" si="7"/>
        <v>38.571428571428569</v>
      </c>
      <c r="D25" s="68">
        <f t="shared" si="8"/>
        <v>3736.1253314326641</v>
      </c>
      <c r="E25" s="68">
        <f t="shared" si="0"/>
        <v>62.268755523877736</v>
      </c>
      <c r="F25" s="68">
        <f t="shared" si="9"/>
        <v>100.84018409530631</v>
      </c>
      <c r="G25" s="60">
        <f>[1]영웅렙업zero!$Q24</f>
        <v>200.26113597001205</v>
      </c>
      <c r="H25" s="60"/>
      <c r="I25" s="69">
        <v>9.6862508592698706</v>
      </c>
      <c r="J25" s="68">
        <f t="shared" si="1"/>
        <v>38.571428571428569</v>
      </c>
      <c r="K25" s="68">
        <f>(J25*'(공식)행동력'!secPerBattle)/60</f>
        <v>38.571428571428569</v>
      </c>
      <c r="L25" s="69">
        <f t="shared" si="2"/>
        <v>373.61253314326643</v>
      </c>
      <c r="M25" s="70">
        <f t="shared" si="16"/>
        <v>218.48465882755843</v>
      </c>
      <c r="N25" s="13">
        <f t="shared" si="59"/>
        <v>32</v>
      </c>
      <c r="O25" s="13">
        <v>1</v>
      </c>
      <c r="P25" s="65">
        <f t="shared" si="13"/>
        <v>29</v>
      </c>
      <c r="Q25" s="63">
        <f t="shared" si="3"/>
        <v>1920</v>
      </c>
      <c r="R25" s="63">
        <f t="shared" si="4"/>
        <v>3660</v>
      </c>
      <c r="S25" s="71">
        <f t="shared" si="17"/>
        <v>1224</v>
      </c>
      <c r="T25" s="72">
        <f t="shared" si="38"/>
        <v>20.399999999999999</v>
      </c>
      <c r="U25" s="57">
        <f t="shared" si="39"/>
        <v>94.117647058823536</v>
      </c>
      <c r="V25" s="63">
        <f t="shared" si="18"/>
        <v>1920</v>
      </c>
      <c r="W25" s="63">
        <f t="shared" si="19"/>
        <v>-696</v>
      </c>
      <c r="X25" s="63">
        <f t="shared" si="20"/>
        <v>1224</v>
      </c>
      <c r="Y25" s="73">
        <f t="shared" si="21"/>
        <v>2.9411764705882355</v>
      </c>
      <c r="Z25" s="74">
        <f t="shared" si="22"/>
        <v>94.117647058823536</v>
      </c>
      <c r="AA25" s="74">
        <f t="shared" si="40"/>
        <v>22.950034602261645</v>
      </c>
      <c r="AB25" s="154">
        <f t="shared" si="23"/>
        <v>22.950034602261645</v>
      </c>
      <c r="AC25" s="118">
        <f t="shared" si="24"/>
        <v>94.117647058823536</v>
      </c>
      <c r="AD25" s="109">
        <f>[1]영웅렙업zero!$P24*AB25</f>
        <v>76.600000000000009</v>
      </c>
      <c r="AE25" s="13">
        <f t="shared" si="25"/>
        <v>32</v>
      </c>
      <c r="AF25" s="63">
        <v>5</v>
      </c>
      <c r="AG25" s="70">
        <v>6</v>
      </c>
      <c r="AH25" s="68">
        <v>6</v>
      </c>
      <c r="AI25" s="68">
        <f t="shared" si="26"/>
        <v>122</v>
      </c>
      <c r="AJ25" s="73">
        <f t="shared" si="41"/>
        <v>61</v>
      </c>
      <c r="AK25" s="26">
        <f t="shared" si="27"/>
        <v>439200</v>
      </c>
      <c r="AL25" s="33">
        <f t="shared" si="28"/>
        <v>219600</v>
      </c>
      <c r="AM25" s="159">
        <f t="shared" si="42"/>
        <v>219600</v>
      </c>
      <c r="AN25" s="26">
        <f t="shared" si="43"/>
        <v>87840</v>
      </c>
      <c r="AO25" s="26">
        <f t="shared" si="44"/>
        <v>2400</v>
      </c>
      <c r="AP25" s="29">
        <f t="shared" si="29"/>
        <v>2015931.039462663</v>
      </c>
      <c r="AQ25" s="27">
        <f t="shared" si="30"/>
        <v>2455131.0394626632</v>
      </c>
      <c r="AR25" s="77">
        <f t="shared" si="31"/>
        <v>0.82110934490237031</v>
      </c>
      <c r="AS25" s="77">
        <f t="shared" si="45"/>
        <v>0.17889065509762955</v>
      </c>
      <c r="AT25" s="26">
        <f t="shared" si="46"/>
        <v>3388114.2857142854</v>
      </c>
      <c r="AU25" s="60">
        <f t="shared" si="32"/>
        <v>211757.14285714284</v>
      </c>
      <c r="AV25" s="60">
        <f t="shared" si="47"/>
        <v>3599871.4285714282</v>
      </c>
      <c r="AW25" s="132">
        <f>AQ25*[1]영웅렙업zero!$P24</f>
        <v>8194455.51530049</v>
      </c>
      <c r="AX25" s="60">
        <f t="shared" si="33"/>
        <v>7375009.9637704408</v>
      </c>
      <c r="AY25" s="60">
        <f t="shared" si="48"/>
        <v>819445.55153004918</v>
      </c>
      <c r="AZ25" s="60">
        <f t="shared" si="58"/>
        <v>1406811.5233625695</v>
      </c>
      <c r="BA25" s="26">
        <f t="shared" si="34"/>
        <v>737500.99637704412</v>
      </c>
      <c r="BB25" s="117">
        <f t="shared" si="49"/>
        <v>2212502.9891311321</v>
      </c>
      <c r="BC25" s="60">
        <f>BB25/8</f>
        <v>276562.87364139152</v>
      </c>
      <c r="BD25" s="117">
        <f t="shared" si="14"/>
        <v>7726235.2408548826</v>
      </c>
      <c r="BE25" s="148">
        <f t="shared" si="51"/>
        <v>1475001.9927540882</v>
      </c>
      <c r="BF25" s="60">
        <f t="shared" si="35"/>
        <v>39282096.631402612</v>
      </c>
      <c r="BG25" s="60">
        <f t="shared" si="52"/>
        <v>35353886.968262352</v>
      </c>
      <c r="BH25" s="60">
        <f t="shared" si="53"/>
        <v>3928209.6631402597</v>
      </c>
      <c r="BI25" s="60">
        <f t="shared" si="54"/>
        <v>32785265.409920622</v>
      </c>
      <c r="BJ25" s="26">
        <f t="shared" si="55"/>
        <v>17676943.484131176</v>
      </c>
      <c r="BK25" s="60">
        <f t="shared" si="56"/>
        <v>10606166.090478705</v>
      </c>
      <c r="BL25" s="133">
        <f t="shared" si="57"/>
        <v>7070777.3936524708</v>
      </c>
      <c r="BM25" s="60">
        <f t="shared" si="36"/>
        <v>1104808.9677581985</v>
      </c>
      <c r="BN25" s="60">
        <f t="shared" si="37"/>
        <v>662885.38065491908</v>
      </c>
      <c r="BO25" s="60">
        <f t="shared" si="61"/>
        <v>1050000</v>
      </c>
    </row>
    <row r="26" spans="1:67" s="63" customFormat="1" x14ac:dyDescent="0.2">
      <c r="A26" s="63">
        <v>23</v>
      </c>
      <c r="B26" s="68">
        <v>2253.0612244897957</v>
      </c>
      <c r="C26" s="68">
        <f t="shared" si="7"/>
        <v>37.551020408163261</v>
      </c>
      <c r="D26" s="68">
        <f t="shared" si="8"/>
        <v>4052.6327642258875</v>
      </c>
      <c r="E26" s="68">
        <f t="shared" si="0"/>
        <v>67.543879403764791</v>
      </c>
      <c r="F26" s="68">
        <f t="shared" si="9"/>
        <v>105.09489981192806</v>
      </c>
      <c r="G26" s="60">
        <f>[1]영웅렙업zero!$Q25</f>
        <v>253.19112946357001</v>
      </c>
      <c r="H26" s="60"/>
      <c r="I26" s="69">
        <v>10.79233725255807</v>
      </c>
      <c r="J26" s="68">
        <f t="shared" si="1"/>
        <v>37.551020408163261</v>
      </c>
      <c r="K26" s="68">
        <f>(J26*'(공식)행동력'!secPerBattle)/60</f>
        <v>37.551020408163261</v>
      </c>
      <c r="L26" s="69">
        <f t="shared" si="2"/>
        <v>405.26327642258872</v>
      </c>
      <c r="M26" s="70">
        <f t="shared" si="16"/>
        <v>195.83077624108066</v>
      </c>
      <c r="N26" s="13">
        <f t="shared" si="59"/>
        <v>34</v>
      </c>
      <c r="O26" s="13">
        <v>1</v>
      </c>
      <c r="P26" s="65">
        <f t="shared" si="13"/>
        <v>30</v>
      </c>
      <c r="Q26" s="63">
        <f t="shared" si="3"/>
        <v>2040</v>
      </c>
      <c r="R26" s="63">
        <f t="shared" si="4"/>
        <v>3840</v>
      </c>
      <c r="S26" s="71">
        <f t="shared" si="17"/>
        <v>1356</v>
      </c>
      <c r="T26" s="72">
        <f t="shared" si="38"/>
        <v>22.6</v>
      </c>
      <c r="U26" s="57">
        <f t="shared" si="39"/>
        <v>90.26548672566372</v>
      </c>
      <c r="V26" s="63">
        <f t="shared" si="18"/>
        <v>2040</v>
      </c>
      <c r="W26" s="63">
        <f t="shared" si="19"/>
        <v>-684</v>
      </c>
      <c r="X26" s="63">
        <f t="shared" si="20"/>
        <v>1356</v>
      </c>
      <c r="Y26" s="73">
        <f t="shared" si="21"/>
        <v>2.6548672566371683</v>
      </c>
      <c r="Z26" s="74">
        <f t="shared" si="22"/>
        <v>90.26548672566372</v>
      </c>
      <c r="AA26" s="74">
        <f t="shared" si="40"/>
        <v>21.438349801196328</v>
      </c>
      <c r="AB26" s="154">
        <f t="shared" si="23"/>
        <v>21.438349801196328</v>
      </c>
      <c r="AC26" s="118">
        <f t="shared" si="24"/>
        <v>90.26548672566372</v>
      </c>
      <c r="AD26" s="109">
        <f>[1]영웅렙업zero!$P25*AB26</f>
        <v>90.466666666666654</v>
      </c>
      <c r="AE26" s="13">
        <f t="shared" si="25"/>
        <v>34</v>
      </c>
      <c r="AF26" s="63">
        <v>6</v>
      </c>
      <c r="AG26" s="70">
        <v>6</v>
      </c>
      <c r="AH26" s="68">
        <v>6</v>
      </c>
      <c r="AI26" s="68">
        <f t="shared" si="26"/>
        <v>128</v>
      </c>
      <c r="AJ26" s="73">
        <f t="shared" si="41"/>
        <v>64</v>
      </c>
      <c r="AK26" s="26">
        <f t="shared" si="27"/>
        <v>460800</v>
      </c>
      <c r="AL26" s="33">
        <f t="shared" si="28"/>
        <v>230400</v>
      </c>
      <c r="AM26" s="159">
        <f t="shared" si="42"/>
        <v>230400</v>
      </c>
      <c r="AN26" s="26">
        <f t="shared" si="43"/>
        <v>92160</v>
      </c>
      <c r="AO26" s="26">
        <f t="shared" si="44"/>
        <v>2500</v>
      </c>
      <c r="AP26" s="29">
        <f t="shared" si="29"/>
        <v>1975758.3176782536</v>
      </c>
      <c r="AQ26" s="27">
        <f t="shared" si="30"/>
        <v>2436558.3176782536</v>
      </c>
      <c r="AR26" s="77">
        <f t="shared" si="31"/>
        <v>0.81088078349830472</v>
      </c>
      <c r="AS26" s="77">
        <f t="shared" si="45"/>
        <v>0.18911921650169525</v>
      </c>
      <c r="AT26" s="26">
        <f t="shared" si="46"/>
        <v>3460702.0408163262</v>
      </c>
      <c r="AU26" s="60">
        <f t="shared" si="32"/>
        <v>216293.87755102038</v>
      </c>
      <c r="AV26" s="60">
        <f t="shared" si="47"/>
        <v>3676995.9183673467</v>
      </c>
      <c r="AW26" s="132">
        <f>AQ26*[1]영웅렙업zero!$P25</f>
        <v>10281915.874280218</v>
      </c>
      <c r="AX26" s="60">
        <f t="shared" si="33"/>
        <v>9253724.2868521959</v>
      </c>
      <c r="AY26" s="60">
        <f t="shared" si="48"/>
        <v>1028191.5874280222</v>
      </c>
      <c r="AZ26" s="60">
        <f t="shared" si="58"/>
        <v>1847637.1389580714</v>
      </c>
      <c r="BA26" s="26">
        <f t="shared" si="34"/>
        <v>925372.42868521961</v>
      </c>
      <c r="BB26" s="117">
        <f t="shared" si="49"/>
        <v>2776117.2860556585</v>
      </c>
      <c r="BC26" s="60">
        <f>BB26/8</f>
        <v>347014.66075695731</v>
      </c>
      <c r="BD26" s="117"/>
      <c r="BE26" s="148">
        <f t="shared" si="51"/>
        <v>1850744.8573704392</v>
      </c>
      <c r="BF26" s="60">
        <f t="shared" si="35"/>
        <v>38984933.082852058</v>
      </c>
      <c r="BG26" s="60">
        <f t="shared" si="52"/>
        <v>35086439.774566852</v>
      </c>
      <c r="BH26" s="60">
        <f t="shared" si="53"/>
        <v>3898493.3082852066</v>
      </c>
      <c r="BI26" s="60">
        <f t="shared" si="54"/>
        <v>36683758.718205824</v>
      </c>
      <c r="BJ26" s="26">
        <f t="shared" si="55"/>
        <v>17543219.887283426</v>
      </c>
      <c r="BK26" s="60">
        <f t="shared" si="56"/>
        <v>10525931.932370055</v>
      </c>
      <c r="BL26" s="133">
        <f t="shared" si="57"/>
        <v>7017287.9549133703</v>
      </c>
      <c r="BM26" s="60">
        <f t="shared" si="36"/>
        <v>1096451.2429552141</v>
      </c>
      <c r="BN26" s="60">
        <f t="shared" si="37"/>
        <v>657870.74577312847</v>
      </c>
      <c r="BO26" s="60">
        <f t="shared" si="61"/>
        <v>1470000</v>
      </c>
    </row>
    <row r="27" spans="1:67" s="63" customFormat="1" x14ac:dyDescent="0.2">
      <c r="A27" s="63">
        <v>24</v>
      </c>
      <c r="B27" s="68">
        <v>2191.8367346938776</v>
      </c>
      <c r="C27" s="68">
        <f t="shared" si="7"/>
        <v>36.530612244897959</v>
      </c>
      <c r="D27" s="68">
        <f t="shared" si="8"/>
        <v>4392.7071910252034</v>
      </c>
      <c r="E27" s="68">
        <f t="shared" si="0"/>
        <v>73.211786517086722</v>
      </c>
      <c r="F27" s="68">
        <f t="shared" si="9"/>
        <v>109.74239876198467</v>
      </c>
      <c r="G27" s="60">
        <f>[1]영웅렙업zero!$Q26</f>
        <v>313.43001300047655</v>
      </c>
      <c r="H27" s="60"/>
      <c r="I27" s="69">
        <v>12.024729182136033</v>
      </c>
      <c r="J27" s="68">
        <f t="shared" si="1"/>
        <v>36.530612244897959</v>
      </c>
      <c r="K27" s="68">
        <f>(J27*'(공식)행동력'!secPerBattle)/60</f>
        <v>36.530612244897959</v>
      </c>
      <c r="L27" s="69">
        <f t="shared" si="2"/>
        <v>439.27071910252039</v>
      </c>
      <c r="M27" s="70">
        <f t="shared" si="16"/>
        <v>174.71513846301139</v>
      </c>
      <c r="N27" s="13">
        <f t="shared" si="59"/>
        <v>36</v>
      </c>
      <c r="O27" s="13">
        <v>1</v>
      </c>
      <c r="P27" s="65">
        <f t="shared" si="13"/>
        <v>31</v>
      </c>
      <c r="Q27" s="63">
        <f t="shared" si="3"/>
        <v>2160</v>
      </c>
      <c r="R27" s="63">
        <f t="shared" si="4"/>
        <v>4020</v>
      </c>
      <c r="S27" s="71">
        <f t="shared" si="17"/>
        <v>1496</v>
      </c>
      <c r="T27" s="72">
        <f t="shared" si="38"/>
        <v>24.933333333333334</v>
      </c>
      <c r="U27" s="57">
        <f t="shared" si="39"/>
        <v>86.631016042780743</v>
      </c>
      <c r="V27" s="63">
        <f t="shared" si="18"/>
        <v>2160</v>
      </c>
      <c r="W27" s="63">
        <f t="shared" si="19"/>
        <v>-664</v>
      </c>
      <c r="X27" s="63">
        <f t="shared" si="20"/>
        <v>1496</v>
      </c>
      <c r="Y27" s="73">
        <f t="shared" si="21"/>
        <v>2.4064171122994651</v>
      </c>
      <c r="Z27" s="74">
        <f t="shared" si="22"/>
        <v>86.631016042780743</v>
      </c>
      <c r="AA27" s="74">
        <f t="shared" si="40"/>
        <v>19.972560828086628</v>
      </c>
      <c r="AB27" s="154">
        <f t="shared" si="23"/>
        <v>19.972560828086628</v>
      </c>
      <c r="AC27" s="118">
        <f t="shared" si="24"/>
        <v>86.631016042780743</v>
      </c>
      <c r="AD27" s="109">
        <f>[1]영웅렙업zero!$P26*AB27</f>
        <v>104.33333333333334</v>
      </c>
      <c r="AE27" s="13">
        <f t="shared" si="25"/>
        <v>36</v>
      </c>
      <c r="AF27" s="63">
        <v>6</v>
      </c>
      <c r="AG27" s="70">
        <v>7</v>
      </c>
      <c r="AH27" s="68">
        <v>6</v>
      </c>
      <c r="AI27" s="68">
        <f t="shared" si="26"/>
        <v>135</v>
      </c>
      <c r="AJ27" s="73">
        <f t="shared" si="41"/>
        <v>67.5</v>
      </c>
      <c r="AK27" s="26">
        <f t="shared" si="27"/>
        <v>486000</v>
      </c>
      <c r="AL27" s="33">
        <f t="shared" si="28"/>
        <v>243000</v>
      </c>
      <c r="AM27" s="159">
        <f t="shared" si="42"/>
        <v>243000</v>
      </c>
      <c r="AN27" s="26">
        <f t="shared" si="43"/>
        <v>97200</v>
      </c>
      <c r="AO27" s="26">
        <f t="shared" si="44"/>
        <v>2600</v>
      </c>
      <c r="AP27" s="29">
        <f t="shared" si="29"/>
        <v>1941332.9124900203</v>
      </c>
      <c r="AQ27" s="27">
        <f t="shared" si="30"/>
        <v>2427332.9124900205</v>
      </c>
      <c r="AR27" s="77">
        <f t="shared" si="31"/>
        <v>0.79978024542935522</v>
      </c>
      <c r="AS27" s="77">
        <f t="shared" si="45"/>
        <v>0.20021975457064467</v>
      </c>
      <c r="AT27" s="26">
        <f t="shared" si="46"/>
        <v>3550775.5102040814</v>
      </c>
      <c r="AU27" s="60">
        <f t="shared" si="32"/>
        <v>221923.46938775512</v>
      </c>
      <c r="AV27" s="60">
        <f t="shared" si="47"/>
        <v>3772698.9795918367</v>
      </c>
      <c r="AW27" s="132">
        <f>AQ27*[1]영웅렙업zero!$P26</f>
        <v>12679983.105303861</v>
      </c>
      <c r="AX27" s="60">
        <f t="shared" si="33"/>
        <v>11411984.794773476</v>
      </c>
      <c r="AY27" s="60">
        <f t="shared" si="48"/>
        <v>1267998.310530385</v>
      </c>
      <c r="AZ27" s="60">
        <f t="shared" si="58"/>
        <v>2296189.8979584072</v>
      </c>
      <c r="BA27" s="26">
        <f t="shared" si="34"/>
        <v>1141198.4794773476</v>
      </c>
      <c r="BB27" s="117">
        <f t="shared" si="49"/>
        <v>3423595.438432043</v>
      </c>
      <c r="BC27" s="60">
        <f>BB27/9</f>
        <v>380399.4931591159</v>
      </c>
      <c r="BD27" s="117"/>
      <c r="BE27" s="148">
        <f t="shared" si="51"/>
        <v>2282396.9589546951</v>
      </c>
      <c r="BF27" s="60">
        <f t="shared" si="35"/>
        <v>38837326.599840328</v>
      </c>
      <c r="BG27" s="60">
        <f t="shared" si="52"/>
        <v>34953593.939856298</v>
      </c>
      <c r="BH27" s="60">
        <f t="shared" si="53"/>
        <v>3883732.6599840298</v>
      </c>
      <c r="BI27" s="60">
        <f t="shared" si="54"/>
        <v>40567491.378189854</v>
      </c>
      <c r="BJ27" s="26">
        <f t="shared" si="55"/>
        <v>17476796.969928149</v>
      </c>
      <c r="BK27" s="60">
        <f t="shared" si="56"/>
        <v>10486078.181956889</v>
      </c>
      <c r="BL27" s="133">
        <f t="shared" si="57"/>
        <v>6990718.78797126</v>
      </c>
      <c r="BM27" s="60">
        <f t="shared" si="36"/>
        <v>1092299.8106205093</v>
      </c>
      <c r="BN27" s="60">
        <f t="shared" si="37"/>
        <v>655379.88637230557</v>
      </c>
      <c r="BO27" s="60">
        <f t="shared" si="61"/>
        <v>1850000</v>
      </c>
    </row>
    <row r="28" spans="1:67" s="167" customFormat="1" x14ac:dyDescent="0.2">
      <c r="A28" s="167">
        <v>25</v>
      </c>
      <c r="B28" s="168">
        <v>2130.6122448979595</v>
      </c>
      <c r="C28" s="168">
        <f t="shared" si="7"/>
        <v>35.510204081632658</v>
      </c>
      <c r="D28" s="169">
        <f t="shared" si="8"/>
        <v>4757.6037539841373</v>
      </c>
      <c r="E28" s="169">
        <f t="shared" si="0"/>
        <v>79.293395899735614</v>
      </c>
      <c r="F28" s="169">
        <f t="shared" si="9"/>
        <v>114.80359998136828</v>
      </c>
      <c r="G28" s="170">
        <f>[1]영웅렙업zero!$Q27</f>
        <v>389.03465135448721</v>
      </c>
      <c r="H28" s="170">
        <f>G28/F28</f>
        <v>3.3886973180076625</v>
      </c>
      <c r="I28" s="171">
        <v>13.397849652024293</v>
      </c>
      <c r="J28" s="168">
        <f t="shared" si="1"/>
        <v>35.510204081632658</v>
      </c>
      <c r="K28" s="169">
        <f>(J28*'(공식)행동력'!secPerBattle)/60</f>
        <v>35.510204081632658</v>
      </c>
      <c r="L28" s="171">
        <f t="shared" si="2"/>
        <v>475.76037539841371</v>
      </c>
      <c r="M28" s="172">
        <f t="shared" si="16"/>
        <v>155.19032339540433</v>
      </c>
      <c r="N28" s="173">
        <f t="shared" si="59"/>
        <v>38</v>
      </c>
      <c r="O28" s="173">
        <v>1</v>
      </c>
      <c r="P28" s="174">
        <f t="shared" si="13"/>
        <v>32</v>
      </c>
      <c r="Q28" s="167">
        <f t="shared" si="3"/>
        <v>2280</v>
      </c>
      <c r="R28" s="167">
        <f t="shared" si="4"/>
        <v>4200</v>
      </c>
      <c r="S28" s="175">
        <f t="shared" si="17"/>
        <v>1644</v>
      </c>
      <c r="T28" s="176">
        <f t="shared" si="38"/>
        <v>27.4</v>
      </c>
      <c r="U28" s="177">
        <f t="shared" si="39"/>
        <v>83.211678832116789</v>
      </c>
      <c r="V28" s="167">
        <f t="shared" si="18"/>
        <v>2280</v>
      </c>
      <c r="W28" s="167">
        <f t="shared" si="19"/>
        <v>-636</v>
      </c>
      <c r="X28" s="167">
        <f t="shared" si="20"/>
        <v>1644</v>
      </c>
      <c r="Y28" s="178">
        <f t="shared" si="21"/>
        <v>2.1897810218978102</v>
      </c>
      <c r="Z28" s="179">
        <f t="shared" si="22"/>
        <v>83.211678832116789</v>
      </c>
      <c r="AA28" s="179">
        <f t="shared" si="40"/>
        <v>18.558758133401227</v>
      </c>
      <c r="AB28" s="180">
        <f t="shared" si="23"/>
        <v>18.558758133401227</v>
      </c>
      <c r="AC28" s="181">
        <f t="shared" si="24"/>
        <v>83.211678832116789</v>
      </c>
      <c r="AD28" s="182">
        <f>[1]영웅렙업zero!$P27*AB28</f>
        <v>120.33333333333334</v>
      </c>
      <c r="AE28" s="173">
        <f t="shared" si="25"/>
        <v>38</v>
      </c>
      <c r="AF28" s="167">
        <v>6</v>
      </c>
      <c r="AG28" s="172">
        <v>7</v>
      </c>
      <c r="AH28" s="168">
        <v>7</v>
      </c>
      <c r="AI28" s="168">
        <f t="shared" si="26"/>
        <v>144</v>
      </c>
      <c r="AJ28" s="178">
        <f t="shared" si="41"/>
        <v>72</v>
      </c>
      <c r="AK28" s="183">
        <f t="shared" si="27"/>
        <v>518400</v>
      </c>
      <c r="AL28" s="184">
        <f t="shared" si="28"/>
        <v>259200</v>
      </c>
      <c r="AM28" s="185">
        <f t="shared" si="42"/>
        <v>259200</v>
      </c>
      <c r="AN28" s="183">
        <f t="shared" si="43"/>
        <v>103680</v>
      </c>
      <c r="AO28" s="183">
        <f t="shared" si="44"/>
        <v>2700</v>
      </c>
      <c r="AP28" s="186">
        <f t="shared" si="29"/>
        <v>1924172.0432710391</v>
      </c>
      <c r="AQ28" s="187">
        <f>AP28+(AK28)</f>
        <v>2442572.0432710391</v>
      </c>
      <c r="AR28" s="188">
        <f t="shared" si="31"/>
        <v>0.78776470424767087</v>
      </c>
      <c r="AS28" s="188">
        <f t="shared" si="45"/>
        <v>0.21223529575232919</v>
      </c>
      <c r="AT28" s="183">
        <f t="shared" si="46"/>
        <v>3681697.9591836738</v>
      </c>
      <c r="AU28" s="189">
        <f>(C28*60)*((AI28+AJ28)/2)</f>
        <v>230106.12244897962</v>
      </c>
      <c r="AV28" s="189">
        <f t="shared" si="47"/>
        <v>3911804.0816326533</v>
      </c>
      <c r="AW28" s="190">
        <f>AQ28*[1]영웅렙업zero!$P27</f>
        <v>15837419.387702769</v>
      </c>
      <c r="AX28" s="189">
        <f t="shared" si="33"/>
        <v>14253677.448932491</v>
      </c>
      <c r="AY28" s="189">
        <f t="shared" si="48"/>
        <v>1583741.9387702774</v>
      </c>
      <c r="AZ28" s="189">
        <f t="shared" si="58"/>
        <v>2851740.2493006624</v>
      </c>
      <c r="BA28" s="183">
        <f t="shared" si="34"/>
        <v>1425367.7448932491</v>
      </c>
      <c r="BB28" s="191">
        <f t="shared" si="49"/>
        <v>4276103.2346797474</v>
      </c>
      <c r="BC28" s="170">
        <f>BB28/9</f>
        <v>475122.58163108304</v>
      </c>
      <c r="BD28" s="191"/>
      <c r="BE28" s="192">
        <f t="shared" si="51"/>
        <v>2850735.4897864982</v>
      </c>
      <c r="BF28" s="189">
        <f t="shared" si="35"/>
        <v>39081152.692336626</v>
      </c>
      <c r="BG28" s="189">
        <f t="shared" si="52"/>
        <v>35173037.423102967</v>
      </c>
      <c r="BH28" s="189">
        <f t="shared" si="53"/>
        <v>3908115.2692336589</v>
      </c>
      <c r="BI28" s="189">
        <f t="shared" si="54"/>
        <v>44475606.647423513</v>
      </c>
      <c r="BJ28" s="183">
        <f t="shared" si="55"/>
        <v>17586518.711551484</v>
      </c>
      <c r="BK28" s="189">
        <f t="shared" si="56"/>
        <v>10551911.22693089</v>
      </c>
      <c r="BL28" s="193">
        <f t="shared" si="57"/>
        <v>7034607.4846205935</v>
      </c>
      <c r="BM28" s="189">
        <f t="shared" si="36"/>
        <v>1099157.4194719677</v>
      </c>
      <c r="BN28" s="189">
        <f t="shared" si="37"/>
        <v>659494.45168318064</v>
      </c>
      <c r="BO28" s="189">
        <f t="shared" si="61"/>
        <v>2280000</v>
      </c>
    </row>
    <row r="29" spans="1:67" s="99" customFormat="1" x14ac:dyDescent="0.2">
      <c r="A29" s="99">
        <v>26</v>
      </c>
      <c r="B29" s="100">
        <v>2069.387755102041</v>
      </c>
      <c r="C29" s="100">
        <f t="shared" si="7"/>
        <v>34.489795918367349</v>
      </c>
      <c r="D29" s="68">
        <f t="shared" si="8"/>
        <v>5148.5569422187937</v>
      </c>
      <c r="E29" s="68">
        <f t="shared" si="0"/>
        <v>85.809282370313227</v>
      </c>
      <c r="F29" s="68">
        <f t="shared" si="9"/>
        <v>120.29907828868058</v>
      </c>
      <c r="G29" s="60">
        <f>[1]영웅렙업zero!$Q28</f>
        <v>456.9229488373021</v>
      </c>
      <c r="H29" s="60"/>
      <c r="I29" s="69">
        <v>14.927768649036738</v>
      </c>
      <c r="J29" s="100">
        <f t="shared" si="1"/>
        <v>34.489795918367349</v>
      </c>
      <c r="K29" s="68">
        <f>(J29*'(공식)행동력'!secPerBattle)/60</f>
        <v>34.489795918367349</v>
      </c>
      <c r="L29" s="69">
        <f t="shared" si="2"/>
        <v>514.85569422187939</v>
      </c>
      <c r="M29" s="102">
        <f t="shared" si="16"/>
        <v>137.27406941173319</v>
      </c>
      <c r="N29" s="103">
        <f t="shared" si="59"/>
        <v>40</v>
      </c>
      <c r="O29" s="103">
        <v>1</v>
      </c>
      <c r="P29" s="104">
        <f t="shared" si="13"/>
        <v>33</v>
      </c>
      <c r="Q29" s="99">
        <f t="shared" si="3"/>
        <v>2400</v>
      </c>
      <c r="R29" s="99">
        <f t="shared" si="4"/>
        <v>4380</v>
      </c>
      <c r="S29" s="105">
        <f t="shared" si="17"/>
        <v>1800</v>
      </c>
      <c r="T29" s="106">
        <f t="shared" si="38"/>
        <v>30</v>
      </c>
      <c r="U29" s="107">
        <f t="shared" si="39"/>
        <v>80</v>
      </c>
      <c r="V29" s="99">
        <f t="shared" si="18"/>
        <v>2400</v>
      </c>
      <c r="W29" s="99">
        <f t="shared" si="19"/>
        <v>-600</v>
      </c>
      <c r="X29" s="99">
        <f t="shared" si="20"/>
        <v>1800</v>
      </c>
      <c r="Y29" s="108">
        <f t="shared" si="21"/>
        <v>2</v>
      </c>
      <c r="Z29" s="109">
        <f t="shared" si="22"/>
        <v>80</v>
      </c>
      <c r="AA29" s="109">
        <f t="shared" si="40"/>
        <v>17.202025024133189</v>
      </c>
      <c r="AB29" s="157">
        <f t="shared" si="23"/>
        <v>17.202025024133189</v>
      </c>
      <c r="AC29" s="110">
        <f t="shared" si="24"/>
        <v>80</v>
      </c>
      <c r="AD29" s="109">
        <f>[1]영웅렙업zero!$P28*AB29</f>
        <v>131</v>
      </c>
      <c r="AE29" s="103">
        <f t="shared" si="25"/>
        <v>40</v>
      </c>
      <c r="AF29" s="99">
        <v>7</v>
      </c>
      <c r="AG29" s="102">
        <v>7</v>
      </c>
      <c r="AH29" s="100">
        <v>7</v>
      </c>
      <c r="AI29" s="100">
        <f t="shared" si="26"/>
        <v>150</v>
      </c>
      <c r="AJ29" s="108">
        <f t="shared" si="41"/>
        <v>75</v>
      </c>
      <c r="AK29" s="111">
        <f t="shared" si="27"/>
        <v>540000</v>
      </c>
      <c r="AL29" s="112">
        <f t="shared" si="28"/>
        <v>270000</v>
      </c>
      <c r="AM29" s="162">
        <f t="shared" si="42"/>
        <v>270000</v>
      </c>
      <c r="AN29" s="111">
        <f t="shared" si="43"/>
        <v>108000</v>
      </c>
      <c r="AO29" s="111">
        <f t="shared" si="44"/>
        <v>2800</v>
      </c>
      <c r="AP29" s="114">
        <f t="shared" si="29"/>
        <v>1857818.7026063844</v>
      </c>
      <c r="AQ29" s="164">
        <f t="shared" ref="AQ29:AQ53" si="62">AP29+(AK29)</f>
        <v>2397818.7026063846</v>
      </c>
      <c r="AR29" s="116">
        <f t="shared" si="31"/>
        <v>0.77479531733861684</v>
      </c>
      <c r="AS29" s="116">
        <f t="shared" si="45"/>
        <v>0.22520468266138302</v>
      </c>
      <c r="AT29" s="111">
        <f t="shared" si="46"/>
        <v>3724897.9591836738</v>
      </c>
      <c r="AU29" s="117">
        <f t="shared" ref="AU29:AU53" si="63">(C29*60)*((AI29+AJ29)/2)</f>
        <v>232806.12244897962</v>
      </c>
      <c r="AV29" s="117">
        <f t="shared" si="47"/>
        <v>3957704.0816326533</v>
      </c>
      <c r="AW29" s="138">
        <f>AQ29*[1]영웅렙업zero!$P28</f>
        <v>18260306.53953572</v>
      </c>
      <c r="AX29" s="117">
        <f t="shared" si="33"/>
        <v>16434275.885582149</v>
      </c>
      <c r="AY29" s="117">
        <f t="shared" si="48"/>
        <v>1826030.6539535709</v>
      </c>
      <c r="AZ29" s="117">
        <f t="shared" si="58"/>
        <v>3409772.5927238483</v>
      </c>
      <c r="BA29" s="111">
        <f t="shared" si="34"/>
        <v>1643427.5885582149</v>
      </c>
      <c r="BB29" s="117">
        <f t="shared" si="49"/>
        <v>4930282.7656746441</v>
      </c>
      <c r="BC29" s="60">
        <f>BB29/8</f>
        <v>616285.34570933052</v>
      </c>
      <c r="BD29" s="117"/>
      <c r="BE29" s="148">
        <f t="shared" si="51"/>
        <v>3286855.1771164299</v>
      </c>
      <c r="BF29" s="117">
        <f t="shared" si="35"/>
        <v>38365099.241702154</v>
      </c>
      <c r="BG29" s="117">
        <f t="shared" si="52"/>
        <v>34528589.317531943</v>
      </c>
      <c r="BH29" s="117">
        <f t="shared" si="53"/>
        <v>3836509.924170211</v>
      </c>
      <c r="BI29" s="117">
        <f t="shared" si="54"/>
        <v>48312116.571593724</v>
      </c>
      <c r="BJ29" s="111">
        <f t="shared" si="55"/>
        <v>17264294.658765972</v>
      </c>
      <c r="BK29" s="117">
        <f t="shared" si="56"/>
        <v>10358576.795259582</v>
      </c>
      <c r="BL29" s="139">
        <f t="shared" si="57"/>
        <v>6905717.8635063889</v>
      </c>
      <c r="BM29" s="117">
        <f t="shared" si="36"/>
        <v>1079018.4161728732</v>
      </c>
      <c r="BN29" s="117">
        <f t="shared" si="37"/>
        <v>647411.04970372387</v>
      </c>
      <c r="BO29" s="117">
        <f t="shared" si="61"/>
        <v>2850000</v>
      </c>
    </row>
    <row r="30" spans="1:67" s="64" customFormat="1" x14ac:dyDescent="0.2">
      <c r="A30" s="64">
        <v>27</v>
      </c>
      <c r="B30" s="69">
        <v>2008.1632653061224</v>
      </c>
      <c r="C30" s="69">
        <f t="shared" si="7"/>
        <v>33.469387755102041</v>
      </c>
      <c r="D30" s="68">
        <f t="shared" si="8"/>
        <v>5566.7595083677352</v>
      </c>
      <c r="E30" s="68">
        <f t="shared" si="0"/>
        <v>92.779325139462259</v>
      </c>
      <c r="F30" s="68">
        <f t="shared" si="9"/>
        <v>126.24871289456431</v>
      </c>
      <c r="G30" s="60">
        <f>[1]영웅렙업zero!$Q29</f>
        <v>554.493584743626</v>
      </c>
      <c r="H30" s="60"/>
      <c r="I30" s="69">
        <v>16.632391214025549</v>
      </c>
      <c r="J30" s="69">
        <f t="shared" si="1"/>
        <v>33.469387755102041</v>
      </c>
      <c r="K30" s="68">
        <f>(J30*'(공식)행동력'!secPerBattle)/60</f>
        <v>33.469387755102041</v>
      </c>
      <c r="L30" s="69">
        <f t="shared" si="2"/>
        <v>556.6759508367735</v>
      </c>
      <c r="M30" s="70">
        <f t="shared" si="16"/>
        <v>120.95291322682259</v>
      </c>
      <c r="N30" s="20">
        <f t="shared" si="59"/>
        <v>42</v>
      </c>
      <c r="O30" s="20">
        <v>1</v>
      </c>
      <c r="P30" s="67">
        <f t="shared" si="13"/>
        <v>34</v>
      </c>
      <c r="Q30" s="63">
        <f t="shared" si="3"/>
        <v>2520</v>
      </c>
      <c r="R30" s="63">
        <f t="shared" si="4"/>
        <v>4560</v>
      </c>
      <c r="S30" s="71">
        <f t="shared" si="17"/>
        <v>1964</v>
      </c>
      <c r="T30" s="129">
        <f t="shared" si="38"/>
        <v>32.733333333333334</v>
      </c>
      <c r="U30" s="58">
        <f t="shared" si="39"/>
        <v>76.985743380855396</v>
      </c>
      <c r="V30" s="64">
        <f t="shared" si="18"/>
        <v>2520</v>
      </c>
      <c r="W30" s="64">
        <f t="shared" si="19"/>
        <v>-556</v>
      </c>
      <c r="X30" s="64">
        <f t="shared" si="20"/>
        <v>1964</v>
      </c>
      <c r="Y30" s="130">
        <f t="shared" si="21"/>
        <v>1.8329938900203666</v>
      </c>
      <c r="Z30" s="74">
        <f t="shared" si="22"/>
        <v>76.985743380855396</v>
      </c>
      <c r="AA30" s="74">
        <f t="shared" si="40"/>
        <v>15.906405849723201</v>
      </c>
      <c r="AB30" s="154">
        <f t="shared" si="23"/>
        <v>15.906405849723201</v>
      </c>
      <c r="AC30" s="75">
        <f t="shared" si="24"/>
        <v>76.985743380855396</v>
      </c>
      <c r="AD30" s="109">
        <f>[1]영웅렙업zero!$P29*AB30</f>
        <v>147</v>
      </c>
      <c r="AE30" s="13">
        <f t="shared" si="25"/>
        <v>42</v>
      </c>
      <c r="AF30" s="64">
        <v>7</v>
      </c>
      <c r="AG30" s="69">
        <v>8</v>
      </c>
      <c r="AH30" s="69">
        <v>7</v>
      </c>
      <c r="AI30" s="68">
        <f t="shared" si="26"/>
        <v>157</v>
      </c>
      <c r="AJ30" s="130">
        <f t="shared" si="41"/>
        <v>78.5</v>
      </c>
      <c r="AK30" s="26">
        <f t="shared" si="27"/>
        <v>565200</v>
      </c>
      <c r="AL30" s="33">
        <f t="shared" si="28"/>
        <v>282600</v>
      </c>
      <c r="AM30" s="159">
        <f t="shared" si="42"/>
        <v>282600</v>
      </c>
      <c r="AN30" s="26">
        <f t="shared" si="43"/>
        <v>113040</v>
      </c>
      <c r="AO30" s="26">
        <f t="shared" si="44"/>
        <v>2900</v>
      </c>
      <c r="AP30" s="27">
        <f t="shared" si="29"/>
        <v>1798060.1172527107</v>
      </c>
      <c r="AQ30" s="27">
        <f t="shared" si="62"/>
        <v>2363260.1172527107</v>
      </c>
      <c r="AR30" s="131">
        <f t="shared" si="31"/>
        <v>0.76083885312758337</v>
      </c>
      <c r="AS30" s="131">
        <f t="shared" si="45"/>
        <v>0.23916114687241657</v>
      </c>
      <c r="AT30" s="27">
        <f t="shared" si="46"/>
        <v>3783379.5918367347</v>
      </c>
      <c r="AU30" s="71">
        <f t="shared" si="63"/>
        <v>236461.22448979592</v>
      </c>
      <c r="AV30" s="71">
        <f t="shared" si="47"/>
        <v>4019840.8163265307</v>
      </c>
      <c r="AW30" s="132">
        <f>AQ30*[1]영웅렙업zero!$P29</f>
        <v>21840209.568284959</v>
      </c>
      <c r="AX30" s="60">
        <f t="shared" si="33"/>
        <v>19656188.611456465</v>
      </c>
      <c r="AY30" s="60">
        <f t="shared" si="48"/>
        <v>2184020.9568284936</v>
      </c>
      <c r="AZ30" s="60">
        <f t="shared" si="58"/>
        <v>4010051.6107820645</v>
      </c>
      <c r="BA30" s="26">
        <f t="shared" si="34"/>
        <v>1965618.8611456465</v>
      </c>
      <c r="BB30" s="117">
        <f t="shared" si="49"/>
        <v>5896856.5834369389</v>
      </c>
      <c r="BC30" s="60">
        <f>BB30/8</f>
        <v>737107.07292961737</v>
      </c>
      <c r="BD30" s="117"/>
      <c r="BE30" s="148">
        <f t="shared" si="51"/>
        <v>3931237.7222912931</v>
      </c>
      <c r="BF30" s="60">
        <f t="shared" si="35"/>
        <v>37812161.876043372</v>
      </c>
      <c r="BG30" s="60">
        <f t="shared" si="52"/>
        <v>34030945.688439034</v>
      </c>
      <c r="BH30" s="60">
        <f t="shared" si="53"/>
        <v>3781216.1876043379</v>
      </c>
      <c r="BI30" s="60">
        <f t="shared" si="54"/>
        <v>52093332.759198062</v>
      </c>
      <c r="BJ30" s="26">
        <f t="shared" si="55"/>
        <v>17015472.844219517</v>
      </c>
      <c r="BK30" s="60">
        <f t="shared" si="56"/>
        <v>10209283.706531709</v>
      </c>
      <c r="BL30" s="133">
        <f t="shared" si="57"/>
        <v>6806189.137687807</v>
      </c>
      <c r="BM30" s="60">
        <f t="shared" si="36"/>
        <v>1063467.0527637198</v>
      </c>
      <c r="BN30" s="60">
        <f t="shared" si="37"/>
        <v>638080.23165823182</v>
      </c>
      <c r="BO30" s="60">
        <f t="shared" si="61"/>
        <v>3280000</v>
      </c>
    </row>
    <row r="31" spans="1:67" s="63" customFormat="1" x14ac:dyDescent="0.2">
      <c r="A31" s="63">
        <v>28</v>
      </c>
      <c r="B31" s="68">
        <v>1946.9387755102041</v>
      </c>
      <c r="C31" s="68">
        <f t="shared" si="7"/>
        <v>32.448979591836732</v>
      </c>
      <c r="D31" s="68">
        <f t="shared" si="8"/>
        <v>6013.3368393662486</v>
      </c>
      <c r="E31" s="68">
        <f t="shared" si="0"/>
        <v>100.22228065610415</v>
      </c>
      <c r="F31" s="68">
        <f t="shared" si="9"/>
        <v>132.67126024794089</v>
      </c>
      <c r="G31" s="60">
        <f>[1]영웅렙업zero!$Q30</f>
        <v>666.44361987440493</v>
      </c>
      <c r="H31" s="60"/>
      <c r="I31" s="69">
        <v>18.531666989241899</v>
      </c>
      <c r="J31" s="68">
        <f t="shared" si="1"/>
        <v>32.448979591836732</v>
      </c>
      <c r="K31" s="68">
        <f>(J31*'(공식)행동력'!secPerBattle)/60</f>
        <v>32.448979591836732</v>
      </c>
      <c r="L31" s="69">
        <f t="shared" si="2"/>
        <v>601.33368393662488</v>
      </c>
      <c r="M31" s="70">
        <f t="shared" si="16"/>
        <v>106.18662526843342</v>
      </c>
      <c r="N31" s="13">
        <f t="shared" si="59"/>
        <v>44</v>
      </c>
      <c r="O31" s="13">
        <v>1</v>
      </c>
      <c r="P31" s="65">
        <f t="shared" si="13"/>
        <v>35</v>
      </c>
      <c r="Q31" s="63">
        <f t="shared" si="3"/>
        <v>2640</v>
      </c>
      <c r="R31" s="63">
        <f t="shared" si="4"/>
        <v>4740</v>
      </c>
      <c r="S31" s="71">
        <f t="shared" si="17"/>
        <v>2136</v>
      </c>
      <c r="T31" s="72">
        <f t="shared" si="38"/>
        <v>35.6</v>
      </c>
      <c r="U31" s="57">
        <f t="shared" si="39"/>
        <v>74.157303370786508</v>
      </c>
      <c r="V31" s="63">
        <f t="shared" si="18"/>
        <v>2640</v>
      </c>
      <c r="W31" s="63">
        <f t="shared" si="19"/>
        <v>-504</v>
      </c>
      <c r="X31" s="63">
        <f t="shared" si="20"/>
        <v>2136</v>
      </c>
      <c r="Y31" s="73">
        <f t="shared" si="21"/>
        <v>1.6853932584269662</v>
      </c>
      <c r="Z31" s="74">
        <f t="shared" si="22"/>
        <v>74.157303370786508</v>
      </c>
      <c r="AA31" s="74">
        <f t="shared" si="40"/>
        <v>14.674909787332192</v>
      </c>
      <c r="AB31" s="154">
        <f t="shared" si="23"/>
        <v>14.674909787332192</v>
      </c>
      <c r="AC31" s="118">
        <f t="shared" si="24"/>
        <v>74.157303370786508</v>
      </c>
      <c r="AD31" s="109">
        <f>[1]영웅렙업zero!$P30*AB31</f>
        <v>163</v>
      </c>
      <c r="AE31" s="13">
        <f t="shared" si="25"/>
        <v>44</v>
      </c>
      <c r="AF31" s="63">
        <v>7</v>
      </c>
      <c r="AG31" s="70">
        <v>8</v>
      </c>
      <c r="AH31" s="68">
        <v>8</v>
      </c>
      <c r="AI31" s="68">
        <f t="shared" si="26"/>
        <v>166</v>
      </c>
      <c r="AJ31" s="73">
        <f t="shared" si="41"/>
        <v>83</v>
      </c>
      <c r="AK31" s="26">
        <f t="shared" si="27"/>
        <v>597600</v>
      </c>
      <c r="AL31" s="33">
        <f t="shared" si="28"/>
        <v>298800</v>
      </c>
      <c r="AM31" s="159">
        <f t="shared" si="42"/>
        <v>298800</v>
      </c>
      <c r="AN31" s="26">
        <f t="shared" si="43"/>
        <v>119520</v>
      </c>
      <c r="AO31" s="26">
        <f t="shared" si="44"/>
        <v>3000</v>
      </c>
      <c r="AP31" s="29">
        <f t="shared" si="29"/>
        <v>1753945.2177819435</v>
      </c>
      <c r="AQ31" s="27">
        <f t="shared" si="62"/>
        <v>2351545.2177819433</v>
      </c>
      <c r="AR31" s="77">
        <f t="shared" si="31"/>
        <v>0.74586922867522987</v>
      </c>
      <c r="AS31" s="77">
        <f t="shared" si="45"/>
        <v>0.25413077132477019</v>
      </c>
      <c r="AT31" s="26">
        <f t="shared" si="46"/>
        <v>3878302.0408163262</v>
      </c>
      <c r="AU31" s="60">
        <f t="shared" si="63"/>
        <v>242393.87755102038</v>
      </c>
      <c r="AV31" s="60">
        <f t="shared" si="47"/>
        <v>4120695.9183673467</v>
      </c>
      <c r="AW31" s="132">
        <f>AQ31*[1]영웅렙업zero!$P30</f>
        <v>26119538.453949068</v>
      </c>
      <c r="AX31" s="60">
        <f t="shared" si="33"/>
        <v>23507584.608554162</v>
      </c>
      <c r="AY31" s="60">
        <f t="shared" si="48"/>
        <v>2611953.8453949057</v>
      </c>
      <c r="AZ31" s="60">
        <f t="shared" si="58"/>
        <v>4795974.8022233993</v>
      </c>
      <c r="BA31" s="26">
        <f t="shared" si="34"/>
        <v>2350758.4608554165</v>
      </c>
      <c r="BB31" s="117">
        <f t="shared" si="49"/>
        <v>7052275.3825662481</v>
      </c>
      <c r="BC31" s="60">
        <f>BB31/8</f>
        <v>881534.42282078101</v>
      </c>
      <c r="BD31" s="117"/>
      <c r="BE31" s="148">
        <f t="shared" si="51"/>
        <v>4701516.921710833</v>
      </c>
      <c r="BF31" s="60">
        <f t="shared" si="35"/>
        <v>37624723.484511092</v>
      </c>
      <c r="BG31" s="60">
        <f t="shared" si="52"/>
        <v>33862251.136059985</v>
      </c>
      <c r="BH31" s="60">
        <f t="shared" si="53"/>
        <v>3762472.3484511077</v>
      </c>
      <c r="BI31" s="60">
        <f t="shared" si="54"/>
        <v>55855805.10764917</v>
      </c>
      <c r="BJ31" s="26">
        <f t="shared" si="55"/>
        <v>16931125.568029992</v>
      </c>
      <c r="BK31" s="60">
        <f t="shared" si="56"/>
        <v>10158675.340817995</v>
      </c>
      <c r="BL31" s="133">
        <f t="shared" si="57"/>
        <v>6772450.2272119969</v>
      </c>
      <c r="BM31" s="60">
        <f t="shared" si="36"/>
        <v>1058195.3480018745</v>
      </c>
      <c r="BN31" s="60">
        <f t="shared" si="37"/>
        <v>634917.20880112471</v>
      </c>
      <c r="BO31" s="60">
        <f t="shared" si="61"/>
        <v>3930000</v>
      </c>
    </row>
    <row r="32" spans="1:67" s="63" customFormat="1" x14ac:dyDescent="0.2">
      <c r="A32" s="63">
        <v>29</v>
      </c>
      <c r="B32" s="68">
        <v>1885.7142857142858</v>
      </c>
      <c r="C32" s="68">
        <f t="shared" si="7"/>
        <v>31.428571428571431</v>
      </c>
      <c r="D32" s="68">
        <f t="shared" si="8"/>
        <v>6489.3160181770918</v>
      </c>
      <c r="E32" s="68">
        <f t="shared" si="0"/>
        <v>108.1552669696182</v>
      </c>
      <c r="F32" s="68">
        <f t="shared" si="9"/>
        <v>139.58383839818964</v>
      </c>
      <c r="G32" s="60">
        <f>[1]영웅렙업zero!$Q31</f>
        <v>794.9934068769619</v>
      </c>
      <c r="H32" s="60"/>
      <c r="I32" s="69">
        <v>20.647823694199836</v>
      </c>
      <c r="J32" s="68">
        <f t="shared" si="1"/>
        <v>31.428571428571431</v>
      </c>
      <c r="K32" s="68">
        <f>(J32*'(공식)행동력'!secPerBattle)/60</f>
        <v>31.428571428571431</v>
      </c>
      <c r="L32" s="69">
        <f t="shared" si="2"/>
        <v>648.93160181770918</v>
      </c>
      <c r="M32" s="70">
        <f t="shared" si="16"/>
        <v>92.913078684098707</v>
      </c>
      <c r="N32" s="13">
        <f t="shared" si="59"/>
        <v>46</v>
      </c>
      <c r="O32" s="13">
        <v>1</v>
      </c>
      <c r="P32" s="65">
        <f t="shared" si="13"/>
        <v>36</v>
      </c>
      <c r="Q32" s="63">
        <f t="shared" si="3"/>
        <v>2760</v>
      </c>
      <c r="R32" s="63">
        <f t="shared" si="4"/>
        <v>4920</v>
      </c>
      <c r="S32" s="71">
        <f t="shared" si="17"/>
        <v>2316</v>
      </c>
      <c r="T32" s="72">
        <f t="shared" si="38"/>
        <v>38.6</v>
      </c>
      <c r="U32" s="57">
        <f t="shared" si="39"/>
        <v>71.502590673575128</v>
      </c>
      <c r="V32" s="63">
        <f t="shared" si="18"/>
        <v>2760</v>
      </c>
      <c r="W32" s="63">
        <f t="shared" si="19"/>
        <v>-444</v>
      </c>
      <c r="X32" s="63">
        <f t="shared" si="20"/>
        <v>2316</v>
      </c>
      <c r="Y32" s="73">
        <f t="shared" si="21"/>
        <v>1.5544041450777202</v>
      </c>
      <c r="Z32" s="74">
        <f t="shared" si="22"/>
        <v>71.502590673575128</v>
      </c>
      <c r="AA32" s="74">
        <f t="shared" si="40"/>
        <v>13.509546000124489</v>
      </c>
      <c r="AB32" s="154">
        <f t="shared" si="23"/>
        <v>13.509546000124489</v>
      </c>
      <c r="AC32" s="118">
        <f t="shared" si="24"/>
        <v>71.502590673575128</v>
      </c>
      <c r="AD32" s="109">
        <f>[1]영웅렙업zero!$P31*AB32</f>
        <v>179</v>
      </c>
      <c r="AE32" s="13">
        <f t="shared" si="25"/>
        <v>46</v>
      </c>
      <c r="AF32" s="63">
        <v>8</v>
      </c>
      <c r="AG32" s="70">
        <v>8</v>
      </c>
      <c r="AH32" s="68">
        <v>8</v>
      </c>
      <c r="AI32" s="68">
        <f t="shared" si="26"/>
        <v>172</v>
      </c>
      <c r="AJ32" s="73">
        <f t="shared" si="41"/>
        <v>86</v>
      </c>
      <c r="AK32" s="26">
        <f t="shared" si="27"/>
        <v>619200</v>
      </c>
      <c r="AL32" s="33">
        <f t="shared" si="28"/>
        <v>309600</v>
      </c>
      <c r="AM32" s="159">
        <f t="shared" si="42"/>
        <v>309600</v>
      </c>
      <c r="AN32" s="26">
        <f t="shared" si="43"/>
        <v>123840</v>
      </c>
      <c r="AO32" s="26">
        <f t="shared" si="44"/>
        <v>3100</v>
      </c>
      <c r="AP32" s="29">
        <f t="shared" si="29"/>
        <v>1673022.1766554168</v>
      </c>
      <c r="AQ32" s="27">
        <f t="shared" si="62"/>
        <v>2292222.1766554168</v>
      </c>
      <c r="AR32" s="77">
        <f t="shared" si="31"/>
        <v>0.72986911726703774</v>
      </c>
      <c r="AS32" s="77">
        <f t="shared" si="45"/>
        <v>0.27013088273296232</v>
      </c>
      <c r="AT32" s="26">
        <f t="shared" si="46"/>
        <v>3892114.2857142859</v>
      </c>
      <c r="AU32" s="60">
        <f t="shared" si="63"/>
        <v>243257.14285714287</v>
      </c>
      <c r="AV32" s="60">
        <f t="shared" si="47"/>
        <v>4135371.4285714286</v>
      </c>
      <c r="AW32" s="132">
        <f>AQ32*[1]영웅렙업zero!$P31</f>
        <v>30371691.958970249</v>
      </c>
      <c r="AX32" s="60">
        <f t="shared" si="33"/>
        <v>27334522.763073225</v>
      </c>
      <c r="AY32" s="60">
        <f t="shared" si="48"/>
        <v>3037169.1958970241</v>
      </c>
      <c r="AZ32" s="60">
        <f t="shared" si="58"/>
        <v>5649123.0412919298</v>
      </c>
      <c r="BA32" s="26">
        <f t="shared" si="34"/>
        <v>2733452.2763073226</v>
      </c>
      <c r="BB32" s="117">
        <f t="shared" si="49"/>
        <v>8200356.8289219672</v>
      </c>
      <c r="BC32" s="60">
        <f>BB32/7</f>
        <v>1171479.5469888526</v>
      </c>
      <c r="BD32" s="117"/>
      <c r="BE32" s="148">
        <f t="shared" si="51"/>
        <v>5466904.5526146451</v>
      </c>
      <c r="BF32" s="60">
        <f t="shared" si="35"/>
        <v>36675554.826486669</v>
      </c>
      <c r="BG32" s="60">
        <f t="shared" si="52"/>
        <v>33007999.343838003</v>
      </c>
      <c r="BH32" s="60">
        <f t="shared" si="53"/>
        <v>3667555.4826486669</v>
      </c>
      <c r="BI32" s="60">
        <f t="shared" si="54"/>
        <v>59523360.590297833</v>
      </c>
      <c r="BJ32" s="26">
        <f t="shared" si="55"/>
        <v>16503999.671919001</v>
      </c>
      <c r="BK32" s="60">
        <f t="shared" si="56"/>
        <v>9902399.8031514008</v>
      </c>
      <c r="BL32" s="133">
        <f t="shared" si="57"/>
        <v>6601599.8687676005</v>
      </c>
      <c r="BM32" s="60">
        <f t="shared" si="36"/>
        <v>1031499.9794949376</v>
      </c>
      <c r="BN32" s="60">
        <f t="shared" si="37"/>
        <v>618899.98769696255</v>
      </c>
      <c r="BO32" s="60">
        <f t="shared" si="61"/>
        <v>4700000</v>
      </c>
    </row>
    <row r="33" spans="1:67" s="78" customFormat="1" x14ac:dyDescent="0.2">
      <c r="A33" s="78">
        <v>30</v>
      </c>
      <c r="B33" s="79">
        <v>1824.4897959183672</v>
      </c>
      <c r="C33" s="79">
        <f t="shared" si="7"/>
        <v>30.408163265306122</v>
      </c>
      <c r="D33" s="68">
        <f t="shared" si="8"/>
        <v>6995.5886981803342</v>
      </c>
      <c r="E33" s="68">
        <f t="shared" si="0"/>
        <v>116.59314496967224</v>
      </c>
      <c r="F33" s="68">
        <f t="shared" si="9"/>
        <v>147.00130823497835</v>
      </c>
      <c r="G33" s="60">
        <f>[1]영웅렙업zero!$Q32</f>
        <v>942.68288603034773</v>
      </c>
      <c r="H33" s="60"/>
      <c r="I33" s="69">
        <v>23.005627262472238</v>
      </c>
      <c r="J33" s="79">
        <f t="shared" si="1"/>
        <v>30.408163265306122</v>
      </c>
      <c r="K33" s="68">
        <f>(J33*'(공식)행동력'!secPerBattle)/60</f>
        <v>30.408163265306122</v>
      </c>
      <c r="L33" s="69">
        <f t="shared" si="2"/>
        <v>699.55886981803337</v>
      </c>
      <c r="M33" s="81">
        <f t="shared" si="16"/>
        <v>81.053219916036625</v>
      </c>
      <c r="N33" s="82">
        <f t="shared" si="59"/>
        <v>48</v>
      </c>
      <c r="O33" s="82">
        <v>1</v>
      </c>
      <c r="P33" s="83">
        <f t="shared" si="13"/>
        <v>37</v>
      </c>
      <c r="Q33" s="78">
        <f t="shared" si="3"/>
        <v>2880</v>
      </c>
      <c r="R33" s="78">
        <f t="shared" si="4"/>
        <v>5100</v>
      </c>
      <c r="S33" s="84">
        <f t="shared" si="17"/>
        <v>2504</v>
      </c>
      <c r="T33" s="85">
        <f t="shared" si="38"/>
        <v>41.733333333333334</v>
      </c>
      <c r="U33" s="86">
        <f t="shared" si="39"/>
        <v>69.009584664536746</v>
      </c>
      <c r="V33" s="78">
        <f t="shared" si="18"/>
        <v>2880</v>
      </c>
      <c r="W33" s="78">
        <f t="shared" si="19"/>
        <v>-376</v>
      </c>
      <c r="X33" s="78">
        <f t="shared" si="20"/>
        <v>2504</v>
      </c>
      <c r="Y33" s="87">
        <f t="shared" si="21"/>
        <v>1.4376996805111821</v>
      </c>
      <c r="Z33" s="88">
        <f t="shared" si="22"/>
        <v>69.009584664536746</v>
      </c>
      <c r="AA33" s="88">
        <f t="shared" si="40"/>
        <v>12.41138475449457</v>
      </c>
      <c r="AB33" s="156">
        <f t="shared" si="23"/>
        <v>12.41138475449457</v>
      </c>
      <c r="AC33" s="128">
        <f t="shared" si="24"/>
        <v>69.009584664536746</v>
      </c>
      <c r="AD33" s="109">
        <f>[1]영웅렙업zero!$P32*AB33</f>
        <v>195</v>
      </c>
      <c r="AE33" s="82">
        <f t="shared" si="25"/>
        <v>48</v>
      </c>
      <c r="AF33" s="78">
        <v>8</v>
      </c>
      <c r="AG33" s="81">
        <v>9</v>
      </c>
      <c r="AH33" s="79">
        <v>8</v>
      </c>
      <c r="AI33" s="79">
        <f t="shared" si="26"/>
        <v>179</v>
      </c>
      <c r="AJ33" s="87">
        <f t="shared" si="41"/>
        <v>89.5</v>
      </c>
      <c r="AK33" s="91">
        <f t="shared" si="27"/>
        <v>644400</v>
      </c>
      <c r="AL33" s="92">
        <f t="shared" si="28"/>
        <v>322200</v>
      </c>
      <c r="AM33" s="161">
        <f t="shared" si="42"/>
        <v>322200</v>
      </c>
      <c r="AN33" s="91">
        <f t="shared" si="43"/>
        <v>128880</v>
      </c>
      <c r="AO33" s="91">
        <f t="shared" si="44"/>
        <v>3200</v>
      </c>
      <c r="AP33" s="94">
        <f t="shared" si="29"/>
        <v>1599579.2671592601</v>
      </c>
      <c r="AQ33" s="98">
        <f t="shared" si="62"/>
        <v>2243979.2671592599</v>
      </c>
      <c r="AR33" s="96">
        <f t="shared" si="31"/>
        <v>0.71283157138266673</v>
      </c>
      <c r="AS33" s="96">
        <f t="shared" si="45"/>
        <v>0.28716842861733338</v>
      </c>
      <c r="AT33" s="91">
        <f t="shared" si="46"/>
        <v>3919004.0816326528</v>
      </c>
      <c r="AU33" s="97">
        <f t="shared" si="63"/>
        <v>244937.7551020408</v>
      </c>
      <c r="AV33" s="97">
        <f t="shared" si="47"/>
        <v>4163941.8367346935</v>
      </c>
      <c r="AW33" s="136">
        <f>AQ33*[1]영웅렙업zero!$P32</f>
        <v>35256014.195965931</v>
      </c>
      <c r="AX33" s="97">
        <f t="shared" si="33"/>
        <v>31730412.776369337</v>
      </c>
      <c r="AY33" s="97">
        <f t="shared" si="48"/>
        <v>3525601.4195965938</v>
      </c>
      <c r="AZ33" s="97">
        <f t="shared" si="58"/>
        <v>6562770.615493618</v>
      </c>
      <c r="BA33" s="91">
        <f t="shared" si="34"/>
        <v>3173041.2776369341</v>
      </c>
      <c r="BB33" s="117">
        <f t="shared" si="49"/>
        <v>9519123.8329108004</v>
      </c>
      <c r="BC33" s="60">
        <f>BB33/7</f>
        <v>1359874.8332729714</v>
      </c>
      <c r="BD33" s="117"/>
      <c r="BE33" s="148">
        <f t="shared" si="51"/>
        <v>6346082.5552738681</v>
      </c>
      <c r="BF33" s="97">
        <f t="shared" si="35"/>
        <v>35903668.274548158</v>
      </c>
      <c r="BG33" s="97">
        <f t="shared" si="52"/>
        <v>32313301.447093341</v>
      </c>
      <c r="BH33" s="97">
        <f t="shared" si="53"/>
        <v>3590366.8274548166</v>
      </c>
      <c r="BI33" s="97">
        <f t="shared" si="54"/>
        <v>63113727.417752653</v>
      </c>
      <c r="BJ33" s="91">
        <f t="shared" si="55"/>
        <v>16156650.723546671</v>
      </c>
      <c r="BK33" s="97">
        <f t="shared" si="56"/>
        <v>9693990.4341280013</v>
      </c>
      <c r="BL33" s="137">
        <f t="shared" si="57"/>
        <v>6462660.2894186685</v>
      </c>
      <c r="BM33" s="97">
        <f t="shared" si="36"/>
        <v>1009790.6702216669</v>
      </c>
      <c r="BN33" s="97">
        <f t="shared" si="37"/>
        <v>605874.40213300008</v>
      </c>
      <c r="BO33" s="97">
        <f t="shared" si="61"/>
        <v>5460000</v>
      </c>
    </row>
    <row r="34" spans="1:67" x14ac:dyDescent="0.2">
      <c r="A34" s="11">
        <v>31</v>
      </c>
      <c r="B34" s="12">
        <v>1763.2653061224489</v>
      </c>
      <c r="C34" s="12">
        <f t="shared" si="7"/>
        <v>29.387755102040817</v>
      </c>
      <c r="D34" s="68">
        <f t="shared" si="8"/>
        <v>7532.8667805651603</v>
      </c>
      <c r="E34" s="68">
        <f t="shared" si="0"/>
        <v>125.54777967608601</v>
      </c>
      <c r="F34" s="68">
        <f t="shared" si="9"/>
        <v>154.93553477812682</v>
      </c>
      <c r="G34" s="60">
        <f>[1]영웅렙업zero!$Q33</f>
        <v>1140.5335512683357</v>
      </c>
      <c r="H34" s="60"/>
      <c r="I34" s="69">
        <v>25.63267168386756</v>
      </c>
      <c r="J34" s="12">
        <f t="shared" si="1"/>
        <v>29.387755102040817</v>
      </c>
      <c r="K34" s="68">
        <f>(J34*'(공식)행동력'!secPerBattle)/60</f>
        <v>29.387755102040817</v>
      </c>
      <c r="L34" s="69">
        <f t="shared" si="2"/>
        <v>753.28667805651605</v>
      </c>
      <c r="M34" s="19">
        <f t="shared" si="16"/>
        <v>70.515862862066697</v>
      </c>
      <c r="N34" s="13">
        <f t="shared" si="59"/>
        <v>50</v>
      </c>
      <c r="O34" s="13">
        <v>1</v>
      </c>
      <c r="P34" s="65">
        <f t="shared" si="13"/>
        <v>38</v>
      </c>
      <c r="Q34" s="11">
        <f t="shared" si="3"/>
        <v>3000</v>
      </c>
      <c r="R34" s="11">
        <f t="shared" si="4"/>
        <v>5280</v>
      </c>
      <c r="S34" s="18">
        <f t="shared" si="17"/>
        <v>2700</v>
      </c>
      <c r="T34" s="15">
        <f t="shared" si="38"/>
        <v>45</v>
      </c>
      <c r="U34" s="57">
        <f t="shared" si="39"/>
        <v>66.666666666666657</v>
      </c>
      <c r="V34" s="11">
        <f t="shared" si="18"/>
        <v>3000</v>
      </c>
      <c r="W34" s="11">
        <f t="shared" si="19"/>
        <v>-300</v>
      </c>
      <c r="X34" s="11">
        <f t="shared" si="20"/>
        <v>2700</v>
      </c>
      <c r="Y34" s="16">
        <f t="shared" si="21"/>
        <v>1.3333333333333333</v>
      </c>
      <c r="Z34" s="39">
        <f t="shared" si="22"/>
        <v>66.666666666666657</v>
      </c>
      <c r="AA34" s="39">
        <f t="shared" si="40"/>
        <v>11.380638461328497</v>
      </c>
      <c r="AB34" s="154">
        <f t="shared" si="23"/>
        <v>11.380638461328497</v>
      </c>
      <c r="AC34" s="22">
        <f t="shared" si="24"/>
        <v>66.666666666666657</v>
      </c>
      <c r="AD34" s="109">
        <f>[1]영웅렙업zero!$P33*AB34</f>
        <v>216.33333333333331</v>
      </c>
      <c r="AE34" s="13">
        <f t="shared" si="25"/>
        <v>50</v>
      </c>
      <c r="AF34" s="11">
        <v>8</v>
      </c>
      <c r="AG34" s="19">
        <v>9</v>
      </c>
      <c r="AH34" s="12">
        <v>9</v>
      </c>
      <c r="AI34" s="12">
        <f t="shared" si="26"/>
        <v>188</v>
      </c>
      <c r="AJ34" s="16">
        <f t="shared" si="41"/>
        <v>94</v>
      </c>
      <c r="AK34" s="26">
        <f t="shared" si="27"/>
        <v>676800</v>
      </c>
      <c r="AL34" s="33">
        <f t="shared" si="28"/>
        <v>338400</v>
      </c>
      <c r="AM34" s="159">
        <f t="shared" si="42"/>
        <v>338400</v>
      </c>
      <c r="AN34" s="26">
        <f t="shared" si="43"/>
        <v>135360</v>
      </c>
      <c r="AO34" s="26">
        <f t="shared" si="44"/>
        <v>3300</v>
      </c>
      <c r="AP34" s="29">
        <f t="shared" si="29"/>
        <v>1540483.2221254252</v>
      </c>
      <c r="AQ34" s="27">
        <f t="shared" si="62"/>
        <v>2217283.222125425</v>
      </c>
      <c r="AR34" s="21">
        <f t="shared" si="31"/>
        <v>0.69476159236381252</v>
      </c>
      <c r="AS34" s="21">
        <f t="shared" si="45"/>
        <v>0.30523840763618759</v>
      </c>
      <c r="AT34" s="26">
        <f t="shared" si="46"/>
        <v>3977926.5306122452</v>
      </c>
      <c r="AU34" s="14">
        <f t="shared" si="63"/>
        <v>248620.4081632653</v>
      </c>
      <c r="AV34" s="14">
        <f t="shared" si="47"/>
        <v>4226546.9387755105</v>
      </c>
      <c r="AW34" s="132">
        <f>AQ34*[1]영웅렙업zero!$P33</f>
        <v>42148098.458306819</v>
      </c>
      <c r="AX34" s="60">
        <f t="shared" si="33"/>
        <v>37933288.61247614</v>
      </c>
      <c r="AY34" s="60">
        <f t="shared" si="48"/>
        <v>4214809.8458306789</v>
      </c>
      <c r="AZ34" s="60">
        <f t="shared" si="58"/>
        <v>7740411.2654272728</v>
      </c>
      <c r="BA34" s="26">
        <f t="shared" si="34"/>
        <v>3793328.861247614</v>
      </c>
      <c r="BB34" s="117">
        <f t="shared" si="49"/>
        <v>11379986.583742842</v>
      </c>
      <c r="BC34" s="60">
        <f>BB34/7</f>
        <v>1625712.3691061202</v>
      </c>
      <c r="BD34" s="117"/>
      <c r="BE34" s="148">
        <f t="shared" si="51"/>
        <v>7586657.7224952281</v>
      </c>
      <c r="BF34" s="60">
        <f t="shared" si="35"/>
        <v>35476531.5540068</v>
      </c>
      <c r="BG34" s="60">
        <f t="shared" si="52"/>
        <v>31928878.398606122</v>
      </c>
      <c r="BH34" s="60">
        <f t="shared" si="53"/>
        <v>3547653.1554006785</v>
      </c>
      <c r="BI34" s="60">
        <f t="shared" si="54"/>
        <v>66661380.573153332</v>
      </c>
      <c r="BJ34" s="26">
        <f t="shared" si="55"/>
        <v>15964439.199303061</v>
      </c>
      <c r="BK34" s="60">
        <f t="shared" si="56"/>
        <v>9578663.5195818357</v>
      </c>
      <c r="BL34" s="133">
        <f t="shared" si="57"/>
        <v>6385775.6797212251</v>
      </c>
      <c r="BM34" s="60">
        <f t="shared" si="36"/>
        <v>997777.4499564413</v>
      </c>
      <c r="BN34" s="14">
        <f t="shared" si="37"/>
        <v>598666.46997386473</v>
      </c>
      <c r="BO34" s="14">
        <f t="shared" si="61"/>
        <v>6340000</v>
      </c>
    </row>
    <row r="35" spans="1:67" x14ac:dyDescent="0.2">
      <c r="A35" s="11">
        <v>32</v>
      </c>
      <c r="B35" s="12">
        <v>1702.0408163265306</v>
      </c>
      <c r="C35" s="12">
        <f t="shared" si="7"/>
        <v>28.367346938775508</v>
      </c>
      <c r="D35" s="68">
        <f t="shared" si="8"/>
        <v>8101.6297351590829</v>
      </c>
      <c r="E35" s="68">
        <f t="shared" si="0"/>
        <v>135.02716225265138</v>
      </c>
      <c r="F35" s="68">
        <f t="shared" si="9"/>
        <v>163.39450919142689</v>
      </c>
      <c r="G35" s="60">
        <f>[1]영웅렙업zero!$Q34</f>
        <v>1430.3876637968917</v>
      </c>
      <c r="H35" s="60"/>
      <c r="I35" s="69">
        <v>28.559701944085976</v>
      </c>
      <c r="J35" s="12">
        <f t="shared" si="1"/>
        <v>28.367346938775508</v>
      </c>
      <c r="K35" s="68">
        <f>(J35*'(공식)행동력'!secPerBattle)/60</f>
        <v>28.367346938775508</v>
      </c>
      <c r="L35" s="69">
        <f t="shared" si="2"/>
        <v>810.16297351590822</v>
      </c>
      <c r="M35" s="19">
        <f t="shared" si="16"/>
        <v>61.202094814941091</v>
      </c>
      <c r="N35" s="13">
        <f t="shared" si="59"/>
        <v>52</v>
      </c>
      <c r="O35" s="13">
        <v>1</v>
      </c>
      <c r="P35" s="65">
        <f t="shared" si="13"/>
        <v>39</v>
      </c>
      <c r="Q35" s="11">
        <f t="shared" si="3"/>
        <v>3120</v>
      </c>
      <c r="R35" s="11">
        <f t="shared" si="4"/>
        <v>5460</v>
      </c>
      <c r="S35" s="18">
        <f t="shared" si="17"/>
        <v>2904</v>
      </c>
      <c r="T35" s="15">
        <f t="shared" si="38"/>
        <v>48.4</v>
      </c>
      <c r="U35" s="57">
        <f t="shared" si="39"/>
        <v>64.462809917355372</v>
      </c>
      <c r="V35" s="11">
        <f t="shared" si="18"/>
        <v>3120</v>
      </c>
      <c r="W35" s="11">
        <f t="shared" si="19"/>
        <v>-216</v>
      </c>
      <c r="X35" s="11">
        <f t="shared" si="20"/>
        <v>2904</v>
      </c>
      <c r="Y35" s="16">
        <f t="shared" si="21"/>
        <v>1.2396694214876034</v>
      </c>
      <c r="Z35" s="39">
        <f t="shared" si="22"/>
        <v>64.462809917355372</v>
      </c>
      <c r="AA35" s="39">
        <f t="shared" si="40"/>
        <v>10.41675650393174</v>
      </c>
      <c r="AB35" s="154">
        <f t="shared" si="23"/>
        <v>10.41675650393174</v>
      </c>
      <c r="AC35" s="22">
        <f t="shared" si="24"/>
        <v>64.462809917355372</v>
      </c>
      <c r="AD35" s="109">
        <f>[1]영웅렙업zero!$P34*AB35</f>
        <v>248.33333333333334</v>
      </c>
      <c r="AE35" s="13">
        <f t="shared" si="25"/>
        <v>52</v>
      </c>
      <c r="AF35" s="11">
        <v>9</v>
      </c>
      <c r="AG35" s="19">
        <v>9</v>
      </c>
      <c r="AH35" s="12">
        <v>9</v>
      </c>
      <c r="AI35" s="12">
        <f t="shared" si="26"/>
        <v>194</v>
      </c>
      <c r="AJ35" s="16">
        <f t="shared" si="41"/>
        <v>97</v>
      </c>
      <c r="AK35" s="26">
        <f t="shared" si="27"/>
        <v>698400</v>
      </c>
      <c r="AL35" s="33">
        <f t="shared" si="28"/>
        <v>349200</v>
      </c>
      <c r="AM35" s="159">
        <f t="shared" si="42"/>
        <v>349200</v>
      </c>
      <c r="AN35" s="26">
        <f t="shared" si="43"/>
        <v>139680</v>
      </c>
      <c r="AO35" s="26">
        <f t="shared" si="44"/>
        <v>3400</v>
      </c>
      <c r="AP35" s="29">
        <f t="shared" si="29"/>
        <v>1455012.5484691854</v>
      </c>
      <c r="AQ35" s="27">
        <f t="shared" si="62"/>
        <v>2153412.5484691854</v>
      </c>
      <c r="AR35" s="21">
        <f t="shared" si="31"/>
        <v>0.67567756559397896</v>
      </c>
      <c r="AS35" s="21">
        <f t="shared" si="45"/>
        <v>0.32432243440602104</v>
      </c>
      <c r="AT35" s="26">
        <f t="shared" si="46"/>
        <v>3962351.0204081628</v>
      </c>
      <c r="AU35" s="14">
        <f t="shared" si="63"/>
        <v>247646.93877551021</v>
      </c>
      <c r="AV35" s="14">
        <f t="shared" si="47"/>
        <v>4209997.9591836734</v>
      </c>
      <c r="AW35" s="132">
        <f>AQ35*[1]영웅렙업zero!$P34</f>
        <v>51336912.406595819</v>
      </c>
      <c r="AX35" s="60">
        <f t="shared" si="33"/>
        <v>46203221.165936239</v>
      </c>
      <c r="AY35" s="60">
        <f t="shared" si="48"/>
        <v>5133691.2406595796</v>
      </c>
      <c r="AZ35" s="60">
        <f t="shared" si="58"/>
        <v>9348501.0864902586</v>
      </c>
      <c r="BA35" s="26">
        <f t="shared" si="34"/>
        <v>4620322.1165936245</v>
      </c>
      <c r="BB35" s="117">
        <f t="shared" si="49"/>
        <v>13860966.349780871</v>
      </c>
      <c r="BC35" s="60">
        <f>BB35/6</f>
        <v>2310161.0582968118</v>
      </c>
      <c r="BD35" s="117"/>
      <c r="BE35" s="148">
        <f t="shared" si="51"/>
        <v>9240644.2331872489</v>
      </c>
      <c r="BF35" s="60">
        <f t="shared" si="35"/>
        <v>34454600.775506966</v>
      </c>
      <c r="BG35" s="60">
        <f t="shared" si="52"/>
        <v>31009140.697956271</v>
      </c>
      <c r="BH35" s="60">
        <f t="shared" si="53"/>
        <v>3445460.0775506943</v>
      </c>
      <c r="BI35" s="60">
        <f t="shared" si="54"/>
        <v>70106840.650704026</v>
      </c>
      <c r="BJ35" s="26">
        <f t="shared" si="55"/>
        <v>15504570.348978136</v>
      </c>
      <c r="BK35" s="60">
        <f t="shared" si="56"/>
        <v>9302742.2093868814</v>
      </c>
      <c r="BL35" s="133">
        <f t="shared" si="57"/>
        <v>6201828.1395912543</v>
      </c>
      <c r="BM35" s="60">
        <f t="shared" si="36"/>
        <v>969035.64681113348</v>
      </c>
      <c r="BN35" s="14">
        <f t="shared" si="37"/>
        <v>581421.38808668009</v>
      </c>
      <c r="BO35" s="14">
        <f t="shared" si="61"/>
        <v>7580000</v>
      </c>
    </row>
    <row r="36" spans="1:67" x14ac:dyDescent="0.2">
      <c r="A36" s="11">
        <v>33</v>
      </c>
      <c r="B36" s="12">
        <v>1640.8163265306123</v>
      </c>
      <c r="C36" s="12">
        <f t="shared" si="7"/>
        <v>27.346938775510203</v>
      </c>
      <c r="D36" s="68">
        <f t="shared" si="8"/>
        <v>8702.0622341519374</v>
      </c>
      <c r="E36" s="68">
        <f t="shared" ref="E36:E53" si="64">($J$1*$L36)/60</f>
        <v>145.03437056919896</v>
      </c>
      <c r="F36" s="68">
        <f t="shared" si="9"/>
        <v>172.38130934470917</v>
      </c>
      <c r="G36" s="60">
        <f>[1]영웅렙업zero!$Q35</f>
        <v>1859.3631206469361</v>
      </c>
      <c r="H36" s="60"/>
      <c r="I36" s="69">
        <v>31.820973841301861</v>
      </c>
      <c r="J36" s="12">
        <f t="shared" ref="J36:J53" si="65">B36/$BH$60</f>
        <v>27.346938775510203</v>
      </c>
      <c r="K36" s="68">
        <f>(J36*'(공식)행동력'!secPerBattle)/60</f>
        <v>27.346938775510203</v>
      </c>
      <c r="L36" s="69">
        <f t="shared" ref="L36:L53" si="66">$J36*I36</f>
        <v>870.20622341519368</v>
      </c>
      <c r="M36" s="19">
        <f t="shared" si="16"/>
        <v>53.009151357068149</v>
      </c>
      <c r="N36" s="13">
        <f t="shared" si="59"/>
        <v>54</v>
      </c>
      <c r="O36" s="13">
        <v>1</v>
      </c>
      <c r="P36" s="65">
        <f t="shared" si="13"/>
        <v>40</v>
      </c>
      <c r="Q36" s="11">
        <f t="shared" ref="Q36:Q53" si="67">N36*secPerBattle</f>
        <v>3240</v>
      </c>
      <c r="R36" s="11">
        <f t="shared" ref="R36:R53" si="68">(N36+P36)*secPerBattle</f>
        <v>5640</v>
      </c>
      <c r="S36" s="18">
        <f t="shared" si="17"/>
        <v>3116</v>
      </c>
      <c r="T36" s="15">
        <f t="shared" si="38"/>
        <v>51.93333333333333</v>
      </c>
      <c r="U36" s="57">
        <f t="shared" si="39"/>
        <v>62.387676508344022</v>
      </c>
      <c r="V36" s="11">
        <f t="shared" si="18"/>
        <v>3240</v>
      </c>
      <c r="W36" s="11">
        <f t="shared" si="19"/>
        <v>-124</v>
      </c>
      <c r="X36" s="11">
        <f t="shared" si="20"/>
        <v>3116</v>
      </c>
      <c r="Y36" s="16">
        <f t="shared" si="21"/>
        <v>1.1553273427471116</v>
      </c>
      <c r="Z36" s="39">
        <f t="shared" si="22"/>
        <v>62.387676508344022</v>
      </c>
      <c r="AA36" s="39">
        <f t="shared" si="40"/>
        <v>9.5185280397742442</v>
      </c>
      <c r="AB36" s="154">
        <f t="shared" si="23"/>
        <v>9.5185280397742442</v>
      </c>
      <c r="AC36" s="22">
        <f t="shared" si="24"/>
        <v>62.387676508344022</v>
      </c>
      <c r="AD36" s="109">
        <f>[1]영웅렙업zero!$P35*AB36</f>
        <v>294.97333333333336</v>
      </c>
      <c r="AE36" s="13">
        <f t="shared" si="25"/>
        <v>54</v>
      </c>
      <c r="AF36" s="11">
        <v>9</v>
      </c>
      <c r="AG36" s="19">
        <v>10</v>
      </c>
      <c r="AH36" s="12">
        <v>9</v>
      </c>
      <c r="AI36" s="12">
        <f t="shared" si="26"/>
        <v>201</v>
      </c>
      <c r="AJ36" s="16">
        <f t="shared" si="41"/>
        <v>100.5</v>
      </c>
      <c r="AK36" s="26">
        <f t="shared" si="27"/>
        <v>723600</v>
      </c>
      <c r="AL36" s="33">
        <f t="shared" si="28"/>
        <v>361800</v>
      </c>
      <c r="AM36" s="159">
        <f t="shared" si="42"/>
        <v>361800</v>
      </c>
      <c r="AN36" s="26">
        <f t="shared" si="43"/>
        <v>144720</v>
      </c>
      <c r="AO36" s="26">
        <f t="shared" si="44"/>
        <v>3500</v>
      </c>
      <c r="AP36" s="29">
        <f t="shared" si="29"/>
        <v>1377521.3779161286</v>
      </c>
      <c r="AQ36" s="27">
        <f t="shared" si="62"/>
        <v>2101121.3779161284</v>
      </c>
      <c r="AR36" s="21">
        <f t="shared" si="31"/>
        <v>0.65561247074756857</v>
      </c>
      <c r="AS36" s="21">
        <f t="shared" si="45"/>
        <v>0.3443875292524316</v>
      </c>
      <c r="AT36" s="26">
        <f t="shared" si="46"/>
        <v>3957648.9795918367</v>
      </c>
      <c r="AU36" s="14">
        <f t="shared" si="63"/>
        <v>247353.06122448979</v>
      </c>
      <c r="AV36" s="14">
        <f t="shared" si="47"/>
        <v>4205002.0408163266</v>
      </c>
      <c r="AW36" s="132">
        <f>AQ36*[1]영웅렙업zero!$P35</f>
        <v>65112460.035002045</v>
      </c>
      <c r="AX36" s="60">
        <f t="shared" si="33"/>
        <v>58601214.031501845</v>
      </c>
      <c r="AY36" s="60">
        <f t="shared" si="48"/>
        <v>6511246.0035002008</v>
      </c>
      <c r="AZ36" s="60">
        <f t="shared" si="58"/>
        <v>11644937.24415978</v>
      </c>
      <c r="BA36" s="26">
        <f t="shared" si="34"/>
        <v>5860121.403150185</v>
      </c>
      <c r="BB36" s="117">
        <f t="shared" si="49"/>
        <v>17580364.209450554</v>
      </c>
      <c r="BC36" s="60">
        <f>BB36/6</f>
        <v>2930060.7015750925</v>
      </c>
      <c r="BD36" s="117"/>
      <c r="BE36" s="148">
        <f t="shared" si="51"/>
        <v>11720242.80630037</v>
      </c>
      <c r="BF36" s="60">
        <f t="shared" si="35"/>
        <v>33617942.046658054</v>
      </c>
      <c r="BG36" s="60">
        <f t="shared" si="52"/>
        <v>30256147.841992248</v>
      </c>
      <c r="BH36" s="60">
        <f t="shared" si="53"/>
        <v>3361794.2046658061</v>
      </c>
      <c r="BI36" s="60">
        <f t="shared" si="54"/>
        <v>73468634.855369836</v>
      </c>
      <c r="BJ36" s="26">
        <f t="shared" si="55"/>
        <v>15128073.920996124</v>
      </c>
      <c r="BK36" s="60">
        <f t="shared" si="56"/>
        <v>9076844.3525976744</v>
      </c>
      <c r="BL36" s="133">
        <f t="shared" si="57"/>
        <v>6051229.5683984496</v>
      </c>
      <c r="BM36" s="60">
        <f t="shared" si="36"/>
        <v>945504.62006225775</v>
      </c>
      <c r="BN36" s="14">
        <f t="shared" si="37"/>
        <v>567302.77203735465</v>
      </c>
      <c r="BO36" s="14">
        <f t="shared" si="61"/>
        <v>9240000</v>
      </c>
    </row>
    <row r="37" spans="1:67" x14ac:dyDescent="0.2">
      <c r="A37" s="11">
        <v>34</v>
      </c>
      <c r="B37" s="12">
        <v>1579.591836734694</v>
      </c>
      <c r="C37" s="12">
        <f t="shared" si="7"/>
        <v>26.326530612244898</v>
      </c>
      <c r="D37" s="68">
        <f t="shared" si="8"/>
        <v>9333.9805732658715</v>
      </c>
      <c r="E37" s="68">
        <f t="shared" si="64"/>
        <v>155.56634288776453</v>
      </c>
      <c r="F37" s="68">
        <f t="shared" si="9"/>
        <v>181.89287350000944</v>
      </c>
      <c r="G37" s="60">
        <f>[1]영웅렙업zero!$Q36</f>
        <v>2218.5610082949415</v>
      </c>
      <c r="H37" s="60"/>
      <c r="I37" s="69">
        <v>35.454654890699821</v>
      </c>
      <c r="J37" s="12">
        <f t="shared" si="65"/>
        <v>26.326530612244898</v>
      </c>
      <c r="K37" s="68">
        <f>(J37*'(공식)행동력'!secPerBattle)/60</f>
        <v>26.326530612244898</v>
      </c>
      <c r="L37" s="69">
        <f t="shared" si="66"/>
        <v>933.39805732658715</v>
      </c>
      <c r="M37" s="19">
        <f t="shared" si="16"/>
        <v>45.833681861269049</v>
      </c>
      <c r="N37" s="13">
        <f t="shared" si="59"/>
        <v>56</v>
      </c>
      <c r="O37" s="13">
        <v>1</v>
      </c>
      <c r="P37" s="65">
        <f t="shared" si="13"/>
        <v>41</v>
      </c>
      <c r="Q37" s="11">
        <f t="shared" si="67"/>
        <v>3360</v>
      </c>
      <c r="R37" s="11">
        <f t="shared" si="68"/>
        <v>5820</v>
      </c>
      <c r="S37" s="18">
        <f t="shared" si="17"/>
        <v>3336</v>
      </c>
      <c r="T37" s="15">
        <f t="shared" si="38"/>
        <v>55.6</v>
      </c>
      <c r="U37" s="57">
        <f t="shared" si="39"/>
        <v>60.431654676258987</v>
      </c>
      <c r="V37" s="11">
        <f t="shared" si="18"/>
        <v>3360</v>
      </c>
      <c r="W37" s="11">
        <f t="shared" si="19"/>
        <v>-24</v>
      </c>
      <c r="X37" s="11">
        <f t="shared" si="20"/>
        <v>3336</v>
      </c>
      <c r="Y37" s="16">
        <f t="shared" si="21"/>
        <v>1.079136690647482</v>
      </c>
      <c r="Z37" s="39">
        <f t="shared" si="22"/>
        <v>60.431654676258987</v>
      </c>
      <c r="AA37" s="39">
        <f t="shared" si="40"/>
        <v>8.6841876008661334</v>
      </c>
      <c r="AB37" s="154">
        <f t="shared" si="23"/>
        <v>8.6841876008661334</v>
      </c>
      <c r="AC37" s="22">
        <f t="shared" si="24"/>
        <v>60.431654676258987</v>
      </c>
      <c r="AD37" s="109">
        <f>[1]영웅렙업zero!$P36*AB37</f>
        <v>321.10666666666668</v>
      </c>
      <c r="AE37" s="13">
        <f t="shared" si="25"/>
        <v>56</v>
      </c>
      <c r="AF37" s="11">
        <v>9</v>
      </c>
      <c r="AG37" s="19">
        <v>10</v>
      </c>
      <c r="AH37" s="12">
        <v>10</v>
      </c>
      <c r="AI37" s="12">
        <f t="shared" si="26"/>
        <v>210</v>
      </c>
      <c r="AJ37" s="16">
        <f t="shared" si="41"/>
        <v>105</v>
      </c>
      <c r="AK37" s="26">
        <f t="shared" si="27"/>
        <v>756000</v>
      </c>
      <c r="AL37" s="33">
        <f t="shared" si="28"/>
        <v>378000</v>
      </c>
      <c r="AM37" s="159">
        <f t="shared" si="42"/>
        <v>378000</v>
      </c>
      <c r="AN37" s="26">
        <f t="shared" si="43"/>
        <v>151200</v>
      </c>
      <c r="AO37" s="26">
        <f t="shared" si="44"/>
        <v>3600</v>
      </c>
      <c r="AP37" s="29">
        <f t="shared" si="29"/>
        <v>1313049.1652509593</v>
      </c>
      <c r="AQ37" s="27">
        <f t="shared" si="62"/>
        <v>2069049.1652509593</v>
      </c>
      <c r="AR37" s="21">
        <f t="shared" si="31"/>
        <v>0.63461477247772258</v>
      </c>
      <c r="AS37" s="21">
        <f t="shared" si="45"/>
        <v>0.36538522752227742</v>
      </c>
      <c r="AT37" s="26">
        <f t="shared" si="46"/>
        <v>3980571.4285714286</v>
      </c>
      <c r="AU37" s="14">
        <f t="shared" si="63"/>
        <v>248785.71428571429</v>
      </c>
      <c r="AV37" s="14">
        <f t="shared" si="47"/>
        <v>4229357.1428571427</v>
      </c>
      <c r="AW37" s="132">
        <f>AQ37*[1]영웅렙업zero!$P36</f>
        <v>76505196.704516262</v>
      </c>
      <c r="AX37" s="60">
        <f t="shared" si="33"/>
        <v>68854677.034064636</v>
      </c>
      <c r="AY37" s="60">
        <f t="shared" si="48"/>
        <v>7650519.6704516262</v>
      </c>
      <c r="AZ37" s="60">
        <f t="shared" si="58"/>
        <v>14161765.673951827</v>
      </c>
      <c r="BA37" s="26">
        <f t="shared" si="34"/>
        <v>6885467.7034064643</v>
      </c>
      <c r="BB37" s="117">
        <f t="shared" si="49"/>
        <v>20656403.110219389</v>
      </c>
      <c r="BC37" s="60">
        <f>BB37/6</f>
        <v>3442733.8517032317</v>
      </c>
      <c r="BD37" s="117"/>
      <c r="BE37" s="148">
        <f t="shared" si="51"/>
        <v>13770935.406812929</v>
      </c>
      <c r="BF37" s="60">
        <f t="shared" si="35"/>
        <v>33104786.644015349</v>
      </c>
      <c r="BG37" s="60">
        <f t="shared" si="52"/>
        <v>29794307.979613815</v>
      </c>
      <c r="BH37" s="60">
        <f t="shared" si="53"/>
        <v>3310478.6644015349</v>
      </c>
      <c r="BI37" s="60">
        <f t="shared" si="54"/>
        <v>76779113.519771367</v>
      </c>
      <c r="BJ37" s="26">
        <f t="shared" si="55"/>
        <v>14897153.989806907</v>
      </c>
      <c r="BK37" s="60">
        <f t="shared" si="56"/>
        <v>8938292.3938841447</v>
      </c>
      <c r="BL37" s="133">
        <f t="shared" si="57"/>
        <v>5958861.5959227635</v>
      </c>
      <c r="BM37" s="60">
        <f t="shared" si="36"/>
        <v>931072.1243629317</v>
      </c>
      <c r="BN37" s="14">
        <f t="shared" si="37"/>
        <v>558643.27461775905</v>
      </c>
      <c r="BO37" s="14">
        <f t="shared" si="61"/>
        <v>11720000</v>
      </c>
    </row>
    <row r="38" spans="1:67" x14ac:dyDescent="0.2">
      <c r="A38" s="11">
        <v>35</v>
      </c>
      <c r="B38" s="12">
        <v>1518.3673469387754</v>
      </c>
      <c r="C38" s="12">
        <f t="shared" si="7"/>
        <v>25.30612244897959</v>
      </c>
      <c r="D38" s="68">
        <f t="shared" si="8"/>
        <v>9996.7461328530371</v>
      </c>
      <c r="E38" s="68">
        <f t="shared" si="64"/>
        <v>166.61243554755063</v>
      </c>
      <c r="F38" s="68">
        <f t="shared" si="9"/>
        <v>191.91855799653021</v>
      </c>
      <c r="G38" s="60">
        <f>[1]영웅렙업zero!$Q37</f>
        <v>2644.9130188226891</v>
      </c>
      <c r="H38" s="60"/>
      <c r="I38" s="69">
        <v>39.503271008854746</v>
      </c>
      <c r="J38" s="12">
        <f t="shared" si="65"/>
        <v>25.30612244897959</v>
      </c>
      <c r="K38" s="68">
        <f>(J38*'(공식)행동력'!secPerBattle)/60</f>
        <v>25.30612244897959</v>
      </c>
      <c r="L38" s="69">
        <f t="shared" si="66"/>
        <v>999.67461328530374</v>
      </c>
      <c r="M38" s="19">
        <f t="shared" si="16"/>
        <v>39.574382299609347</v>
      </c>
      <c r="N38" s="13">
        <f t="shared" si="59"/>
        <v>58</v>
      </c>
      <c r="O38" s="13">
        <v>1</v>
      </c>
      <c r="P38" s="65">
        <f t="shared" si="13"/>
        <v>42</v>
      </c>
      <c r="Q38" s="11">
        <f t="shared" si="67"/>
        <v>3480</v>
      </c>
      <c r="R38" s="11">
        <f t="shared" si="68"/>
        <v>6000</v>
      </c>
      <c r="S38" s="18">
        <f t="shared" si="17"/>
        <v>3564</v>
      </c>
      <c r="T38" s="15">
        <f t="shared" si="38"/>
        <v>59.4</v>
      </c>
      <c r="U38" s="57">
        <f t="shared" si="39"/>
        <v>58.585858585858588</v>
      </c>
      <c r="V38" s="11">
        <f t="shared" si="18"/>
        <v>3480</v>
      </c>
      <c r="W38" s="11">
        <f t="shared" si="19"/>
        <v>84</v>
      </c>
      <c r="X38" s="11">
        <f t="shared" si="20"/>
        <v>3564</v>
      </c>
      <c r="Y38" s="16">
        <f t="shared" si="21"/>
        <v>1.0101010101010102</v>
      </c>
      <c r="Z38" s="39">
        <f t="shared" si="22"/>
        <v>58.585858585858588</v>
      </c>
      <c r="AA38" s="39">
        <f t="shared" si="40"/>
        <v>7.9115191505671207</v>
      </c>
      <c r="AB38" s="154">
        <f t="shared" si="23"/>
        <v>7.9115191505671207</v>
      </c>
      <c r="AC38" s="22">
        <f t="shared" si="24"/>
        <v>58.585858585858588</v>
      </c>
      <c r="AD38" s="109">
        <f>[1]영웅렙업zero!$P37*AB38</f>
        <v>348.75466666666665</v>
      </c>
      <c r="AE38" s="13">
        <f t="shared" si="25"/>
        <v>58</v>
      </c>
      <c r="AF38" s="11">
        <v>10</v>
      </c>
      <c r="AG38" s="19">
        <v>10</v>
      </c>
      <c r="AH38" s="12">
        <v>10</v>
      </c>
      <c r="AI38" s="12">
        <f t="shared" si="26"/>
        <v>216</v>
      </c>
      <c r="AJ38" s="16">
        <f t="shared" si="41"/>
        <v>108</v>
      </c>
      <c r="AK38" s="26">
        <f t="shared" si="27"/>
        <v>777600</v>
      </c>
      <c r="AL38" s="33">
        <f t="shared" si="28"/>
        <v>388800</v>
      </c>
      <c r="AM38" s="159">
        <f t="shared" si="42"/>
        <v>388800</v>
      </c>
      <c r="AN38" s="26">
        <f t="shared" si="43"/>
        <v>155520</v>
      </c>
      <c r="AO38" s="26">
        <f t="shared" si="44"/>
        <v>3700</v>
      </c>
      <c r="AP38" s="29">
        <f t="shared" si="29"/>
        <v>1230399.4582961986</v>
      </c>
      <c r="AQ38" s="27">
        <f t="shared" si="62"/>
        <v>2007999.4582961986</v>
      </c>
      <c r="AR38" s="21">
        <f t="shared" si="31"/>
        <v>0.61274889951424638</v>
      </c>
      <c r="AS38" s="21">
        <f t="shared" si="45"/>
        <v>0.38725110048575362</v>
      </c>
      <c r="AT38" s="26">
        <f t="shared" si="46"/>
        <v>3935608.1632653056</v>
      </c>
      <c r="AU38" s="14">
        <f t="shared" si="63"/>
        <v>245975.51020408163</v>
      </c>
      <c r="AV38" s="14">
        <f t="shared" si="47"/>
        <v>4181583.673469387</v>
      </c>
      <c r="AW38" s="132">
        <f>AQ38*[1]영웅렙업zero!$P37</f>
        <v>88516398.483942047</v>
      </c>
      <c r="AX38" s="60">
        <f t="shared" si="33"/>
        <v>79664758.635547847</v>
      </c>
      <c r="AY38" s="60">
        <f t="shared" si="48"/>
        <v>8851639.8483942002</v>
      </c>
      <c r="AZ38" s="60">
        <f t="shared" si="58"/>
        <v>16502159.518845826</v>
      </c>
      <c r="BA38" s="26">
        <f t="shared" si="34"/>
        <v>7966475.863554785</v>
      </c>
      <c r="BB38" s="117">
        <f t="shared" si="49"/>
        <v>23899427.590664353</v>
      </c>
      <c r="BC38" s="60">
        <f>BB38/5</f>
        <v>4779885.518132871</v>
      </c>
      <c r="BD38" s="117"/>
      <c r="BE38" s="148">
        <f t="shared" si="51"/>
        <v>15932951.72710957</v>
      </c>
      <c r="BF38" s="60">
        <f t="shared" si="35"/>
        <v>32127991.332739178</v>
      </c>
      <c r="BG38" s="60">
        <f t="shared" si="52"/>
        <v>28915192.19946526</v>
      </c>
      <c r="BH38" s="60">
        <f t="shared" si="53"/>
        <v>3212799.1332739182</v>
      </c>
      <c r="BI38" s="60">
        <f t="shared" si="54"/>
        <v>79991912.653045282</v>
      </c>
      <c r="BJ38" s="26">
        <f t="shared" si="55"/>
        <v>14457596.09973263</v>
      </c>
      <c r="BK38" s="60">
        <f t="shared" si="56"/>
        <v>8674557.659839578</v>
      </c>
      <c r="BL38" s="133">
        <f t="shared" si="57"/>
        <v>5783038.439893052</v>
      </c>
      <c r="BM38" s="60">
        <f t="shared" si="36"/>
        <v>903599.75623328937</v>
      </c>
      <c r="BN38" s="14">
        <f t="shared" si="37"/>
        <v>542159.85373997362</v>
      </c>
      <c r="BO38" s="14">
        <f t="shared" si="61"/>
        <v>13770000</v>
      </c>
    </row>
    <row r="39" spans="1:67" x14ac:dyDescent="0.2">
      <c r="A39" s="11">
        <v>36</v>
      </c>
      <c r="B39" s="12">
        <v>1457.1428571428573</v>
      </c>
      <c r="C39" s="12">
        <f t="shared" si="7"/>
        <v>24.285714285714288</v>
      </c>
      <c r="D39" s="68">
        <f t="shared" si="8"/>
        <v>10689.163878507563</v>
      </c>
      <c r="E39" s="68">
        <f t="shared" si="64"/>
        <v>178.15273130845938</v>
      </c>
      <c r="F39" s="68">
        <f t="shared" si="9"/>
        <v>202.43844559417366</v>
      </c>
      <c r="G39" s="60">
        <f>[1]영웅렙업zero!$Q38</f>
        <v>3150.5614369259829</v>
      </c>
      <c r="H39" s="60"/>
      <c r="I39" s="69">
        <v>44.014204205619372</v>
      </c>
      <c r="J39" s="12">
        <f t="shared" si="65"/>
        <v>24.285714285714288</v>
      </c>
      <c r="K39" s="68">
        <f>(J39*'(공식)행동력'!secPerBattle)/60</f>
        <v>24.285714285714288</v>
      </c>
      <c r="L39" s="69">
        <f t="shared" si="66"/>
        <v>1068.9163878507563</v>
      </c>
      <c r="M39" s="19">
        <f t="shared" si="16"/>
        <v>34.134015147171127</v>
      </c>
      <c r="N39" s="13">
        <f t="shared" si="59"/>
        <v>60</v>
      </c>
      <c r="O39" s="13">
        <v>1</v>
      </c>
      <c r="P39" s="65">
        <f t="shared" si="13"/>
        <v>43</v>
      </c>
      <c r="Q39" s="11">
        <f t="shared" si="67"/>
        <v>3600</v>
      </c>
      <c r="R39" s="11">
        <f t="shared" si="68"/>
        <v>6180</v>
      </c>
      <c r="S39" s="18">
        <f t="shared" si="17"/>
        <v>3800</v>
      </c>
      <c r="T39" s="15">
        <f t="shared" si="38"/>
        <v>63.333333333333336</v>
      </c>
      <c r="U39" s="57">
        <f t="shared" si="39"/>
        <v>56.84210526315789</v>
      </c>
      <c r="V39" s="11">
        <f t="shared" si="18"/>
        <v>3600</v>
      </c>
      <c r="W39" s="11">
        <f t="shared" si="19"/>
        <v>200</v>
      </c>
      <c r="X39" s="11">
        <f t="shared" si="20"/>
        <v>3800</v>
      </c>
      <c r="Y39" s="16">
        <f t="shared" si="21"/>
        <v>0.94736842105263153</v>
      </c>
      <c r="Z39" s="39">
        <f t="shared" si="22"/>
        <v>56.84210526315789</v>
      </c>
      <c r="AA39" s="39">
        <f t="shared" si="40"/>
        <v>7.1979551752930222</v>
      </c>
      <c r="AB39" s="154">
        <f t="shared" si="23"/>
        <v>7.1979551752930222</v>
      </c>
      <c r="AC39" s="22">
        <f t="shared" si="24"/>
        <v>56.84210526315789</v>
      </c>
      <c r="AD39" s="109">
        <f>[1]영웅렙업zero!$P38*AB39</f>
        <v>377.96</v>
      </c>
      <c r="AE39" s="13">
        <f t="shared" si="25"/>
        <v>60</v>
      </c>
      <c r="AF39" s="11">
        <v>10.333333333333332</v>
      </c>
      <c r="AG39" s="19">
        <v>11</v>
      </c>
      <c r="AH39" s="12">
        <v>10</v>
      </c>
      <c r="AI39" s="12">
        <f t="shared" si="26"/>
        <v>223.66666666666666</v>
      </c>
      <c r="AJ39" s="16">
        <f t="shared" si="41"/>
        <v>111.83333333333333</v>
      </c>
      <c r="AK39" s="26">
        <f t="shared" si="27"/>
        <v>805200</v>
      </c>
      <c r="AL39" s="33">
        <f t="shared" si="28"/>
        <v>402600</v>
      </c>
      <c r="AM39" s="159">
        <f t="shared" si="42"/>
        <v>402600</v>
      </c>
      <c r="AN39" s="26">
        <f t="shared" si="43"/>
        <v>161040</v>
      </c>
      <c r="AO39" s="26">
        <f t="shared" si="44"/>
        <v>3800</v>
      </c>
      <c r="AP39" s="29">
        <f t="shared" si="29"/>
        <v>1159158.7014291883</v>
      </c>
      <c r="AQ39" s="27">
        <f t="shared" si="62"/>
        <v>1964358.7014291883</v>
      </c>
      <c r="AR39" s="21">
        <f t="shared" si="31"/>
        <v>0.59009523086889937</v>
      </c>
      <c r="AS39" s="21">
        <f t="shared" si="45"/>
        <v>0.40990476913110063</v>
      </c>
      <c r="AT39" s="26">
        <f t="shared" si="46"/>
        <v>3910971.4285714291</v>
      </c>
      <c r="AU39" s="14">
        <f t="shared" si="63"/>
        <v>244435.71428571432</v>
      </c>
      <c r="AV39" s="14">
        <f t="shared" si="47"/>
        <v>4155407.1428571437</v>
      </c>
      <c r="AW39" s="132">
        <f>AQ39*[1]영웅렙업zero!$P38</f>
        <v>103147212.88354668</v>
      </c>
      <c r="AX39" s="60">
        <f t="shared" si="33"/>
        <v>92832491.595192015</v>
      </c>
      <c r="AY39" s="60">
        <f t="shared" si="48"/>
        <v>10314721.288354665</v>
      </c>
      <c r="AZ39" s="60">
        <f t="shared" si="58"/>
        <v>19166361.136748865</v>
      </c>
      <c r="BA39" s="26">
        <f t="shared" si="34"/>
        <v>9283249.1595192011</v>
      </c>
      <c r="BB39" s="117">
        <f t="shared" si="49"/>
        <v>27849747.478557605</v>
      </c>
      <c r="BC39" s="60">
        <f>BB39/5</f>
        <v>5569949.4957115212</v>
      </c>
      <c r="BD39" s="117"/>
      <c r="BE39" s="148">
        <f t="shared" si="51"/>
        <v>18566498.319038402</v>
      </c>
      <c r="BF39" s="60">
        <f t="shared" si="35"/>
        <v>31429739.222867012</v>
      </c>
      <c r="BG39" s="60">
        <f t="shared" si="52"/>
        <v>28286765.300580312</v>
      </c>
      <c r="BH39" s="60">
        <f t="shared" si="53"/>
        <v>3142973.9222867005</v>
      </c>
      <c r="BI39" s="60">
        <f t="shared" si="54"/>
        <v>83134886.575331986</v>
      </c>
      <c r="BJ39" s="26">
        <f t="shared" si="55"/>
        <v>14143382.650290156</v>
      </c>
      <c r="BK39" s="60">
        <f t="shared" si="56"/>
        <v>8486029.5901740938</v>
      </c>
      <c r="BL39" s="133">
        <f t="shared" si="57"/>
        <v>5657353.0601160629</v>
      </c>
      <c r="BM39" s="60">
        <f t="shared" si="36"/>
        <v>883961.41564313474</v>
      </c>
      <c r="BN39" s="14">
        <f t="shared" si="37"/>
        <v>530376.84938588087</v>
      </c>
      <c r="BO39" s="14">
        <f t="shared" si="61"/>
        <v>15930000</v>
      </c>
    </row>
    <row r="40" spans="1:67" x14ac:dyDescent="0.2">
      <c r="A40" s="11">
        <v>37</v>
      </c>
      <c r="B40" s="12">
        <v>1395.9183673469388</v>
      </c>
      <c r="C40" s="12">
        <f t="shared" si="7"/>
        <v>23.26530612244898</v>
      </c>
      <c r="D40" s="68">
        <f t="shared" si="8"/>
        <v>11409.36361291363</v>
      </c>
      <c r="E40" s="68">
        <f t="shared" si="64"/>
        <v>190.15606021522717</v>
      </c>
      <c r="F40" s="68">
        <f t="shared" si="9"/>
        <v>213.42136633767615</v>
      </c>
      <c r="G40" s="60">
        <f>[1]영웅렙업zero!$Q39</f>
        <v>3749.7574926511461</v>
      </c>
      <c r="H40" s="60"/>
      <c r="I40" s="69">
        <v>49.040247108137535</v>
      </c>
      <c r="J40" s="12">
        <f t="shared" si="65"/>
        <v>23.26530612244898</v>
      </c>
      <c r="K40" s="68">
        <f>(J40*'(공식)행동력'!secPerBattle)/60</f>
        <v>23.26530612244898</v>
      </c>
      <c r="L40" s="69">
        <f t="shared" si="66"/>
        <v>1140.936361291363</v>
      </c>
      <c r="M40" s="19">
        <f t="shared" si="16"/>
        <v>29.420866732991126</v>
      </c>
      <c r="N40" s="13">
        <f t="shared" si="59"/>
        <v>62</v>
      </c>
      <c r="O40" s="13">
        <v>1</v>
      </c>
      <c r="P40" s="65">
        <f t="shared" si="13"/>
        <v>44</v>
      </c>
      <c r="Q40" s="11">
        <f t="shared" si="67"/>
        <v>3720</v>
      </c>
      <c r="R40" s="11">
        <f t="shared" si="68"/>
        <v>6360</v>
      </c>
      <c r="S40" s="18">
        <f t="shared" si="17"/>
        <v>4044</v>
      </c>
      <c r="T40" s="15">
        <f t="shared" si="38"/>
        <v>67.400000000000006</v>
      </c>
      <c r="U40" s="57">
        <f t="shared" si="39"/>
        <v>55.192878338278931</v>
      </c>
      <c r="V40" s="11">
        <f t="shared" si="18"/>
        <v>3720</v>
      </c>
      <c r="W40" s="11">
        <f t="shared" si="19"/>
        <v>324</v>
      </c>
      <c r="X40" s="11">
        <f t="shared" si="20"/>
        <v>4044</v>
      </c>
      <c r="Y40" s="16">
        <f t="shared" si="21"/>
        <v>0.89020771513353114</v>
      </c>
      <c r="Z40" s="39">
        <f t="shared" si="22"/>
        <v>55.192878338278931</v>
      </c>
      <c r="AA40" s="39">
        <f t="shared" si="40"/>
        <v>6.5406683093683835</v>
      </c>
      <c r="AB40" s="154">
        <f t="shared" si="23"/>
        <v>6.5406683093683835</v>
      </c>
      <c r="AC40" s="22">
        <f t="shared" si="24"/>
        <v>55.192878338278931</v>
      </c>
      <c r="AD40" s="109">
        <f>[1]영웅렙업zero!$P39*AB40</f>
        <v>408.76533333333333</v>
      </c>
      <c r="AE40" s="13">
        <f t="shared" si="25"/>
        <v>62</v>
      </c>
      <c r="AF40" s="11">
        <v>10.666666666666666</v>
      </c>
      <c r="AG40" s="19">
        <v>11</v>
      </c>
      <c r="AH40" s="12">
        <v>11</v>
      </c>
      <c r="AI40" s="12">
        <f t="shared" si="26"/>
        <v>233.33333333333334</v>
      </c>
      <c r="AJ40" s="16">
        <f t="shared" si="41"/>
        <v>116.66666666666667</v>
      </c>
      <c r="AK40" s="26">
        <f t="shared" si="27"/>
        <v>840000</v>
      </c>
      <c r="AL40" s="33">
        <f t="shared" si="28"/>
        <v>420000</v>
      </c>
      <c r="AM40" s="159">
        <f t="shared" si="42"/>
        <v>420000</v>
      </c>
      <c r="AN40" s="26">
        <f t="shared" si="43"/>
        <v>168000</v>
      </c>
      <c r="AO40" s="26">
        <f t="shared" si="44"/>
        <v>3900</v>
      </c>
      <c r="AP40" s="29">
        <f t="shared" si="29"/>
        <v>1098832.2759738883</v>
      </c>
      <c r="AQ40" s="27">
        <f t="shared" si="62"/>
        <v>1938832.2759738883</v>
      </c>
      <c r="AR40" s="21">
        <f t="shared" si="31"/>
        <v>0.56674952732666761</v>
      </c>
      <c r="AS40" s="21">
        <f t="shared" si="45"/>
        <v>0.43325047267333239</v>
      </c>
      <c r="AT40" s="26">
        <f t="shared" si="46"/>
        <v>3908571.4285714286</v>
      </c>
      <c r="AU40" s="14">
        <f t="shared" si="63"/>
        <v>244285.71428571429</v>
      </c>
      <c r="AV40" s="14">
        <f t="shared" si="47"/>
        <v>4152857.1428571427</v>
      </c>
      <c r="AW40" s="132">
        <f>AQ40*[1]영웅렙업zero!$P39</f>
        <v>121169180.89711605</v>
      </c>
      <c r="AX40" s="60">
        <f t="shared" si="33"/>
        <v>109052262.80740444</v>
      </c>
      <c r="AY40" s="60">
        <f t="shared" si="48"/>
        <v>12116918.089711607</v>
      </c>
      <c r="AZ40" s="60">
        <f t="shared" si="58"/>
        <v>22431639.378066272</v>
      </c>
      <c r="BA40" s="26">
        <f t="shared" si="34"/>
        <v>10905226.280740445</v>
      </c>
      <c r="BB40" s="117">
        <f t="shared" si="49"/>
        <v>32715678.842221331</v>
      </c>
      <c r="BC40" s="60">
        <f>BB40/5</f>
        <v>6543135.7684442662</v>
      </c>
      <c r="BD40" s="117"/>
      <c r="BE40" s="148">
        <f t="shared" si="51"/>
        <v>21810452.561480891</v>
      </c>
      <c r="BF40" s="60">
        <f t="shared" si="35"/>
        <v>31021316.415582214</v>
      </c>
      <c r="BG40" s="60">
        <f t="shared" si="52"/>
        <v>27919184.774023991</v>
      </c>
      <c r="BH40" s="60">
        <f t="shared" si="53"/>
        <v>3102131.6415582225</v>
      </c>
      <c r="BI40" s="60">
        <f t="shared" si="54"/>
        <v>86237018.216890216</v>
      </c>
      <c r="BJ40" s="26">
        <f t="shared" si="55"/>
        <v>13959592.387011996</v>
      </c>
      <c r="BK40" s="60">
        <f t="shared" si="56"/>
        <v>8375755.432207197</v>
      </c>
      <c r="BL40" s="133">
        <f t="shared" si="57"/>
        <v>5583836.9548047986</v>
      </c>
      <c r="BM40" s="60">
        <f t="shared" si="36"/>
        <v>872474.52418824972</v>
      </c>
      <c r="BN40" s="14">
        <f t="shared" si="37"/>
        <v>523484.71451294981</v>
      </c>
      <c r="BO40" s="14">
        <f t="shared" si="61"/>
        <v>18560000</v>
      </c>
    </row>
    <row r="41" spans="1:67" x14ac:dyDescent="0.2">
      <c r="A41" s="11">
        <v>38</v>
      </c>
      <c r="B41" s="12">
        <v>1334.6938775510203</v>
      </c>
      <c r="C41" s="12">
        <f t="shared" si="7"/>
        <v>22.244897959183671</v>
      </c>
      <c r="D41" s="68">
        <f t="shared" si="8"/>
        <v>12154.66136312794</v>
      </c>
      <c r="E41" s="68">
        <f t="shared" si="64"/>
        <v>202.57768938546567</v>
      </c>
      <c r="F41" s="68">
        <f t="shared" si="9"/>
        <v>224.82258734464935</v>
      </c>
      <c r="G41" s="60">
        <f>[1]영웅렙업zero!$Q40</f>
        <v>4459.2123260338567</v>
      </c>
      <c r="H41" s="60"/>
      <c r="I41" s="69">
        <v>54.640220806721935</v>
      </c>
      <c r="J41" s="12">
        <f t="shared" si="65"/>
        <v>22.244897959183671</v>
      </c>
      <c r="K41" s="68">
        <f>(J41*'(공식)행동력'!secPerBattle)/60</f>
        <v>22.244897959183671</v>
      </c>
      <c r="L41" s="69">
        <f t="shared" si="66"/>
        <v>1215.4661363127939</v>
      </c>
      <c r="M41" s="19">
        <f t="shared" si="16"/>
        <v>25.349711335914776</v>
      </c>
      <c r="N41" s="13">
        <f t="shared" si="59"/>
        <v>64</v>
      </c>
      <c r="O41" s="13">
        <v>1</v>
      </c>
      <c r="P41" s="65">
        <f t="shared" si="13"/>
        <v>45</v>
      </c>
      <c r="Q41" s="11">
        <f t="shared" si="67"/>
        <v>3840</v>
      </c>
      <c r="R41" s="11">
        <f t="shared" si="68"/>
        <v>6540</v>
      </c>
      <c r="S41" s="18">
        <f t="shared" si="17"/>
        <v>4296</v>
      </c>
      <c r="T41" s="15">
        <f t="shared" si="38"/>
        <v>71.599999999999994</v>
      </c>
      <c r="U41" s="57">
        <f t="shared" si="39"/>
        <v>53.631284916201118</v>
      </c>
      <c r="V41" s="11">
        <f t="shared" si="18"/>
        <v>3840</v>
      </c>
      <c r="W41" s="11">
        <f t="shared" si="19"/>
        <v>456</v>
      </c>
      <c r="X41" s="11">
        <f t="shared" si="20"/>
        <v>4296</v>
      </c>
      <c r="Y41" s="16">
        <f t="shared" si="21"/>
        <v>0.83798882681564246</v>
      </c>
      <c r="Z41" s="39">
        <f t="shared" si="22"/>
        <v>53.631284916201118</v>
      </c>
      <c r="AA41" s="39">
        <f t="shared" si="40"/>
        <v>5.936653844771195</v>
      </c>
      <c r="AB41" s="154">
        <f t="shared" si="23"/>
        <v>5.936653844771195</v>
      </c>
      <c r="AC41" s="22">
        <f t="shared" si="24"/>
        <v>53.631284916201118</v>
      </c>
      <c r="AD41" s="109">
        <f>[1]영웅렙업zero!$P40*AB41</f>
        <v>441.21333333333331</v>
      </c>
      <c r="AE41" s="13">
        <f t="shared" si="25"/>
        <v>64</v>
      </c>
      <c r="AF41" s="11">
        <v>10.999999999999998</v>
      </c>
      <c r="AG41" s="19">
        <v>11</v>
      </c>
      <c r="AH41" s="12">
        <v>11</v>
      </c>
      <c r="AI41" s="12">
        <f t="shared" si="26"/>
        <v>238</v>
      </c>
      <c r="AJ41" s="16">
        <f t="shared" si="41"/>
        <v>119</v>
      </c>
      <c r="AK41" s="26">
        <f t="shared" si="27"/>
        <v>856800</v>
      </c>
      <c r="AL41" s="33">
        <f t="shared" si="28"/>
        <v>428400</v>
      </c>
      <c r="AM41" s="159">
        <f t="shared" si="42"/>
        <v>428400</v>
      </c>
      <c r="AN41" s="26">
        <f t="shared" si="43"/>
        <v>171360</v>
      </c>
      <c r="AO41" s="26">
        <f t="shared" si="44"/>
        <v>4000</v>
      </c>
      <c r="AP41" s="29">
        <f t="shared" si="29"/>
        <v>1017305.0028399919</v>
      </c>
      <c r="AQ41" s="27">
        <f t="shared" si="62"/>
        <v>1874105.0028399918</v>
      </c>
      <c r="AR41" s="21">
        <f t="shared" si="31"/>
        <v>0.54282177428606326</v>
      </c>
      <c r="AS41" s="21">
        <f t="shared" si="45"/>
        <v>0.45717822571393685</v>
      </c>
      <c r="AT41" s="26">
        <f t="shared" si="46"/>
        <v>3811885.7142857141</v>
      </c>
      <c r="AU41" s="14">
        <f t="shared" si="63"/>
        <v>238242.8571428571</v>
      </c>
      <c r="AV41" s="14">
        <f t="shared" si="47"/>
        <v>4050128.5714285714</v>
      </c>
      <c r="AW41" s="132">
        <f>AQ41*[1]영웅렙업zero!$P40</f>
        <v>139283868.81576347</v>
      </c>
      <c r="AX41" s="60">
        <f t="shared" si="33"/>
        <v>125355481.93418713</v>
      </c>
      <c r="AY41" s="60">
        <f t="shared" si="48"/>
        <v>13928386.881576344</v>
      </c>
      <c r="AZ41" s="60">
        <f t="shared" si="58"/>
        <v>26045304.971287951</v>
      </c>
      <c r="BA41" s="26">
        <f t="shared" si="34"/>
        <v>12535548.193418713</v>
      </c>
      <c r="BB41" s="117">
        <f t="shared" si="49"/>
        <v>37606644.580256134</v>
      </c>
      <c r="BC41" s="60">
        <f>BB41/5</f>
        <v>7521328.9160512267</v>
      </c>
      <c r="BD41" s="117"/>
      <c r="BE41" s="148">
        <f t="shared" si="51"/>
        <v>25071096.386837427</v>
      </c>
      <c r="BF41" s="60">
        <f t="shared" si="35"/>
        <v>29985680.045439869</v>
      </c>
      <c r="BG41" s="60">
        <f t="shared" si="52"/>
        <v>26987112.040895883</v>
      </c>
      <c r="BH41" s="60">
        <f t="shared" si="53"/>
        <v>2998568.0045439862</v>
      </c>
      <c r="BI41" s="60">
        <f t="shared" si="54"/>
        <v>89235586.221434206</v>
      </c>
      <c r="BJ41" s="26">
        <f t="shared" si="55"/>
        <v>13493556.020447941</v>
      </c>
      <c r="BK41" s="60">
        <f t="shared" si="56"/>
        <v>8096133.6122687645</v>
      </c>
      <c r="BL41" s="133">
        <f t="shared" si="57"/>
        <v>5397422.408179177</v>
      </c>
      <c r="BM41" s="60">
        <f t="shared" si="36"/>
        <v>843347.25127799634</v>
      </c>
      <c r="BN41" s="14">
        <f t="shared" si="37"/>
        <v>506008.35076679778</v>
      </c>
      <c r="BO41" s="14">
        <f t="shared" si="61"/>
        <v>21810000</v>
      </c>
    </row>
    <row r="42" spans="1:67" x14ac:dyDescent="0.2">
      <c r="A42" s="11">
        <v>39</v>
      </c>
      <c r="B42" s="12">
        <v>1273.4693877551022</v>
      </c>
      <c r="C42" s="12">
        <f t="shared" si="7"/>
        <v>21.22448979591837</v>
      </c>
      <c r="D42" s="68">
        <f t="shared" si="8"/>
        <v>12921.397915009047</v>
      </c>
      <c r="E42" s="68">
        <f t="shared" si="64"/>
        <v>215.35663191681746</v>
      </c>
      <c r="F42" s="68">
        <f t="shared" si="9"/>
        <v>236.58112171273584</v>
      </c>
      <c r="G42" s="60">
        <f>[1]영웅렙업zero!$Q41</f>
        <v>5298.5041658827759</v>
      </c>
      <c r="H42" s="60"/>
      <c r="I42" s="69">
        <v>60.879663253408005</v>
      </c>
      <c r="J42" s="12">
        <f t="shared" si="65"/>
        <v>21.22448979591837</v>
      </c>
      <c r="K42" s="68">
        <f>(J42*'(공식)행동력'!secPerBattle)/60</f>
        <v>21.22448979591837</v>
      </c>
      <c r="L42" s="69">
        <f t="shared" si="66"/>
        <v>1292.1397915009047</v>
      </c>
      <c r="M42" s="19">
        <f t="shared" si="16"/>
        <v>21.842360439339725</v>
      </c>
      <c r="N42" s="13">
        <f t="shared" si="59"/>
        <v>66</v>
      </c>
      <c r="O42" s="13">
        <v>1</v>
      </c>
      <c r="P42" s="65">
        <f t="shared" si="13"/>
        <v>46</v>
      </c>
      <c r="Q42" s="11">
        <f t="shared" si="67"/>
        <v>3960</v>
      </c>
      <c r="R42" s="11">
        <f t="shared" si="68"/>
        <v>6720</v>
      </c>
      <c r="S42" s="18">
        <f t="shared" si="17"/>
        <v>4556</v>
      </c>
      <c r="T42" s="15">
        <f t="shared" si="38"/>
        <v>75.933333333333337</v>
      </c>
      <c r="U42" s="57">
        <f t="shared" si="39"/>
        <v>52.151009657594379</v>
      </c>
      <c r="V42" s="11">
        <f t="shared" si="18"/>
        <v>3960</v>
      </c>
      <c r="W42" s="11">
        <f t="shared" si="19"/>
        <v>596</v>
      </c>
      <c r="X42" s="11">
        <f t="shared" si="20"/>
        <v>4556</v>
      </c>
      <c r="Y42" s="16">
        <f t="shared" si="21"/>
        <v>0.79016681299385427</v>
      </c>
      <c r="Z42" s="39">
        <f t="shared" si="22"/>
        <v>52.151009657594379</v>
      </c>
      <c r="AA42" s="39">
        <f t="shared" si="40"/>
        <v>5.3828022224925807</v>
      </c>
      <c r="AB42" s="154">
        <f t="shared" si="23"/>
        <v>5.3828022224925807</v>
      </c>
      <c r="AC42" s="22">
        <f t="shared" si="24"/>
        <v>52.151009657594379</v>
      </c>
      <c r="AD42" s="109">
        <f>[1]영웅렙업zero!$P41*AB42</f>
        <v>475.34666666666669</v>
      </c>
      <c r="AE42" s="13">
        <f t="shared" si="25"/>
        <v>66</v>
      </c>
      <c r="AF42" s="11">
        <v>11.333333333333332</v>
      </c>
      <c r="AG42" s="19">
        <v>12</v>
      </c>
      <c r="AH42" s="12">
        <v>11</v>
      </c>
      <c r="AI42" s="12">
        <f t="shared" si="26"/>
        <v>245.66666666666666</v>
      </c>
      <c r="AJ42" s="16">
        <f t="shared" si="41"/>
        <v>122.83333333333333</v>
      </c>
      <c r="AK42" s="26">
        <f t="shared" si="27"/>
        <v>884400</v>
      </c>
      <c r="AL42" s="33">
        <f t="shared" si="28"/>
        <v>442200</v>
      </c>
      <c r="AM42" s="159">
        <f t="shared" si="42"/>
        <v>442200</v>
      </c>
      <c r="AN42" s="26">
        <f t="shared" si="43"/>
        <v>176880</v>
      </c>
      <c r="AO42" s="26">
        <f t="shared" si="44"/>
        <v>4100</v>
      </c>
      <c r="AP42" s="29">
        <f t="shared" si="29"/>
        <v>952110.05711448763</v>
      </c>
      <c r="AQ42" s="27">
        <f t="shared" si="62"/>
        <v>1836510.0571144875</v>
      </c>
      <c r="AR42" s="21">
        <f t="shared" si="31"/>
        <v>0.51843443678736867</v>
      </c>
      <c r="AS42" s="21">
        <f t="shared" si="45"/>
        <v>0.48156556321263139</v>
      </c>
      <c r="AT42" s="26">
        <f t="shared" si="46"/>
        <v>3754187.7551020412</v>
      </c>
      <c r="AU42" s="14">
        <f t="shared" si="63"/>
        <v>234636.73469387757</v>
      </c>
      <c r="AV42" s="14">
        <f t="shared" si="47"/>
        <v>3988824.4897959186</v>
      </c>
      <c r="AW42" s="132">
        <f>AQ42*[1]영웅렙업zero!$P41</f>
        <v>162179269.80511209</v>
      </c>
      <c r="AX42" s="60">
        <f t="shared" si="33"/>
        <v>145961342.82460088</v>
      </c>
      <c r="AY42" s="60">
        <f t="shared" si="48"/>
        <v>16217926.980511218</v>
      </c>
      <c r="AZ42" s="60">
        <f t="shared" si="58"/>
        <v>30146313.862087563</v>
      </c>
      <c r="BA42" s="26">
        <f t="shared" si="34"/>
        <v>14596134.282460088</v>
      </c>
      <c r="BB42" s="117">
        <f t="shared" si="49"/>
        <v>43788402.847380258</v>
      </c>
      <c r="BC42" s="60">
        <f>BB42/4</f>
        <v>10947100.711845065</v>
      </c>
      <c r="BD42" s="117"/>
      <c r="BE42" s="148">
        <f t="shared" si="51"/>
        <v>29192268.564920176</v>
      </c>
      <c r="BF42" s="60">
        <f t="shared" si="35"/>
        <v>29384160.9138318</v>
      </c>
      <c r="BG42" s="60">
        <f t="shared" si="52"/>
        <v>26445744.822448622</v>
      </c>
      <c r="BH42" s="60">
        <f t="shared" si="53"/>
        <v>2938416.0913831778</v>
      </c>
      <c r="BI42" s="60">
        <f t="shared" si="54"/>
        <v>92174002.31281738</v>
      </c>
      <c r="BJ42" s="26">
        <f t="shared" si="55"/>
        <v>13222872.411224311</v>
      </c>
      <c r="BK42" s="60">
        <f t="shared" si="56"/>
        <v>7933723.4467345867</v>
      </c>
      <c r="BL42" s="133">
        <f t="shared" si="57"/>
        <v>5289148.9644897245</v>
      </c>
      <c r="BM42" s="60">
        <f t="shared" si="36"/>
        <v>826429.52570151945</v>
      </c>
      <c r="BN42" s="14">
        <f t="shared" si="37"/>
        <v>495857.71542091167</v>
      </c>
      <c r="BO42" s="14">
        <f t="shared" si="61"/>
        <v>25070000</v>
      </c>
    </row>
    <row r="43" spans="1:67" x14ac:dyDescent="0.2">
      <c r="A43" s="11">
        <v>40</v>
      </c>
      <c r="B43" s="12">
        <v>1212.2448979591836</v>
      </c>
      <c r="C43" s="12">
        <f t="shared" si="7"/>
        <v>20.204081632653061</v>
      </c>
      <c r="D43" s="68">
        <f t="shared" si="8"/>
        <v>13704.751083060106</v>
      </c>
      <c r="E43" s="68">
        <f t="shared" si="64"/>
        <v>228.41251805100177</v>
      </c>
      <c r="F43" s="68">
        <f t="shared" si="9"/>
        <v>248.61659968365484</v>
      </c>
      <c r="G43" s="60">
        <f>[1]영웅렙업zero!$Q42</f>
        <v>6290.5504443060699</v>
      </c>
      <c r="H43" s="60"/>
      <c r="I43" s="69">
        <v>67.831596269691431</v>
      </c>
      <c r="J43" s="12">
        <f t="shared" si="65"/>
        <v>20.204081632653061</v>
      </c>
      <c r="K43" s="68">
        <f>(J43*'(공식)행동력'!secPerBattle)/60</f>
        <v>20.204081632653061</v>
      </c>
      <c r="L43" s="69">
        <f t="shared" si="66"/>
        <v>1370.4751083060105</v>
      </c>
      <c r="M43" s="19">
        <f t="shared" si="16"/>
        <v>18.827877037467662</v>
      </c>
      <c r="N43" s="13">
        <f t="shared" si="59"/>
        <v>68</v>
      </c>
      <c r="O43" s="13">
        <v>1</v>
      </c>
      <c r="P43" s="65">
        <f t="shared" si="13"/>
        <v>47</v>
      </c>
      <c r="Q43" s="11">
        <f t="shared" si="67"/>
        <v>4080</v>
      </c>
      <c r="R43" s="11">
        <f t="shared" si="68"/>
        <v>6900</v>
      </c>
      <c r="S43" s="18">
        <f t="shared" si="17"/>
        <v>4824</v>
      </c>
      <c r="T43" s="15">
        <f t="shared" si="38"/>
        <v>80.400000000000006</v>
      </c>
      <c r="U43" s="57">
        <f t="shared" si="39"/>
        <v>50.746268656716424</v>
      </c>
      <c r="V43" s="11">
        <f t="shared" si="18"/>
        <v>4080</v>
      </c>
      <c r="W43" s="11">
        <f t="shared" si="19"/>
        <v>744</v>
      </c>
      <c r="X43" s="11">
        <f t="shared" si="20"/>
        <v>4824</v>
      </c>
      <c r="Y43" s="16">
        <f t="shared" si="21"/>
        <v>0.74626865671641796</v>
      </c>
      <c r="Z43" s="39">
        <f t="shared" si="22"/>
        <v>50.746268656716424</v>
      </c>
      <c r="AA43" s="39">
        <f t="shared" si="40"/>
        <v>4.875961216997057</v>
      </c>
      <c r="AB43" s="154">
        <f t="shared" si="23"/>
        <v>4.875961216997057</v>
      </c>
      <c r="AC43" s="22">
        <f t="shared" si="24"/>
        <v>50.746268656716424</v>
      </c>
      <c r="AD43" s="109">
        <f>[1]영웅렙업zero!$P42*AB43</f>
        <v>511.20800000000003</v>
      </c>
      <c r="AE43" s="13">
        <f t="shared" si="25"/>
        <v>68</v>
      </c>
      <c r="AF43" s="11">
        <v>11.666666666666664</v>
      </c>
      <c r="AG43" s="19">
        <v>12</v>
      </c>
      <c r="AH43" s="12">
        <v>12</v>
      </c>
      <c r="AI43" s="12">
        <f t="shared" si="26"/>
        <v>255.33333333333331</v>
      </c>
      <c r="AJ43" s="16">
        <f t="shared" si="41"/>
        <v>127.66666666666666</v>
      </c>
      <c r="AK43" s="26">
        <f t="shared" si="27"/>
        <v>919199.99999999988</v>
      </c>
      <c r="AL43" s="33">
        <f t="shared" si="28"/>
        <v>459599.99999999994</v>
      </c>
      <c r="AM43" s="159">
        <f t="shared" si="42"/>
        <v>459599.99999999994</v>
      </c>
      <c r="AN43" s="26">
        <f t="shared" si="43"/>
        <v>183840</v>
      </c>
      <c r="AO43" s="26">
        <f t="shared" si="44"/>
        <v>4200</v>
      </c>
      <c r="AP43" s="29">
        <f t="shared" si="29"/>
        <v>896396.71013273892</v>
      </c>
      <c r="AQ43" s="27">
        <f t="shared" si="62"/>
        <v>1815596.7101327388</v>
      </c>
      <c r="AR43" s="21">
        <f t="shared" si="31"/>
        <v>0.49372016656011847</v>
      </c>
      <c r="AS43" s="21">
        <f t="shared" si="45"/>
        <v>0.50627983343988159</v>
      </c>
      <c r="AT43" s="26">
        <f t="shared" si="46"/>
        <v>3714318.3673469387</v>
      </c>
      <c r="AU43" s="14">
        <f t="shared" si="63"/>
        <v>232144.89795918367</v>
      </c>
      <c r="AV43" s="14">
        <f t="shared" si="47"/>
        <v>3946463.2653061226</v>
      </c>
      <c r="AW43" s="132">
        <f>AQ43*[1]영웅렙업zero!$P42</f>
        <v>190351711.52676898</v>
      </c>
      <c r="AX43" s="60">
        <f t="shared" si="33"/>
        <v>171316540.3740921</v>
      </c>
      <c r="AY43" s="60">
        <f t="shared" si="48"/>
        <v>19035171.15267688</v>
      </c>
      <c r="AZ43" s="60">
        <f t="shared" si="58"/>
        <v>35253098.133188099</v>
      </c>
      <c r="BA43" s="26">
        <f t="shared" si="34"/>
        <v>17131654.037409212</v>
      </c>
      <c r="BB43" s="117">
        <f t="shared" si="49"/>
        <v>51394962.112227626</v>
      </c>
      <c r="BC43" s="60">
        <f>BB43/4</f>
        <v>12848740.528056907</v>
      </c>
      <c r="BD43" s="117"/>
      <c r="BE43" s="148">
        <f t="shared" si="51"/>
        <v>34263308.074818425</v>
      </c>
      <c r="BF43" s="60">
        <f t="shared" si="35"/>
        <v>29049547.362123821</v>
      </c>
      <c r="BG43" s="60">
        <f t="shared" si="52"/>
        <v>26144592.625911441</v>
      </c>
      <c r="BH43" s="60">
        <f t="shared" si="53"/>
        <v>2904954.7362123802</v>
      </c>
      <c r="BI43" s="60">
        <f t="shared" si="54"/>
        <v>95078957.049029768</v>
      </c>
      <c r="BJ43" s="26">
        <f t="shared" si="55"/>
        <v>13072296.31295572</v>
      </c>
      <c r="BK43" s="60">
        <f t="shared" si="56"/>
        <v>7843377.7877734322</v>
      </c>
      <c r="BL43" s="133">
        <f t="shared" si="57"/>
        <v>5228918.5251822881</v>
      </c>
      <c r="BM43" s="60">
        <f t="shared" si="36"/>
        <v>817018.51955973252</v>
      </c>
      <c r="BN43" s="14">
        <f t="shared" si="37"/>
        <v>490211.11173583951</v>
      </c>
      <c r="BO43" s="14">
        <f t="shared" si="61"/>
        <v>29190000</v>
      </c>
    </row>
    <row r="44" spans="1:67" x14ac:dyDescent="0.2">
      <c r="A44" s="11">
        <v>41</v>
      </c>
      <c r="B44" s="12">
        <v>1151.0204081632651</v>
      </c>
      <c r="C44" s="12">
        <f t="shared" si="7"/>
        <v>19.183673469387752</v>
      </c>
      <c r="D44" s="68">
        <f t="shared" si="8"/>
        <v>14498.517822764206</v>
      </c>
      <c r="E44" s="68">
        <f t="shared" si="64"/>
        <v>241.64196371273678</v>
      </c>
      <c r="F44" s="68">
        <f t="shared" si="9"/>
        <v>260.82563718212452</v>
      </c>
      <c r="G44" s="60">
        <f>[1]영웅렙업zero!$Q43</f>
        <v>7462.1548860008779</v>
      </c>
      <c r="H44" s="60"/>
      <c r="I44" s="69">
        <v>75.577380139941084</v>
      </c>
      <c r="J44" s="12">
        <f t="shared" si="65"/>
        <v>19.183673469387752</v>
      </c>
      <c r="K44" s="68">
        <f>(J44*'(공식)행동력'!secPerBattle)/60</f>
        <v>19.183673469387752</v>
      </c>
      <c r="L44" s="69">
        <f t="shared" si="66"/>
        <v>1449.8517822764206</v>
      </c>
      <c r="M44" s="19">
        <f t="shared" si="16"/>
        <v>16.24253094954685</v>
      </c>
      <c r="N44" s="13">
        <f t="shared" si="59"/>
        <v>70</v>
      </c>
      <c r="O44" s="13">
        <v>1</v>
      </c>
      <c r="P44" s="65">
        <f t="shared" si="13"/>
        <v>48</v>
      </c>
      <c r="Q44" s="11">
        <f t="shared" si="67"/>
        <v>4200</v>
      </c>
      <c r="R44" s="11">
        <f t="shared" si="68"/>
        <v>7080</v>
      </c>
      <c r="S44" s="18">
        <f t="shared" si="17"/>
        <v>5100</v>
      </c>
      <c r="T44" s="15">
        <f t="shared" si="38"/>
        <v>85</v>
      </c>
      <c r="U44" s="57">
        <f t="shared" si="39"/>
        <v>49.411764705882355</v>
      </c>
      <c r="V44" s="11">
        <f t="shared" si="18"/>
        <v>4200</v>
      </c>
      <c r="W44" s="11">
        <f t="shared" si="19"/>
        <v>900</v>
      </c>
      <c r="X44" s="11">
        <f t="shared" si="20"/>
        <v>5100</v>
      </c>
      <c r="Y44" s="16">
        <f t="shared" si="21"/>
        <v>0.70588235294117652</v>
      </c>
      <c r="Z44" s="39">
        <f t="shared" si="22"/>
        <v>49.411764705882355</v>
      </c>
      <c r="AA44" s="39">
        <f t="shared" si="40"/>
        <v>4.4129880045478496</v>
      </c>
      <c r="AB44" s="154">
        <f t="shared" si="23"/>
        <v>4.4129880045478496</v>
      </c>
      <c r="AC44" s="22">
        <f t="shared" si="24"/>
        <v>49.411764705882355</v>
      </c>
      <c r="AD44" s="109">
        <f>[1]영웅렙업zero!$P43*AB44</f>
        <v>548.84</v>
      </c>
      <c r="AE44" s="13">
        <f t="shared" si="25"/>
        <v>70</v>
      </c>
      <c r="AF44" s="11">
        <v>11.999999999999998</v>
      </c>
      <c r="AG44" s="19">
        <v>12</v>
      </c>
      <c r="AH44" s="12">
        <v>12</v>
      </c>
      <c r="AI44" s="12">
        <f t="shared" si="26"/>
        <v>260</v>
      </c>
      <c r="AJ44" s="16">
        <f t="shared" si="41"/>
        <v>130</v>
      </c>
      <c r="AK44" s="26">
        <f t="shared" si="27"/>
        <v>936000</v>
      </c>
      <c r="AL44" s="33">
        <f t="shared" si="28"/>
        <v>468000</v>
      </c>
      <c r="AM44" s="159">
        <f t="shared" si="42"/>
        <v>468000</v>
      </c>
      <c r="AN44" s="26">
        <f t="shared" si="43"/>
        <v>187200</v>
      </c>
      <c r="AO44" s="26">
        <f t="shared" si="44"/>
        <v>4300</v>
      </c>
      <c r="AP44" s="29">
        <f t="shared" si="29"/>
        <v>826111.35445135739</v>
      </c>
      <c r="AQ44" s="27">
        <f t="shared" si="62"/>
        <v>1762111.3544513574</v>
      </c>
      <c r="AR44" s="21">
        <f t="shared" si="31"/>
        <v>0.46881904050188217</v>
      </c>
      <c r="AS44" s="21">
        <f t="shared" si="45"/>
        <v>0.53118095949811783</v>
      </c>
      <c r="AT44" s="26">
        <f t="shared" si="46"/>
        <v>3591183.6734693875</v>
      </c>
      <c r="AU44" s="14">
        <f t="shared" si="63"/>
        <v>224448.97959183669</v>
      </c>
      <c r="AV44" s="14">
        <f t="shared" si="47"/>
        <v>3815632.6530612241</v>
      </c>
      <c r="AW44" s="132">
        <f>AQ44*[1]영웅렙업zero!$P43</f>
        <v>219152464.22161368</v>
      </c>
      <c r="AX44" s="60">
        <f t="shared" si="33"/>
        <v>197237217.7994523</v>
      </c>
      <c r="AY44" s="60">
        <f t="shared" si="48"/>
        <v>21915246.422161371</v>
      </c>
      <c r="AZ44" s="60">
        <f t="shared" si="58"/>
        <v>40950417.574838251</v>
      </c>
      <c r="BA44" s="26">
        <f t="shared" si="34"/>
        <v>19723721.779945232</v>
      </c>
      <c r="BB44" s="117">
        <f t="shared" si="49"/>
        <v>59171165.339835688</v>
      </c>
      <c r="BC44" s="60">
        <f>BB44/4</f>
        <v>14792791.334958922</v>
      </c>
      <c r="BD44" s="117"/>
      <c r="BE44" s="148">
        <f t="shared" si="51"/>
        <v>39447443.559890464</v>
      </c>
      <c r="BF44" s="60">
        <f t="shared" si="35"/>
        <v>28193781.671221718</v>
      </c>
      <c r="BG44" s="60">
        <f t="shared" si="52"/>
        <v>25374403.504099548</v>
      </c>
      <c r="BH44" s="60">
        <f t="shared" si="53"/>
        <v>2819378.1671221703</v>
      </c>
      <c r="BI44" s="60">
        <f t="shared" si="54"/>
        <v>97898335.216151938</v>
      </c>
      <c r="BJ44" s="26">
        <f t="shared" si="55"/>
        <v>12687201.752049774</v>
      </c>
      <c r="BK44" s="60">
        <f t="shared" si="56"/>
        <v>7612321.0512298644</v>
      </c>
      <c r="BL44" s="133">
        <f t="shared" si="57"/>
        <v>5074880.7008199096</v>
      </c>
      <c r="BM44" s="60">
        <f t="shared" si="36"/>
        <v>792950.10950311087</v>
      </c>
      <c r="BN44" s="14">
        <f t="shared" si="37"/>
        <v>475770.06570186652</v>
      </c>
      <c r="BO44" s="14">
        <f t="shared" si="61"/>
        <v>34260000</v>
      </c>
    </row>
    <row r="45" spans="1:67" x14ac:dyDescent="0.2">
      <c r="A45" s="11">
        <v>42</v>
      </c>
      <c r="B45" s="12">
        <v>1089.795918367347</v>
      </c>
      <c r="C45" s="12">
        <f t="shared" si="7"/>
        <v>18.163265306122451</v>
      </c>
      <c r="D45" s="68">
        <f t="shared" si="8"/>
        <v>15294.861745896847</v>
      </c>
      <c r="E45" s="68">
        <f t="shared" si="64"/>
        <v>254.91436243161414</v>
      </c>
      <c r="F45" s="68">
        <f t="shared" si="9"/>
        <v>273.07762773773658</v>
      </c>
      <c r="G45" s="60">
        <f>[1]영웅렙업zero!$Q44</f>
        <v>8844.6411232797109</v>
      </c>
      <c r="H45" s="60"/>
      <c r="I45" s="69">
        <v>84.207665792016343</v>
      </c>
      <c r="J45" s="12">
        <f t="shared" si="65"/>
        <v>18.163265306122451</v>
      </c>
      <c r="K45" s="68">
        <f>(J45*'(공식)행동력'!secPerBattle)/60</f>
        <v>18.163265306122451</v>
      </c>
      <c r="L45" s="69">
        <f t="shared" si="66"/>
        <v>1529.4861745896847</v>
      </c>
      <c r="M45" s="19">
        <f t="shared" si="16"/>
        <v>14.029563761888916</v>
      </c>
      <c r="N45" s="13">
        <f t="shared" si="59"/>
        <v>72</v>
      </c>
      <c r="O45" s="13">
        <v>1</v>
      </c>
      <c r="P45" s="65">
        <f t="shared" si="13"/>
        <v>49</v>
      </c>
      <c r="Q45" s="11">
        <f t="shared" si="67"/>
        <v>4320</v>
      </c>
      <c r="R45" s="11">
        <f t="shared" si="68"/>
        <v>7260</v>
      </c>
      <c r="S45" s="18">
        <f t="shared" si="17"/>
        <v>5384</v>
      </c>
      <c r="T45" s="15">
        <f t="shared" si="38"/>
        <v>89.733333333333334</v>
      </c>
      <c r="U45" s="57">
        <f t="shared" si="39"/>
        <v>48.142644873699851</v>
      </c>
      <c r="V45" s="11">
        <f t="shared" si="18"/>
        <v>4320</v>
      </c>
      <c r="W45" s="11">
        <f t="shared" si="19"/>
        <v>1064</v>
      </c>
      <c r="X45" s="11">
        <f t="shared" si="20"/>
        <v>5384</v>
      </c>
      <c r="Y45" s="16">
        <f t="shared" si="21"/>
        <v>0.66864784546805345</v>
      </c>
      <c r="Z45" s="39">
        <f t="shared" si="22"/>
        <v>48.142644873699851</v>
      </c>
      <c r="AA45" s="39">
        <f t="shared" si="40"/>
        <v>3.9907916565541051</v>
      </c>
      <c r="AB45" s="154">
        <f t="shared" si="23"/>
        <v>3.9907916565541051</v>
      </c>
      <c r="AC45" s="22">
        <f t="shared" si="24"/>
        <v>48.142644873699851</v>
      </c>
      <c r="AD45" s="109">
        <f>[1]영웅렙업zero!$P44*AB45</f>
        <v>588.28533333333337</v>
      </c>
      <c r="AE45" s="13">
        <f t="shared" si="25"/>
        <v>72</v>
      </c>
      <c r="AF45" s="11">
        <v>12.33333333333333</v>
      </c>
      <c r="AG45" s="19">
        <v>13</v>
      </c>
      <c r="AH45" s="12">
        <v>12</v>
      </c>
      <c r="AI45" s="12">
        <f t="shared" si="26"/>
        <v>267.66666666666663</v>
      </c>
      <c r="AJ45" s="16">
        <f t="shared" si="41"/>
        <v>133.83333333333331</v>
      </c>
      <c r="AK45" s="26">
        <f t="shared" si="27"/>
        <v>963599.99999999988</v>
      </c>
      <c r="AL45" s="33">
        <f t="shared" si="28"/>
        <v>481799.99999999994</v>
      </c>
      <c r="AM45" s="159">
        <f t="shared" si="42"/>
        <v>481799.99999999994</v>
      </c>
      <c r="AN45" s="26">
        <f t="shared" si="43"/>
        <v>192720</v>
      </c>
      <c r="AO45" s="26">
        <f t="shared" si="44"/>
        <v>4400</v>
      </c>
      <c r="AP45" s="29">
        <f t="shared" si="29"/>
        <v>769105.36805110716</v>
      </c>
      <c r="AQ45" s="27">
        <f t="shared" si="62"/>
        <v>1732705.368051107</v>
      </c>
      <c r="AR45" s="21">
        <f t="shared" si="31"/>
        <v>0.44387544601202045</v>
      </c>
      <c r="AS45" s="21">
        <f t="shared" si="45"/>
        <v>0.55612455398797955</v>
      </c>
      <c r="AT45" s="26">
        <f t="shared" si="46"/>
        <v>3500424.4897959186</v>
      </c>
      <c r="AU45" s="14">
        <f t="shared" si="63"/>
        <v>218776.53061224488</v>
      </c>
      <c r="AV45" s="14">
        <f t="shared" si="47"/>
        <v>3719201.0204081633</v>
      </c>
      <c r="AW45" s="132">
        <f>AQ45*[1]영웅렙업zero!$P44</f>
        <v>255419285.87987214</v>
      </c>
      <c r="AX45" s="60">
        <f t="shared" si="33"/>
        <v>229877357.29188493</v>
      </c>
      <c r="AY45" s="60">
        <f t="shared" si="48"/>
        <v>25541928.587987214</v>
      </c>
      <c r="AZ45" s="60">
        <f t="shared" si="58"/>
        <v>47457175.010148585</v>
      </c>
      <c r="BA45" s="26">
        <f t="shared" si="34"/>
        <v>22987735.729188494</v>
      </c>
      <c r="BB45" s="117">
        <f t="shared" si="49"/>
        <v>68963207.187565476</v>
      </c>
      <c r="BC45" s="60">
        <f>BB45/3</f>
        <v>22987735.729188491</v>
      </c>
      <c r="BD45" s="117"/>
      <c r="BE45" s="148">
        <f t="shared" si="51"/>
        <v>45975471.458376989</v>
      </c>
      <c r="BF45" s="60">
        <f t="shared" si="35"/>
        <v>27723285.888817713</v>
      </c>
      <c r="BG45" s="60">
        <f t="shared" si="52"/>
        <v>24950957.299935941</v>
      </c>
      <c r="BH45" s="60">
        <f t="shared" si="53"/>
        <v>2772328.588881772</v>
      </c>
      <c r="BI45" s="60">
        <f t="shared" si="54"/>
        <v>100670663.80503371</v>
      </c>
      <c r="BJ45" s="26">
        <f t="shared" si="55"/>
        <v>12475478.64996797</v>
      </c>
      <c r="BK45" s="60">
        <f t="shared" si="56"/>
        <v>7485287.1899807816</v>
      </c>
      <c r="BL45" s="133">
        <f t="shared" si="57"/>
        <v>4990191.4599871887</v>
      </c>
      <c r="BM45" s="60">
        <f t="shared" si="36"/>
        <v>779717.41562299815</v>
      </c>
      <c r="BN45" s="14">
        <f t="shared" si="37"/>
        <v>467830.44937379885</v>
      </c>
      <c r="BO45" s="14">
        <f t="shared" si="61"/>
        <v>39440000</v>
      </c>
    </row>
    <row r="46" spans="1:67" x14ac:dyDescent="0.2">
      <c r="A46" s="11">
        <v>43</v>
      </c>
      <c r="B46" s="12">
        <v>1028.5714285714284</v>
      </c>
      <c r="C46" s="12">
        <f t="shared" si="7"/>
        <v>17.142857142857142</v>
      </c>
      <c r="D46" s="68">
        <f t="shared" si="8"/>
        <v>16084.020978635592</v>
      </c>
      <c r="E46" s="68">
        <f t="shared" si="64"/>
        <v>268.0670163105932</v>
      </c>
      <c r="F46" s="68">
        <f t="shared" si="9"/>
        <v>285.20987345345037</v>
      </c>
      <c r="G46" s="60">
        <f>[1]영웅렙업zero!$Q45</f>
        <v>10474.586122465478</v>
      </c>
      <c r="H46" s="60"/>
      <c r="I46" s="69">
        <v>93.823455708707627</v>
      </c>
      <c r="J46" s="12">
        <f t="shared" si="65"/>
        <v>17.142857142857142</v>
      </c>
      <c r="K46" s="68">
        <f>(J46*'(공식)행동력'!secPerBattle)/60</f>
        <v>17.142857142857142</v>
      </c>
      <c r="L46" s="69">
        <f t="shared" si="66"/>
        <v>1608.4020978635592</v>
      </c>
      <c r="M46" s="19">
        <f t="shared" si="16"/>
        <v>12.138822963799367</v>
      </c>
      <c r="N46" s="13">
        <f t="shared" si="59"/>
        <v>74</v>
      </c>
      <c r="O46" s="13">
        <v>1</v>
      </c>
      <c r="P46" s="65">
        <f t="shared" si="13"/>
        <v>50</v>
      </c>
      <c r="Q46" s="11">
        <f t="shared" si="67"/>
        <v>4440</v>
      </c>
      <c r="R46" s="11">
        <f t="shared" si="68"/>
        <v>7440</v>
      </c>
      <c r="S46" s="18">
        <f t="shared" si="17"/>
        <v>5676</v>
      </c>
      <c r="T46" s="15">
        <f t="shared" si="38"/>
        <v>94.6</v>
      </c>
      <c r="U46" s="57">
        <f t="shared" si="39"/>
        <v>46.934460887949257</v>
      </c>
      <c r="V46" s="11">
        <f t="shared" si="18"/>
        <v>4440</v>
      </c>
      <c r="W46" s="11">
        <f t="shared" si="19"/>
        <v>1236</v>
      </c>
      <c r="X46" s="11">
        <f t="shared" si="20"/>
        <v>5676</v>
      </c>
      <c r="Y46" s="16">
        <f t="shared" si="21"/>
        <v>0.63424947145877375</v>
      </c>
      <c r="Z46" s="39">
        <f t="shared" si="22"/>
        <v>46.934460887949257</v>
      </c>
      <c r="AA46" s="39">
        <f t="shared" si="40"/>
        <v>3.6063668347698479</v>
      </c>
      <c r="AB46" s="154">
        <f t="shared" si="23"/>
        <v>3.6063668347698479</v>
      </c>
      <c r="AC46" s="22">
        <f t="shared" si="24"/>
        <v>46.934460887949257</v>
      </c>
      <c r="AD46" s="109">
        <f>[1]영웅렙업zero!$P45*AB46</f>
        <v>629.5866666666667</v>
      </c>
      <c r="AE46" s="13">
        <f t="shared" si="25"/>
        <v>74</v>
      </c>
      <c r="AF46" s="11">
        <v>12.666666666666664</v>
      </c>
      <c r="AG46" s="19">
        <v>13</v>
      </c>
      <c r="AH46" s="12">
        <v>13</v>
      </c>
      <c r="AI46" s="12">
        <f t="shared" si="26"/>
        <v>277.33333333333331</v>
      </c>
      <c r="AJ46" s="16">
        <f t="shared" si="41"/>
        <v>138.66666666666666</v>
      </c>
      <c r="AK46" s="26">
        <f t="shared" si="27"/>
        <v>998399.99999999988</v>
      </c>
      <c r="AL46" s="33">
        <f t="shared" si="28"/>
        <v>499199.99999999994</v>
      </c>
      <c r="AM46" s="159">
        <f t="shared" si="42"/>
        <v>499199.99999999994</v>
      </c>
      <c r="AN46" s="26">
        <f t="shared" si="43"/>
        <v>199680</v>
      </c>
      <c r="AO46" s="26">
        <f t="shared" si="44"/>
        <v>4500</v>
      </c>
      <c r="AP46" s="29">
        <f t="shared" si="29"/>
        <v>720119.32956684323</v>
      </c>
      <c r="AQ46" s="27">
        <f t="shared" si="62"/>
        <v>1718519.3295668431</v>
      </c>
      <c r="AR46" s="21">
        <f t="shared" si="31"/>
        <v>0.4190347569429731</v>
      </c>
      <c r="AS46" s="21">
        <f t="shared" si="45"/>
        <v>0.5809652430570269</v>
      </c>
      <c r="AT46" s="26">
        <f t="shared" si="46"/>
        <v>3423085.7142857141</v>
      </c>
      <c r="AU46" s="14">
        <f t="shared" si="63"/>
        <v>213942.8571428571</v>
      </c>
      <c r="AV46" s="14">
        <f t="shared" si="47"/>
        <v>3637028.5714285714</v>
      </c>
      <c r="AW46" s="132">
        <f>AQ46*[1]영웅렙업zero!$P45</f>
        <v>300012978.67782557</v>
      </c>
      <c r="AX46" s="60">
        <f t="shared" si="33"/>
        <v>270011680.81004304</v>
      </c>
      <c r="AY46" s="60">
        <f t="shared" si="48"/>
        <v>30001297.867782533</v>
      </c>
      <c r="AZ46" s="60">
        <f t="shared" si="58"/>
        <v>55543226.455769747</v>
      </c>
      <c r="BA46" s="26">
        <f t="shared" si="34"/>
        <v>27001168.081004307</v>
      </c>
      <c r="BB46" s="117">
        <f t="shared" si="49"/>
        <v>81003504.243012905</v>
      </c>
      <c r="BC46" s="60">
        <f>BB46/3</f>
        <v>27001168.081004303</v>
      </c>
      <c r="BD46" s="117"/>
      <c r="BE46" s="148">
        <f t="shared" si="51"/>
        <v>54002336.162008613</v>
      </c>
      <c r="BF46" s="60">
        <f t="shared" si="35"/>
        <v>27496309.27306949</v>
      </c>
      <c r="BG46" s="60">
        <f t="shared" si="52"/>
        <v>24746678.34576254</v>
      </c>
      <c r="BH46" s="60">
        <f t="shared" si="53"/>
        <v>2749630.9273069501</v>
      </c>
      <c r="BI46" s="60">
        <f t="shared" si="54"/>
        <v>103420294.73234066</v>
      </c>
      <c r="BJ46" s="26">
        <f t="shared" si="55"/>
        <v>12373339.17288127</v>
      </c>
      <c r="BK46" s="60">
        <f t="shared" si="56"/>
        <v>7424003.5037287613</v>
      </c>
      <c r="BL46" s="133">
        <f t="shared" si="57"/>
        <v>4949335.6691525085</v>
      </c>
      <c r="BM46" s="60">
        <f t="shared" si="36"/>
        <v>773333.69830507936</v>
      </c>
      <c r="BN46" s="14">
        <f t="shared" si="37"/>
        <v>464000.21898304758</v>
      </c>
      <c r="BO46" s="14">
        <f t="shared" si="61"/>
        <v>45970000</v>
      </c>
    </row>
    <row r="47" spans="1:67" x14ac:dyDescent="0.2">
      <c r="A47" s="11">
        <v>44</v>
      </c>
      <c r="B47" s="12">
        <v>967.3469387755099</v>
      </c>
      <c r="C47" s="12">
        <f t="shared" si="7"/>
        <v>16.12244897959183</v>
      </c>
      <c r="D47" s="68">
        <f t="shared" si="8"/>
        <v>16853.970597762567</v>
      </c>
      <c r="E47" s="68">
        <f t="shared" si="64"/>
        <v>280.89950996270943</v>
      </c>
      <c r="F47" s="68">
        <f t="shared" si="9"/>
        <v>297.02195894230124</v>
      </c>
      <c r="G47" s="60">
        <f>[1]영웅렙업zero!$Q46</f>
        <v>12394.668696830544</v>
      </c>
      <c r="H47" s="60"/>
      <c r="I47" s="69">
        <v>104.53728598612228</v>
      </c>
      <c r="J47" s="12">
        <f t="shared" si="65"/>
        <v>16.12244897959183</v>
      </c>
      <c r="K47" s="68">
        <f>(J47*'(공식)행동력'!secPerBattle)/60</f>
        <v>16.12244897959183</v>
      </c>
      <c r="L47" s="69">
        <f t="shared" si="66"/>
        <v>1685.3970597762566</v>
      </c>
      <c r="M47" s="19">
        <f t="shared" si="16"/>
        <v>10.52631539840355</v>
      </c>
      <c r="N47" s="13">
        <f t="shared" si="59"/>
        <v>76</v>
      </c>
      <c r="O47" s="13">
        <v>1</v>
      </c>
      <c r="P47" s="65">
        <f t="shared" si="13"/>
        <v>51</v>
      </c>
      <c r="Q47" s="11">
        <f t="shared" si="67"/>
        <v>4560</v>
      </c>
      <c r="R47" s="11">
        <f t="shared" si="68"/>
        <v>7620</v>
      </c>
      <c r="S47" s="18">
        <f t="shared" si="17"/>
        <v>5976</v>
      </c>
      <c r="T47" s="15">
        <f t="shared" si="38"/>
        <v>99.6</v>
      </c>
      <c r="U47" s="57">
        <f t="shared" si="39"/>
        <v>45.783132530120483</v>
      </c>
      <c r="V47" s="11">
        <f t="shared" si="18"/>
        <v>4560</v>
      </c>
      <c r="W47" s="11">
        <f t="shared" si="19"/>
        <v>1416</v>
      </c>
      <c r="X47" s="11">
        <f t="shared" si="20"/>
        <v>5976</v>
      </c>
      <c r="Y47" s="16">
        <f t="shared" si="21"/>
        <v>0.60240963855421692</v>
      </c>
      <c r="Z47" s="39">
        <f t="shared" si="22"/>
        <v>45.783132530120483</v>
      </c>
      <c r="AA47" s="39">
        <f t="shared" si="40"/>
        <v>3.256819604248264</v>
      </c>
      <c r="AB47" s="154">
        <f t="shared" si="23"/>
        <v>3.256819604248264</v>
      </c>
      <c r="AC47" s="22">
        <f t="shared" si="24"/>
        <v>45.783132530120483</v>
      </c>
      <c r="AD47" s="109">
        <f>[1]영웅렙업zero!$P46*AB47</f>
        <v>672.78666666666663</v>
      </c>
      <c r="AE47" s="13">
        <f t="shared" si="25"/>
        <v>76</v>
      </c>
      <c r="AF47" s="11">
        <v>12.999999999999996</v>
      </c>
      <c r="AG47" s="19">
        <v>13</v>
      </c>
      <c r="AH47" s="12">
        <v>13</v>
      </c>
      <c r="AI47" s="12">
        <f t="shared" si="26"/>
        <v>282</v>
      </c>
      <c r="AJ47" s="16">
        <f t="shared" si="41"/>
        <v>141</v>
      </c>
      <c r="AK47" s="26">
        <f t="shared" si="27"/>
        <v>1015200</v>
      </c>
      <c r="AL47" s="33">
        <f t="shared" si="28"/>
        <v>507600</v>
      </c>
      <c r="AM47" s="159">
        <f t="shared" si="42"/>
        <v>507600</v>
      </c>
      <c r="AN47" s="26">
        <f t="shared" si="43"/>
        <v>203040</v>
      </c>
      <c r="AO47" s="26">
        <f t="shared" si="44"/>
        <v>4600</v>
      </c>
      <c r="AP47" s="29">
        <f t="shared" si="29"/>
        <v>661264.65244656755</v>
      </c>
      <c r="AQ47" s="27">
        <f t="shared" si="62"/>
        <v>1676464.6524465675</v>
      </c>
      <c r="AR47" s="21">
        <f t="shared" si="31"/>
        <v>0.39443996118948499</v>
      </c>
      <c r="AS47" s="21">
        <f t="shared" si="45"/>
        <v>0.60556003881051501</v>
      </c>
      <c r="AT47" s="26">
        <f t="shared" si="46"/>
        <v>3273502.0408163252</v>
      </c>
      <c r="AU47" s="14">
        <f t="shared" si="63"/>
        <v>204593.87755102033</v>
      </c>
      <c r="AV47" s="14">
        <f t="shared" si="47"/>
        <v>3478095.9183673454</v>
      </c>
      <c r="AW47" s="132">
        <f>AQ47*[1]영웅렙업zero!$P46</f>
        <v>346320399.1503728</v>
      </c>
      <c r="AX47" s="60">
        <f t="shared" si="33"/>
        <v>311688359.23533553</v>
      </c>
      <c r="AY47" s="60">
        <f t="shared" si="48"/>
        <v>34632039.915037274</v>
      </c>
      <c r="AZ47" s="60">
        <f t="shared" si="58"/>
        <v>64633337.782819808</v>
      </c>
      <c r="BA47" s="26">
        <f t="shared" si="34"/>
        <v>31168835.923533555</v>
      </c>
      <c r="BB47" s="117">
        <f t="shared" si="49"/>
        <v>93506507.770600662</v>
      </c>
      <c r="BC47" s="60">
        <f>BB47/3</f>
        <v>31168835.923533555</v>
      </c>
      <c r="BD47" s="117"/>
      <c r="BE47" s="148">
        <f t="shared" si="51"/>
        <v>62337671.84706711</v>
      </c>
      <c r="BF47" s="60">
        <f t="shared" si="35"/>
        <v>26823434.439145081</v>
      </c>
      <c r="BG47" s="60">
        <f t="shared" si="52"/>
        <v>24141090.995230574</v>
      </c>
      <c r="BH47" s="60">
        <f t="shared" si="53"/>
        <v>2682343.4439145066</v>
      </c>
      <c r="BI47" s="60">
        <f t="shared" si="54"/>
        <v>106102638.17625517</v>
      </c>
      <c r="BJ47" s="26">
        <f t="shared" si="55"/>
        <v>12070545.497615287</v>
      </c>
      <c r="BK47" s="60">
        <f t="shared" si="56"/>
        <v>7242327.2985691717</v>
      </c>
      <c r="BL47" s="133">
        <f t="shared" si="57"/>
        <v>4828218.1990461154</v>
      </c>
      <c r="BM47" s="60">
        <f t="shared" si="36"/>
        <v>754409.09360095544</v>
      </c>
      <c r="BN47" s="14">
        <f t="shared" si="37"/>
        <v>452645.45616057323</v>
      </c>
      <c r="BO47" s="14">
        <f t="shared" si="61"/>
        <v>54000000</v>
      </c>
    </row>
    <row r="48" spans="1:67" x14ac:dyDescent="0.2">
      <c r="A48" s="11">
        <v>45</v>
      </c>
      <c r="B48" s="12">
        <v>906.12244897959181</v>
      </c>
      <c r="C48" s="12">
        <f t="shared" si="7"/>
        <v>15.102040816326531</v>
      </c>
      <c r="D48" s="68">
        <f t="shared" si="8"/>
        <v>17590.0330808135</v>
      </c>
      <c r="E48" s="68">
        <f t="shared" si="64"/>
        <v>293.16721801355834</v>
      </c>
      <c r="F48" s="68">
        <f t="shared" si="9"/>
        <v>308.26925882988485</v>
      </c>
      <c r="G48" s="60">
        <f>[1]영웅렙업zero!$Q47</f>
        <v>14654.650662443053</v>
      </c>
      <c r="H48" s="60"/>
      <c r="I48" s="69">
        <v>116.47454337295426</v>
      </c>
      <c r="J48" s="12">
        <f t="shared" si="65"/>
        <v>15.102040816326531</v>
      </c>
      <c r="K48" s="68">
        <f>(J48*'(공식)행동력'!secPerBattle)/60</f>
        <v>15.102040816326531</v>
      </c>
      <c r="L48" s="69">
        <f t="shared" si="66"/>
        <v>1759.00330808135</v>
      </c>
      <c r="M48" s="19">
        <f t="shared" si="16"/>
        <v>9.1537213239201289</v>
      </c>
      <c r="N48" s="13">
        <f t="shared" si="59"/>
        <v>78</v>
      </c>
      <c r="O48" s="13">
        <v>1</v>
      </c>
      <c r="P48" s="65">
        <f t="shared" si="13"/>
        <v>52</v>
      </c>
      <c r="Q48" s="11">
        <f t="shared" si="67"/>
        <v>4680</v>
      </c>
      <c r="R48" s="11">
        <f t="shared" si="68"/>
        <v>7800</v>
      </c>
      <c r="S48" s="18">
        <f t="shared" si="17"/>
        <v>6284</v>
      </c>
      <c r="T48" s="15">
        <f t="shared" si="38"/>
        <v>104.73333333333333</v>
      </c>
      <c r="U48" s="57">
        <f t="shared" si="39"/>
        <v>44.684914067472945</v>
      </c>
      <c r="V48" s="11">
        <f t="shared" si="18"/>
        <v>4680</v>
      </c>
      <c r="W48" s="11">
        <f t="shared" si="19"/>
        <v>1604</v>
      </c>
      <c r="X48" s="11">
        <f t="shared" si="20"/>
        <v>6284</v>
      </c>
      <c r="Y48" s="16">
        <f t="shared" si="21"/>
        <v>0.57288351368555057</v>
      </c>
      <c r="Z48" s="39">
        <f t="shared" si="22"/>
        <v>44.684914067472945</v>
      </c>
      <c r="AA48" s="39">
        <f t="shared" si="40"/>
        <v>2.9393863417293447</v>
      </c>
      <c r="AB48" s="154">
        <f t="shared" si="23"/>
        <v>2.9393863417293447</v>
      </c>
      <c r="AC48" s="22">
        <f t="shared" si="24"/>
        <v>44.684914067472945</v>
      </c>
      <c r="AD48" s="109">
        <f>[1]영웅렙업zero!$P47*AB48</f>
        <v>717.928</v>
      </c>
      <c r="AE48" s="13">
        <f t="shared" si="25"/>
        <v>78</v>
      </c>
      <c r="AF48" s="11">
        <v>13.33333333333333</v>
      </c>
      <c r="AG48" s="19">
        <v>14</v>
      </c>
      <c r="AH48" s="12">
        <v>13</v>
      </c>
      <c r="AI48" s="12">
        <f t="shared" si="26"/>
        <v>289.66666666666663</v>
      </c>
      <c r="AJ48" s="16">
        <f t="shared" si="41"/>
        <v>144.83333333333331</v>
      </c>
      <c r="AK48" s="26">
        <f t="shared" si="27"/>
        <v>1042799.9999999999</v>
      </c>
      <c r="AL48" s="33">
        <f t="shared" si="28"/>
        <v>521399.99999999994</v>
      </c>
      <c r="AM48" s="159">
        <f t="shared" si="42"/>
        <v>521399.99999999994</v>
      </c>
      <c r="AN48" s="26">
        <f t="shared" si="43"/>
        <v>208560</v>
      </c>
      <c r="AO48" s="26">
        <f t="shared" si="44"/>
        <v>4700</v>
      </c>
      <c r="AP48" s="29">
        <f t="shared" si="29"/>
        <v>613038.41543107212</v>
      </c>
      <c r="AQ48" s="27">
        <f t="shared" si="62"/>
        <v>1655838.415431072</v>
      </c>
      <c r="AR48" s="21">
        <f t="shared" si="31"/>
        <v>0.37022840496877651</v>
      </c>
      <c r="AS48" s="21">
        <f t="shared" si="45"/>
        <v>0.62977159503122349</v>
      </c>
      <c r="AT48" s="26">
        <f t="shared" si="46"/>
        <v>3149681.6326530613</v>
      </c>
      <c r="AU48" s="14">
        <f t="shared" si="63"/>
        <v>196855.1020408163</v>
      </c>
      <c r="AV48" s="14">
        <f t="shared" si="47"/>
        <v>3346536.7346938774</v>
      </c>
      <c r="AW48" s="132">
        <f>AQ48*[1]영웅렙업zero!$P47</f>
        <v>404428892.19326025</v>
      </c>
      <c r="AX48" s="60">
        <f t="shared" si="33"/>
        <v>363986002.97393423</v>
      </c>
      <c r="AY48" s="60">
        <f t="shared" si="48"/>
        <v>40442889.219326019</v>
      </c>
      <c r="AZ48" s="60">
        <f t="shared" si="58"/>
        <v>75074929.134363294</v>
      </c>
      <c r="BA48" s="26">
        <f t="shared" si="34"/>
        <v>36398600.297393426</v>
      </c>
      <c r="BB48" s="117">
        <f t="shared" si="49"/>
        <v>109195800.89218026</v>
      </c>
      <c r="BC48" s="60">
        <f>BB48/2</f>
        <v>54597900.446090132</v>
      </c>
      <c r="BD48" s="117"/>
      <c r="BE48" s="148">
        <f t="shared" si="51"/>
        <v>72797200.594786853</v>
      </c>
      <c r="BF48" s="60">
        <f t="shared" si="35"/>
        <v>26493414.646897152</v>
      </c>
      <c r="BG48" s="60">
        <f t="shared" si="52"/>
        <v>23844073.182207439</v>
      </c>
      <c r="BH48" s="60">
        <f t="shared" si="53"/>
        <v>2649341.464689713</v>
      </c>
      <c r="BI48" s="60">
        <f t="shared" si="54"/>
        <v>108751979.64094488</v>
      </c>
      <c r="BJ48" s="26">
        <f t="shared" si="55"/>
        <v>11922036.59110372</v>
      </c>
      <c r="BK48" s="60">
        <f t="shared" si="56"/>
        <v>7153221.9546622317</v>
      </c>
      <c r="BL48" s="133">
        <f t="shared" si="57"/>
        <v>4768814.6364414878</v>
      </c>
      <c r="BM48" s="60">
        <f t="shared" si="36"/>
        <v>745127.28694398247</v>
      </c>
      <c r="BN48" s="14">
        <f t="shared" si="37"/>
        <v>447076.37216638948</v>
      </c>
      <c r="BO48" s="14">
        <f t="shared" si="61"/>
        <v>62330000</v>
      </c>
    </row>
    <row r="49" spans="1:67" x14ac:dyDescent="0.2">
      <c r="A49" s="11">
        <v>46</v>
      </c>
      <c r="B49" s="12">
        <v>844.89795918367327</v>
      </c>
      <c r="C49" s="12">
        <f t="shared" si="7"/>
        <v>14.081632653061222</v>
      </c>
      <c r="D49" s="68">
        <f t="shared" si="8"/>
        <v>18274.429299175619</v>
      </c>
      <c r="E49" s="68">
        <f t="shared" si="64"/>
        <v>304.57382165292699</v>
      </c>
      <c r="F49" s="68">
        <f t="shared" si="9"/>
        <v>318.6554543059882</v>
      </c>
      <c r="G49" s="60">
        <f>[1]영웅렙업zero!$Q48</f>
        <v>17312.510808087762</v>
      </c>
      <c r="H49" s="60"/>
      <c r="I49" s="69">
        <v>129.77493270429065</v>
      </c>
      <c r="J49" s="12">
        <f t="shared" si="65"/>
        <v>14.081632653061222</v>
      </c>
      <c r="K49" s="68">
        <f>(J49*'(공식)행동력'!secPerBattle)/60</f>
        <v>14.081632653061222</v>
      </c>
      <c r="L49" s="69">
        <f t="shared" si="66"/>
        <v>1827.442929917562</v>
      </c>
      <c r="M49" s="19">
        <f t="shared" si="16"/>
        <v>7.9879029747230756</v>
      </c>
      <c r="N49" s="13">
        <f t="shared" si="59"/>
        <v>80</v>
      </c>
      <c r="O49" s="13">
        <v>1</v>
      </c>
      <c r="P49" s="65">
        <f t="shared" si="13"/>
        <v>53</v>
      </c>
      <c r="Q49" s="11">
        <f t="shared" si="67"/>
        <v>4800</v>
      </c>
      <c r="R49" s="11">
        <f t="shared" si="68"/>
        <v>7980</v>
      </c>
      <c r="S49" s="18">
        <f t="shared" si="17"/>
        <v>6600</v>
      </c>
      <c r="T49" s="15">
        <f t="shared" si="38"/>
        <v>110</v>
      </c>
      <c r="U49" s="57">
        <f t="shared" si="39"/>
        <v>43.636363636363633</v>
      </c>
      <c r="V49" s="11">
        <f t="shared" si="18"/>
        <v>4800</v>
      </c>
      <c r="W49" s="11">
        <f t="shared" si="19"/>
        <v>1800</v>
      </c>
      <c r="X49" s="11">
        <f>V49+W49</f>
        <v>6600</v>
      </c>
      <c r="Y49" s="16">
        <f>3600/X49</f>
        <v>0.54545454545454541</v>
      </c>
      <c r="Z49" s="39">
        <f t="shared" si="22"/>
        <v>43.636363636363633</v>
      </c>
      <c r="AA49" s="39">
        <f t="shared" si="40"/>
        <v>2.6514467201693086</v>
      </c>
      <c r="AB49" s="154">
        <f t="shared" si="23"/>
        <v>2.6514467201693086</v>
      </c>
      <c r="AC49" s="22">
        <f t="shared" si="24"/>
        <v>43.636363636363633</v>
      </c>
      <c r="AD49" s="109">
        <f>[1]영웅렙업zero!$P48*AB49</f>
        <v>765.05333333333328</v>
      </c>
      <c r="AE49" s="13">
        <f t="shared" si="25"/>
        <v>80</v>
      </c>
      <c r="AF49" s="11">
        <v>13.666666666666663</v>
      </c>
      <c r="AG49" s="19">
        <v>14</v>
      </c>
      <c r="AH49" s="12">
        <v>14</v>
      </c>
      <c r="AI49" s="12">
        <f t="shared" si="26"/>
        <v>299.33333333333331</v>
      </c>
      <c r="AJ49" s="16">
        <f t="shared" si="41"/>
        <v>149.66666666666666</v>
      </c>
      <c r="AK49" s="26">
        <f t="shared" si="27"/>
        <v>1077600</v>
      </c>
      <c r="AL49" s="33">
        <f t="shared" si="28"/>
        <v>538800</v>
      </c>
      <c r="AM49" s="159">
        <f t="shared" si="42"/>
        <v>538800</v>
      </c>
      <c r="AN49" s="26">
        <f t="shared" si="43"/>
        <v>215520</v>
      </c>
      <c r="AO49" s="26">
        <f t="shared" si="44"/>
        <v>4800</v>
      </c>
      <c r="AP49" s="29">
        <f t="shared" si="29"/>
        <v>571439.79713088938</v>
      </c>
      <c r="AQ49" s="27">
        <f t="shared" si="62"/>
        <v>1649039.7971308893</v>
      </c>
      <c r="AR49" s="21">
        <f t="shared" si="31"/>
        <v>0.34652880914403578</v>
      </c>
      <c r="AS49" s="21">
        <f t="shared" si="45"/>
        <v>0.65347119085596428</v>
      </c>
      <c r="AT49" s="26">
        <f t="shared" si="46"/>
        <v>3034873.4693877543</v>
      </c>
      <c r="AU49" s="14">
        <f t="shared" si="63"/>
        <v>189679.59183673465</v>
      </c>
      <c r="AV49" s="14">
        <f t="shared" si="47"/>
        <v>3224553.061224489</v>
      </c>
      <c r="AW49" s="132">
        <f>AQ49*[1]영웅렙업zero!$P48</f>
        <v>475816988.51325613</v>
      </c>
      <c r="AX49" s="60">
        <f t="shared" si="33"/>
        <v>428235289.6619305</v>
      </c>
      <c r="AY49" s="60">
        <f t="shared" si="48"/>
        <v>47581698.851325631</v>
      </c>
      <c r="AZ49" s="60">
        <f t="shared" si="58"/>
        <v>88024588.07065165</v>
      </c>
      <c r="BA49" s="26">
        <f t="shared" si="34"/>
        <v>42823528.96619305</v>
      </c>
      <c r="BB49" s="117">
        <f t="shared" si="49"/>
        <v>128470586.89857915</v>
      </c>
      <c r="BC49" s="60">
        <f>BB49/2</f>
        <v>64235293.449289575</v>
      </c>
      <c r="BD49" s="117"/>
      <c r="BE49" s="148">
        <f t="shared" si="51"/>
        <v>85647057.9323861</v>
      </c>
      <c r="BF49" s="60">
        <f t="shared" si="35"/>
        <v>26384636.754094228</v>
      </c>
      <c r="BG49" s="60">
        <f t="shared" si="52"/>
        <v>23746173.078684807</v>
      </c>
      <c r="BH49" s="60">
        <f t="shared" si="53"/>
        <v>2638463.6754094213</v>
      </c>
      <c r="BI49" s="60">
        <f t="shared" si="54"/>
        <v>111390443.3163543</v>
      </c>
      <c r="BJ49" s="26">
        <f t="shared" si="55"/>
        <v>11873086.539342403</v>
      </c>
      <c r="BK49" s="60">
        <f t="shared" si="56"/>
        <v>7123851.923605442</v>
      </c>
      <c r="BL49" s="133">
        <f t="shared" si="57"/>
        <v>4749234.6157369614</v>
      </c>
      <c r="BM49" s="60">
        <f t="shared" si="36"/>
        <v>742067.90870890021</v>
      </c>
      <c r="BN49" s="14">
        <f t="shared" si="37"/>
        <v>445240.74522534013</v>
      </c>
      <c r="BO49" s="14">
        <f t="shared" si="61"/>
        <v>72790000</v>
      </c>
    </row>
    <row r="50" spans="1:67" x14ac:dyDescent="0.2">
      <c r="A50" s="11">
        <v>47</v>
      </c>
      <c r="B50" s="12">
        <v>783.67346938775518</v>
      </c>
      <c r="C50" s="12">
        <f t="shared" si="7"/>
        <v>13.06122448979592</v>
      </c>
      <c r="D50" s="68">
        <f t="shared" si="8"/>
        <v>18885.761554771067</v>
      </c>
      <c r="E50" s="68">
        <f t="shared" si="64"/>
        <v>314.76269257951776</v>
      </c>
      <c r="F50" s="68">
        <f t="shared" si="9"/>
        <v>327.82391706931367</v>
      </c>
      <c r="G50" s="60">
        <f>[1]영웅렙업zero!$Q49</f>
        <v>20435.75484676706</v>
      </c>
      <c r="H50" s="60"/>
      <c r="I50" s="69">
        <v>144.59411190371594</v>
      </c>
      <c r="J50" s="12">
        <f t="shared" si="65"/>
        <v>13.06122448979592</v>
      </c>
      <c r="K50" s="68">
        <f>(J50*'(공식)행동력'!secPerBattle)/60</f>
        <v>13.06122448979592</v>
      </c>
      <c r="L50" s="69">
        <f t="shared" si="66"/>
        <v>1888.5761554771066</v>
      </c>
      <c r="M50" s="19">
        <f t="shared" si="16"/>
        <v>7.0004362802549451</v>
      </c>
      <c r="N50" s="13">
        <f t="shared" si="59"/>
        <v>82</v>
      </c>
      <c r="O50" s="13">
        <v>1</v>
      </c>
      <c r="P50" s="65">
        <f t="shared" si="13"/>
        <v>54</v>
      </c>
      <c r="Q50" s="11">
        <f t="shared" si="67"/>
        <v>4920</v>
      </c>
      <c r="R50" s="11">
        <f t="shared" si="68"/>
        <v>8160</v>
      </c>
      <c r="S50" s="18">
        <f t="shared" si="17"/>
        <v>6924</v>
      </c>
      <c r="T50" s="15">
        <f t="shared" si="38"/>
        <v>115.4</v>
      </c>
      <c r="U50" s="57">
        <f t="shared" si="39"/>
        <v>42.634315424610058</v>
      </c>
      <c r="V50" s="11">
        <f t="shared" si="18"/>
        <v>4920</v>
      </c>
      <c r="W50" s="11">
        <f t="shared" si="19"/>
        <v>2004</v>
      </c>
      <c r="X50" s="11">
        <f t="shared" ref="X50:X53" si="69">V50+W50</f>
        <v>6924</v>
      </c>
      <c r="Y50" s="16">
        <f t="shared" ref="Y50:Y53" si="70">3600/X50</f>
        <v>0.51993067590987874</v>
      </c>
      <c r="Z50" s="39">
        <f t="shared" si="22"/>
        <v>42.634315424610058</v>
      </c>
      <c r="AA50" s="39">
        <f t="shared" si="40"/>
        <v>2.3905317110284501</v>
      </c>
      <c r="AB50" s="154">
        <f t="shared" si="23"/>
        <v>2.3905317110284501</v>
      </c>
      <c r="AC50" s="22">
        <f t="shared" si="24"/>
        <v>42.634315424610058</v>
      </c>
      <c r="AD50" s="109">
        <f>[1]영웅렙업zero!$P49*AB50</f>
        <v>814.20533333333333</v>
      </c>
      <c r="AE50" s="13">
        <f t="shared" si="25"/>
        <v>82</v>
      </c>
      <c r="AF50" s="11">
        <v>13.999999999999996</v>
      </c>
      <c r="AG50" s="19">
        <v>14</v>
      </c>
      <c r="AH50" s="12">
        <v>14</v>
      </c>
      <c r="AI50" s="12">
        <f t="shared" si="26"/>
        <v>304</v>
      </c>
      <c r="AJ50" s="16">
        <f t="shared" si="41"/>
        <v>152</v>
      </c>
      <c r="AK50" s="26">
        <f t="shared" si="27"/>
        <v>1094400</v>
      </c>
      <c r="AL50" s="33">
        <f t="shared" si="28"/>
        <v>547200</v>
      </c>
      <c r="AM50" s="159">
        <f t="shared" si="42"/>
        <v>547200</v>
      </c>
      <c r="AN50" s="26">
        <f t="shared" si="43"/>
        <v>218880</v>
      </c>
      <c r="AO50" s="26">
        <f t="shared" si="44"/>
        <v>4900</v>
      </c>
      <c r="AP50" s="29">
        <f t="shared" si="29"/>
        <v>523239.58090990718</v>
      </c>
      <c r="AQ50" s="27">
        <f t="shared" si="62"/>
        <v>1617639.5809099071</v>
      </c>
      <c r="AR50" s="21">
        <f t="shared" si="31"/>
        <v>0.32345869072738059</v>
      </c>
      <c r="AS50" s="21">
        <f t="shared" si="45"/>
        <v>0.67654130927261946</v>
      </c>
      <c r="AT50" s="26">
        <f t="shared" si="46"/>
        <v>2858840.8163265311</v>
      </c>
      <c r="AU50" s="14">
        <f t="shared" si="63"/>
        <v>178677.55102040817</v>
      </c>
      <c r="AV50" s="14">
        <f t="shared" si="47"/>
        <v>3037518.3673469392</v>
      </c>
      <c r="AW50" s="132">
        <f>AQ50*[1]영웅렙업zero!$P49</f>
        <v>550961431.76503122</v>
      </c>
      <c r="AX50" s="60">
        <f t="shared" si="33"/>
        <v>495865288.5885281</v>
      </c>
      <c r="AY50" s="60">
        <f t="shared" si="48"/>
        <v>55096143.176503122</v>
      </c>
      <c r="AZ50" s="60">
        <f t="shared" si="58"/>
        <v>102677842.02782875</v>
      </c>
      <c r="BA50" s="26">
        <f t="shared" si="34"/>
        <v>49586528.858852811</v>
      </c>
      <c r="BB50" s="117">
        <f t="shared" si="49"/>
        <v>148759586.57655841</v>
      </c>
      <c r="BC50" s="60">
        <f>BB50/2</f>
        <v>74379793.288279206</v>
      </c>
      <c r="BD50" s="117"/>
      <c r="BE50" s="148">
        <f t="shared" si="51"/>
        <v>99173057.717705622</v>
      </c>
      <c r="BF50" s="60">
        <f t="shared" si="35"/>
        <v>25882233.294558514</v>
      </c>
      <c r="BG50" s="60">
        <f t="shared" si="52"/>
        <v>23294009.965102661</v>
      </c>
      <c r="BH50" s="60">
        <f t="shared" si="53"/>
        <v>2588223.3294558525</v>
      </c>
      <c r="BI50" s="60">
        <f t="shared" si="54"/>
        <v>113978666.64581016</v>
      </c>
      <c r="BJ50" s="26">
        <f t="shared" si="55"/>
        <v>11647004.982551331</v>
      </c>
      <c r="BK50" s="60">
        <f t="shared" si="56"/>
        <v>6988202.989530798</v>
      </c>
      <c r="BL50" s="133">
        <f t="shared" si="57"/>
        <v>4658801.9930205327</v>
      </c>
      <c r="BM50" s="60">
        <f t="shared" si="36"/>
        <v>727937.81140945817</v>
      </c>
      <c r="BN50" s="14">
        <f t="shared" si="37"/>
        <v>436762.68684567488</v>
      </c>
      <c r="BO50" s="14">
        <f t="shared" si="61"/>
        <v>85640000</v>
      </c>
    </row>
    <row r="51" spans="1:67" x14ac:dyDescent="0.2">
      <c r="A51" s="11">
        <v>48</v>
      </c>
      <c r="B51" s="12">
        <v>722.44897959183663</v>
      </c>
      <c r="C51" s="12">
        <f t="shared" si="7"/>
        <v>12.04081632653061</v>
      </c>
      <c r="D51" s="68">
        <f t="shared" si="8"/>
        <v>19398.418995154323</v>
      </c>
      <c r="E51" s="68">
        <f t="shared" si="64"/>
        <v>323.30698325257202</v>
      </c>
      <c r="F51" s="68">
        <f t="shared" si="9"/>
        <v>335.34779957910263</v>
      </c>
      <c r="G51" s="60">
        <f>[1]영웅렙업zero!$Q50</f>
        <v>24102.927948853336</v>
      </c>
      <c r="H51" s="60"/>
      <c r="I51" s="69">
        <v>161.10551368856983</v>
      </c>
      <c r="J51" s="12">
        <f t="shared" si="65"/>
        <v>12.04081632653061</v>
      </c>
      <c r="K51" s="68">
        <f>(J51*'(공식)행동력'!secPerBattle)/60</f>
        <v>12.04081632653061</v>
      </c>
      <c r="L51" s="69">
        <f t="shared" si="66"/>
        <v>1939.8418995154323</v>
      </c>
      <c r="M51" s="19">
        <f t="shared" si="16"/>
        <v>6.1671923365940131</v>
      </c>
      <c r="N51" s="13">
        <f t="shared" si="59"/>
        <v>84</v>
      </c>
      <c r="O51" s="13">
        <v>1</v>
      </c>
      <c r="P51" s="65">
        <f t="shared" si="13"/>
        <v>55</v>
      </c>
      <c r="Q51" s="11">
        <f t="shared" si="67"/>
        <v>5040</v>
      </c>
      <c r="R51" s="11">
        <f t="shared" si="68"/>
        <v>8340</v>
      </c>
      <c r="S51" s="18">
        <f t="shared" si="17"/>
        <v>7256</v>
      </c>
      <c r="T51" s="15">
        <f t="shared" si="38"/>
        <v>120.93333333333334</v>
      </c>
      <c r="U51" s="57">
        <f t="shared" si="39"/>
        <v>41.67585446527012</v>
      </c>
      <c r="V51" s="11">
        <f t="shared" si="18"/>
        <v>5040</v>
      </c>
      <c r="W51" s="11">
        <f t="shared" si="19"/>
        <v>2216</v>
      </c>
      <c r="X51" s="11">
        <f t="shared" si="69"/>
        <v>7256</v>
      </c>
      <c r="Y51" s="16">
        <f t="shared" si="70"/>
        <v>0.49614112458654908</v>
      </c>
      <c r="Z51" s="39">
        <f t="shared" si="22"/>
        <v>41.67585446527012</v>
      </c>
      <c r="AA51" s="39">
        <f t="shared" si="40"/>
        <v>2.1543274788103197</v>
      </c>
      <c r="AB51" s="154">
        <f t="shared" si="23"/>
        <v>2.1543274788103197</v>
      </c>
      <c r="AC51" s="22">
        <f t="shared" si="24"/>
        <v>41.67585446527012</v>
      </c>
      <c r="AD51" s="109">
        <f>[1]영웅렙업zero!$P50*AB51</f>
        <v>865.42666666666662</v>
      </c>
      <c r="AE51" s="13">
        <f t="shared" si="25"/>
        <v>84</v>
      </c>
      <c r="AF51" s="11">
        <v>14.333333333333329</v>
      </c>
      <c r="AG51" s="19">
        <v>15</v>
      </c>
      <c r="AH51" s="12">
        <v>14</v>
      </c>
      <c r="AI51" s="12">
        <f t="shared" si="26"/>
        <v>311.66666666666663</v>
      </c>
      <c r="AJ51" s="16">
        <f t="shared" si="41"/>
        <v>155.83333333333331</v>
      </c>
      <c r="AK51" s="26">
        <f t="shared" si="27"/>
        <v>1121999.9999999998</v>
      </c>
      <c r="AL51" s="33">
        <f t="shared" si="28"/>
        <v>560999.99999999988</v>
      </c>
      <c r="AM51" s="159">
        <f t="shared" si="42"/>
        <v>560999.99999999988</v>
      </c>
      <c r="AN51" s="26">
        <f t="shared" si="43"/>
        <v>224399.99999999997</v>
      </c>
      <c r="AO51" s="26">
        <f t="shared" si="44"/>
        <v>5000</v>
      </c>
      <c r="AP51" s="29">
        <f t="shared" si="29"/>
        <v>483431.08624503569</v>
      </c>
      <c r="AQ51" s="27">
        <f t="shared" si="62"/>
        <v>1605431.0862450355</v>
      </c>
      <c r="AR51" s="21">
        <f t="shared" si="31"/>
        <v>0.30112229069622615</v>
      </c>
      <c r="AS51" s="21">
        <f t="shared" si="45"/>
        <v>0.6988777093037738</v>
      </c>
      <c r="AT51" s="26">
        <f t="shared" si="46"/>
        <v>2701959.1836734684</v>
      </c>
      <c r="AU51" s="14">
        <f t="shared" si="63"/>
        <v>168872.44897959181</v>
      </c>
      <c r="AV51" s="14">
        <f t="shared" si="47"/>
        <v>2870831.6326530604</v>
      </c>
      <c r="AW51" s="132">
        <f>AQ51*[1]영웅렙업zero!$P50</f>
        <v>644926496.64355731</v>
      </c>
      <c r="AX51" s="60">
        <f t="shared" si="33"/>
        <v>580433846.97920156</v>
      </c>
      <c r="AY51" s="60">
        <f t="shared" si="48"/>
        <v>64492649.664355755</v>
      </c>
      <c r="AZ51" s="60">
        <f t="shared" si="58"/>
        <v>119588792.84085888</v>
      </c>
      <c r="BA51" s="26">
        <f t="shared" si="34"/>
        <v>58043384.697920159</v>
      </c>
      <c r="BB51" s="117">
        <f t="shared" si="49"/>
        <v>174130154.09376046</v>
      </c>
      <c r="BC51" s="60">
        <f>BB51/1</f>
        <v>174130154.09376046</v>
      </c>
      <c r="BD51" s="117"/>
      <c r="BE51" s="148">
        <f t="shared" si="51"/>
        <v>116086769.39584032</v>
      </c>
      <c r="BF51" s="60">
        <f t="shared" si="35"/>
        <v>25686897.379920568</v>
      </c>
      <c r="BG51" s="60">
        <f t="shared" si="52"/>
        <v>23118207.641928513</v>
      </c>
      <c r="BH51" s="60">
        <f t="shared" si="53"/>
        <v>2568689.7379920557</v>
      </c>
      <c r="BI51" s="60">
        <f t="shared" si="54"/>
        <v>116547356.38380221</v>
      </c>
      <c r="BJ51" s="26">
        <f t="shared" si="55"/>
        <v>11559103.820964256</v>
      </c>
      <c r="BK51" s="60">
        <f t="shared" si="56"/>
        <v>6935462.2925785538</v>
      </c>
      <c r="BL51" s="133">
        <f t="shared" si="57"/>
        <v>4623641.5283857025</v>
      </c>
      <c r="BM51" s="60">
        <f t="shared" si="36"/>
        <v>722443.98881026602</v>
      </c>
      <c r="BN51" s="14">
        <f t="shared" si="37"/>
        <v>433466.39328615961</v>
      </c>
      <c r="BO51" s="14">
        <f t="shared" si="61"/>
        <v>99170000</v>
      </c>
    </row>
    <row r="52" spans="1:67" x14ac:dyDescent="0.2">
      <c r="A52" s="11">
        <v>49</v>
      </c>
      <c r="B52" s="12">
        <v>661.22448979591809</v>
      </c>
      <c r="C52" s="12">
        <f t="shared" si="7"/>
        <v>11.020408163265301</v>
      </c>
      <c r="D52" s="68">
        <f t="shared" si="8"/>
        <v>19781.894420623456</v>
      </c>
      <c r="E52" s="68">
        <f t="shared" si="64"/>
        <v>329.69824034372425</v>
      </c>
      <c r="F52" s="68">
        <f t="shared" si="9"/>
        <v>340.71864850698955</v>
      </c>
      <c r="G52" s="60">
        <f>[1]영웅렙업zero!$Q51</f>
        <v>28405.360388170018</v>
      </c>
      <c r="H52" s="60"/>
      <c r="I52" s="69">
        <v>179.50237529824994</v>
      </c>
      <c r="J52" s="12">
        <f t="shared" si="65"/>
        <v>11.020408163265301</v>
      </c>
      <c r="K52" s="68">
        <f>(J52*'(공식)행동력'!secPerBattle)/60</f>
        <v>11.020408163265301</v>
      </c>
      <c r="L52" s="69">
        <f t="shared" si="66"/>
        <v>1978.1894420623455</v>
      </c>
      <c r="M52" s="19">
        <f t="shared" si="16"/>
        <v>5.4679980928441925</v>
      </c>
      <c r="N52" s="13">
        <f t="shared" si="59"/>
        <v>86</v>
      </c>
      <c r="O52" s="13">
        <v>1</v>
      </c>
      <c r="P52" s="65">
        <f t="shared" si="13"/>
        <v>56</v>
      </c>
      <c r="Q52" s="11">
        <f t="shared" si="67"/>
        <v>5160</v>
      </c>
      <c r="R52" s="11">
        <f t="shared" si="68"/>
        <v>8520</v>
      </c>
      <c r="S52" s="18">
        <f t="shared" si="17"/>
        <v>7596</v>
      </c>
      <c r="T52" s="15">
        <f t="shared" si="38"/>
        <v>126.6</v>
      </c>
      <c r="U52" s="57">
        <f t="shared" si="39"/>
        <v>40.758293838862556</v>
      </c>
      <c r="V52" s="11">
        <f t="shared" si="18"/>
        <v>5160</v>
      </c>
      <c r="W52" s="11">
        <f t="shared" si="19"/>
        <v>2436</v>
      </c>
      <c r="X52" s="11">
        <f t="shared" si="69"/>
        <v>7596</v>
      </c>
      <c r="Y52" s="16">
        <f t="shared" si="70"/>
        <v>0.47393364928909953</v>
      </c>
      <c r="Z52" s="39">
        <f t="shared" si="22"/>
        <v>40.758293838862556</v>
      </c>
      <c r="AA52" s="39">
        <f t="shared" si="40"/>
        <v>1.9406759585756976</v>
      </c>
      <c r="AB52" s="154">
        <f t="shared" si="23"/>
        <v>1.9406759585756976</v>
      </c>
      <c r="AC52" s="22">
        <f t="shared" si="24"/>
        <v>40.758293838862556</v>
      </c>
      <c r="AD52" s="109">
        <f>[1]영웅렙업zero!$P51*AB52</f>
        <v>918.76</v>
      </c>
      <c r="AE52" s="13">
        <f t="shared" si="25"/>
        <v>86</v>
      </c>
      <c r="AF52" s="11">
        <v>14.666666666666661</v>
      </c>
      <c r="AG52" s="19">
        <v>15</v>
      </c>
      <c r="AH52" s="12">
        <v>15</v>
      </c>
      <c r="AI52" s="12">
        <f t="shared" si="26"/>
        <v>321.33333333333331</v>
      </c>
      <c r="AJ52" s="16">
        <f t="shared" si="41"/>
        <v>160.66666666666666</v>
      </c>
      <c r="AK52" s="26">
        <f t="shared" si="27"/>
        <v>1156800</v>
      </c>
      <c r="AL52" s="33">
        <f t="shared" si="28"/>
        <v>578400</v>
      </c>
      <c r="AM52" s="159">
        <f t="shared" si="42"/>
        <v>578400</v>
      </c>
      <c r="AN52" s="26">
        <f t="shared" si="43"/>
        <v>231360</v>
      </c>
      <c r="AO52" s="26">
        <f t="shared" si="44"/>
        <v>5100</v>
      </c>
      <c r="AP52" s="29">
        <f t="shared" si="29"/>
        <v>448994.78977607342</v>
      </c>
      <c r="AQ52" s="27">
        <f t="shared" si="62"/>
        <v>1605794.7897760733</v>
      </c>
      <c r="AR52" s="21">
        <f t="shared" si="31"/>
        <v>0.27960907124296086</v>
      </c>
      <c r="AS52" s="21">
        <f t="shared" si="45"/>
        <v>0.72039092875703925</v>
      </c>
      <c r="AT52" s="26">
        <f t="shared" si="46"/>
        <v>2549681.6326530604</v>
      </c>
      <c r="AU52" s="14">
        <f t="shared" si="63"/>
        <v>159355.10204081627</v>
      </c>
      <c r="AV52" s="14">
        <f t="shared" si="47"/>
        <v>2709036.7346938765</v>
      </c>
      <c r="AW52" s="132">
        <f>AQ52*[1]영웅렙업zero!$P51</f>
        <v>760219661.88391793</v>
      </c>
      <c r="AX52" s="60">
        <f t="shared" si="33"/>
        <v>684197695.69552612</v>
      </c>
      <c r="AY52" s="60">
        <f t="shared" si="48"/>
        <v>76021966.188391805</v>
      </c>
      <c r="AZ52" s="60">
        <f t="shared" si="58"/>
        <v>140514615.85274756</v>
      </c>
      <c r="BA52" s="26">
        <f t="shared" si="34"/>
        <v>68419769.569552615</v>
      </c>
      <c r="BB52" s="117">
        <f t="shared" si="49"/>
        <v>205259308.70865783</v>
      </c>
      <c r="BC52" s="60">
        <f>BB52/1</f>
        <v>205259308.70865783</v>
      </c>
      <c r="BD52" s="117"/>
      <c r="BE52" s="148">
        <f t="shared" si="51"/>
        <v>136839539.13910523</v>
      </c>
      <c r="BF52" s="60">
        <f t="shared" si="35"/>
        <v>25692716.636417173</v>
      </c>
      <c r="BG52" s="60">
        <f t="shared" si="52"/>
        <v>23123444.972775456</v>
      </c>
      <c r="BH52" s="60">
        <f t="shared" si="53"/>
        <v>2569271.6636417173</v>
      </c>
      <c r="BI52" s="60">
        <f t="shared" si="54"/>
        <v>119116628.04744393</v>
      </c>
      <c r="BJ52" s="26">
        <f t="shared" si="55"/>
        <v>11561722.486387728</v>
      </c>
      <c r="BK52" s="60">
        <f t="shared" si="56"/>
        <v>6937033.4918326363</v>
      </c>
      <c r="BL52" s="133">
        <f t="shared" si="57"/>
        <v>4624688.9945550915</v>
      </c>
      <c r="BM52" s="60">
        <f t="shared" si="36"/>
        <v>722607.65539923299</v>
      </c>
      <c r="BN52" s="14">
        <f t="shared" si="37"/>
        <v>433564.59323953977</v>
      </c>
      <c r="BO52" s="14">
        <f t="shared" si="61"/>
        <v>116080000</v>
      </c>
    </row>
    <row r="53" spans="1:67" x14ac:dyDescent="0.2">
      <c r="A53" s="11">
        <v>50</v>
      </c>
      <c r="B53" s="12">
        <v>600</v>
      </c>
      <c r="C53" s="12">
        <f t="shared" si="7"/>
        <v>10</v>
      </c>
      <c r="D53" s="68">
        <f t="shared" si="8"/>
        <v>19999.999999999876</v>
      </c>
      <c r="E53" s="68">
        <f t="shared" si="64"/>
        <v>333.33333333333127</v>
      </c>
      <c r="F53" s="68">
        <f t="shared" si="9"/>
        <v>343.33333333333127</v>
      </c>
      <c r="G53" s="60">
        <f>[1]영웅렙업zero!$Q52</f>
        <v>0</v>
      </c>
      <c r="H53" s="60"/>
      <c r="I53" s="69">
        <v>199.99999999999875</v>
      </c>
      <c r="J53" s="12">
        <f t="shared" si="65"/>
        <v>10</v>
      </c>
      <c r="K53" s="68">
        <f>(J53*'(공식)행동력'!secPerBattle)/60</f>
        <v>10</v>
      </c>
      <c r="L53" s="69">
        <f t="shared" si="66"/>
        <v>1999.9999999999875</v>
      </c>
      <c r="M53" s="19">
        <f t="shared" si="16"/>
        <v>4.886417192949442</v>
      </c>
      <c r="N53" s="13">
        <f t="shared" si="59"/>
        <v>88</v>
      </c>
      <c r="O53" s="13">
        <v>1</v>
      </c>
      <c r="P53" s="65">
        <f t="shared" si="13"/>
        <v>57</v>
      </c>
      <c r="Q53" s="11">
        <f t="shared" si="67"/>
        <v>5280</v>
      </c>
      <c r="R53" s="11">
        <f t="shared" si="68"/>
        <v>8700</v>
      </c>
      <c r="S53" s="18">
        <f t="shared" si="17"/>
        <v>7944</v>
      </c>
      <c r="T53" s="15">
        <f t="shared" si="38"/>
        <v>132.4</v>
      </c>
      <c r="U53" s="57">
        <f t="shared" si="39"/>
        <v>39.879154078549846</v>
      </c>
      <c r="V53" s="11">
        <f t="shared" si="18"/>
        <v>5280</v>
      </c>
      <c r="W53" s="11">
        <f t="shared" si="19"/>
        <v>2664</v>
      </c>
      <c r="X53" s="11">
        <f t="shared" si="69"/>
        <v>7944</v>
      </c>
      <c r="Y53" s="16">
        <f t="shared" si="70"/>
        <v>0.45317220543806647</v>
      </c>
      <c r="Z53" s="39">
        <f t="shared" si="22"/>
        <v>39.879154078549846</v>
      </c>
      <c r="AA53" s="39">
        <f t="shared" si="40"/>
        <v>1.7475728155339911</v>
      </c>
      <c r="AB53" s="154">
        <f t="shared" si="23"/>
        <v>1.7475728155339911</v>
      </c>
      <c r="AC53" s="22">
        <f t="shared" si="24"/>
        <v>39.879154078549846</v>
      </c>
      <c r="AD53" s="109">
        <f>[1]영웅렙업zero!$P52*AB53</f>
        <v>0</v>
      </c>
      <c r="AE53" s="13">
        <f t="shared" si="25"/>
        <v>88</v>
      </c>
      <c r="AF53" s="11">
        <v>14.999999999999995</v>
      </c>
      <c r="AG53" s="19">
        <v>15</v>
      </c>
      <c r="AH53" s="12">
        <v>16</v>
      </c>
      <c r="AI53" s="12">
        <f t="shared" si="26"/>
        <v>331</v>
      </c>
      <c r="AJ53" s="16">
        <f t="shared" si="41"/>
        <v>165.5</v>
      </c>
      <c r="AK53" s="26">
        <f t="shared" si="27"/>
        <v>1191600</v>
      </c>
      <c r="AL53" s="33">
        <f t="shared" si="28"/>
        <v>595800</v>
      </c>
      <c r="AM53" s="159">
        <f t="shared" si="42"/>
        <v>595800</v>
      </c>
      <c r="AN53" s="26">
        <f t="shared" si="43"/>
        <v>238320</v>
      </c>
      <c r="AO53" s="26">
        <f t="shared" si="44"/>
        <v>5200</v>
      </c>
      <c r="AP53" s="29">
        <f t="shared" si="29"/>
        <v>416481.55339806079</v>
      </c>
      <c r="AQ53" s="27">
        <f t="shared" si="62"/>
        <v>1608081.5533980608</v>
      </c>
      <c r="AR53" s="21">
        <f t="shared" si="31"/>
        <v>0.25899280575539685</v>
      </c>
      <c r="AS53" s="21">
        <f t="shared" si="45"/>
        <v>0.74100719424460315</v>
      </c>
      <c r="AT53" s="26">
        <f t="shared" si="46"/>
        <v>2383200</v>
      </c>
      <c r="AU53" s="14">
        <f t="shared" si="63"/>
        <v>148950</v>
      </c>
      <c r="AV53" s="14">
        <f t="shared" si="47"/>
        <v>2532150</v>
      </c>
      <c r="AW53" s="132">
        <f>AQ53*[1]영웅렙업zero!$P52</f>
        <v>0</v>
      </c>
      <c r="AX53" s="60">
        <f t="shared" si="33"/>
        <v>0</v>
      </c>
      <c r="AY53" s="60">
        <f t="shared" si="48"/>
        <v>0</v>
      </c>
      <c r="BA53" s="26">
        <f t="shared" si="34"/>
        <v>0</v>
      </c>
      <c r="BB53" s="117">
        <f t="shared" si="49"/>
        <v>0</v>
      </c>
      <c r="BC53" s="60">
        <f t="shared" ref="BC53" si="71">BB53/9</f>
        <v>0</v>
      </c>
      <c r="BD53" s="117"/>
      <c r="BE53" s="148">
        <f t="shared" si="51"/>
        <v>0</v>
      </c>
      <c r="BF53" s="60">
        <f t="shared" si="35"/>
        <v>25729304.854368974</v>
      </c>
      <c r="BG53" s="60">
        <f t="shared" si="52"/>
        <v>23156374.368932076</v>
      </c>
      <c r="BH53" s="60">
        <f t="shared" si="53"/>
        <v>2572930.4854368977</v>
      </c>
      <c r="BI53" s="60">
        <f t="shared" si="54"/>
        <v>121689558.53288083</v>
      </c>
      <c r="BJ53" s="26">
        <f t="shared" si="55"/>
        <v>11578187.184466038</v>
      </c>
      <c r="BK53" s="60">
        <f t="shared" si="56"/>
        <v>6946912.3106796229</v>
      </c>
      <c r="BL53" s="133">
        <f t="shared" si="57"/>
        <v>4631274.873786415</v>
      </c>
      <c r="BM53" s="60">
        <f t="shared" si="36"/>
        <v>723636.69902912737</v>
      </c>
      <c r="BN53" s="14">
        <f t="shared" si="37"/>
        <v>434182.01941747643</v>
      </c>
      <c r="BO53" s="14">
        <f t="shared" si="61"/>
        <v>136830000</v>
      </c>
    </row>
    <row r="54" spans="1:67" x14ac:dyDescent="0.2">
      <c r="O54" s="13">
        <f>SUM(O4:O53)</f>
        <v>57</v>
      </c>
      <c r="AX54" s="60" t="s">
        <v>91</v>
      </c>
      <c r="BA54" s="26">
        <f>SUM(BA4:BA53)</f>
        <v>467664450.66959494</v>
      </c>
      <c r="BB54" s="26">
        <f>SUM(BB4:BB53)</f>
        <v>1402993352.0087845</v>
      </c>
      <c r="BC54" s="26">
        <f>SUM(BC4:BC53)</f>
        <v>734140340.03970742</v>
      </c>
      <c r="BD54" s="26"/>
      <c r="BE54" s="149">
        <f>SUM(BE4:BE53)</f>
        <v>935328901.33918989</v>
      </c>
    </row>
    <row r="55" spans="1:67" x14ac:dyDescent="0.2">
      <c r="AD55" s="39">
        <f>SUM(AD9:AD28)</f>
        <v>752.34516666666684</v>
      </c>
      <c r="BB55" s="60">
        <f>BB54/9</f>
        <v>155888150.22319829</v>
      </c>
      <c r="BF55" s="145" t="s">
        <v>7</v>
      </c>
      <c r="BG55" s="63" t="s">
        <v>9</v>
      </c>
      <c r="BH55" s="63" t="s">
        <v>10</v>
      </c>
      <c r="BI55" s="63"/>
      <c r="BJ55" s="63"/>
      <c r="BM55" s="11"/>
    </row>
    <row r="56" spans="1:67" x14ac:dyDescent="0.2">
      <c r="AP56" s="30"/>
      <c r="BF56" s="63" t="s">
        <v>8</v>
      </c>
      <c r="BG56" s="63" t="s">
        <v>11</v>
      </c>
      <c r="BH56" s="63" t="s">
        <v>12</v>
      </c>
      <c r="BI56" s="63"/>
      <c r="BJ56" s="63"/>
      <c r="BM56" s="11"/>
    </row>
    <row r="57" spans="1:67" x14ac:dyDescent="0.2">
      <c r="AT57" s="59">
        <v>100</v>
      </c>
      <c r="AU57" s="195">
        <v>0.3</v>
      </c>
      <c r="AV57" s="14">
        <f>AT57*AU57</f>
        <v>30</v>
      </c>
      <c r="BF57" s="63" t="s">
        <v>13</v>
      </c>
      <c r="BG57" s="63" t="s">
        <v>12</v>
      </c>
      <c r="BH57" s="63" t="s">
        <v>14</v>
      </c>
      <c r="BI57" s="63"/>
      <c r="BJ57" s="63"/>
      <c r="BM57" s="11"/>
    </row>
    <row r="58" spans="1:67" x14ac:dyDescent="0.2">
      <c r="AP58" s="31"/>
      <c r="AT58" s="59"/>
      <c r="AU58" s="195">
        <v>-0.3</v>
      </c>
      <c r="AV58" s="14">
        <f>AT57*AU58</f>
        <v>-30</v>
      </c>
      <c r="BF58" s="63"/>
      <c r="BG58" s="63"/>
      <c r="BH58" s="63"/>
      <c r="BI58" s="63"/>
      <c r="BJ58" s="63"/>
      <c r="BM58" s="11"/>
    </row>
    <row r="59" spans="1:67" x14ac:dyDescent="0.2">
      <c r="BF59" s="63"/>
      <c r="BG59" s="63" t="s">
        <v>15</v>
      </c>
      <c r="BH59" s="63"/>
      <c r="BI59" s="63"/>
      <c r="BJ59" s="63"/>
      <c r="BM59" s="11"/>
    </row>
    <row r="60" spans="1:67" x14ac:dyDescent="0.2">
      <c r="BF60" s="63"/>
      <c r="BG60" s="63" t="s">
        <v>16</v>
      </c>
      <c r="BH60" s="63">
        <v>60</v>
      </c>
      <c r="BI60" s="63"/>
      <c r="BJ60" s="63"/>
      <c r="BM60" s="11"/>
    </row>
    <row r="61" spans="1:67" x14ac:dyDescent="0.2">
      <c r="BF61" s="63"/>
      <c r="BG61" s="63" t="s">
        <v>18</v>
      </c>
      <c r="BH61" s="63" t="s">
        <v>21</v>
      </c>
      <c r="BI61" s="63"/>
      <c r="BJ61" s="63"/>
      <c r="BM61" s="11"/>
    </row>
    <row r="62" spans="1:67" x14ac:dyDescent="0.2">
      <c r="BF62" s="63" t="s">
        <v>35</v>
      </c>
      <c r="BG62" s="63" t="s">
        <v>33</v>
      </c>
      <c r="BH62" s="63">
        <v>60</v>
      </c>
      <c r="BI62" s="63"/>
      <c r="BJ62" s="63"/>
      <c r="BM62" s="11"/>
    </row>
    <row r="63" spans="1:67" x14ac:dyDescent="0.2">
      <c r="BF63" s="63"/>
      <c r="BG63" s="63" t="s">
        <v>32</v>
      </c>
      <c r="BH63" s="63">
        <v>200</v>
      </c>
      <c r="BI63" s="63"/>
      <c r="BJ63" s="63"/>
      <c r="BM63" s="11"/>
    </row>
    <row r="64" spans="1:67" x14ac:dyDescent="0.2">
      <c r="BF64" s="63"/>
      <c r="BG64" s="63"/>
      <c r="BH64" s="63"/>
      <c r="BI64" s="63"/>
      <c r="BJ64" s="63"/>
      <c r="BM64" s="11"/>
    </row>
    <row r="65" spans="58:65" x14ac:dyDescent="0.2">
      <c r="BF65" s="63" t="s">
        <v>52</v>
      </c>
      <c r="BG65" s="63"/>
      <c r="BH65" s="63"/>
      <c r="BI65" s="63"/>
      <c r="BJ65" s="63"/>
      <c r="BM65" s="11"/>
    </row>
    <row r="66" spans="58:65" x14ac:dyDescent="0.2">
      <c r="BF66" s="63" t="s">
        <v>46</v>
      </c>
      <c r="BG66" s="63" t="s">
        <v>47</v>
      </c>
      <c r="BH66" s="63" t="s">
        <v>48</v>
      </c>
      <c r="BI66" s="63"/>
      <c r="BJ66" s="63" t="s">
        <v>49</v>
      </c>
      <c r="BM66" s="11" t="s">
        <v>49</v>
      </c>
    </row>
    <row r="67" spans="58:65" x14ac:dyDescent="0.2">
      <c r="BF67" s="63">
        <v>1</v>
      </c>
      <c r="BG67" s="63">
        <v>2</v>
      </c>
      <c r="BH67" s="63">
        <v>3</v>
      </c>
      <c r="BI67" s="63"/>
      <c r="BJ67" s="63">
        <v>5</v>
      </c>
      <c r="BM67" s="11">
        <v>5</v>
      </c>
    </row>
  </sheetData>
  <mergeCells count="4">
    <mergeCell ref="AW1:BE1"/>
    <mergeCell ref="BF1:BI1"/>
    <mergeCell ref="U2:AB2"/>
    <mergeCell ref="AT2:AU2"/>
  </mergeCells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I26" sqref="I26"/>
    </sheetView>
  </sheetViews>
  <sheetFormatPr defaultRowHeight="11.25" x14ac:dyDescent="0.2"/>
  <cols>
    <col min="1" max="1" width="9" style="11"/>
    <col min="2" max="2" width="2.875" style="11" customWidth="1"/>
    <col min="3" max="3" width="9.25" style="14" bestFit="1" customWidth="1"/>
    <col min="4" max="16384" width="9" style="11"/>
  </cols>
  <sheetData>
    <row r="1" spans="1:8" x14ac:dyDescent="0.2">
      <c r="A1" s="11" t="s">
        <v>113</v>
      </c>
      <c r="B1" s="11" t="s">
        <v>114</v>
      </c>
      <c r="C1" s="14" t="s">
        <v>115</v>
      </c>
    </row>
    <row r="2" spans="1:8" x14ac:dyDescent="0.2">
      <c r="A2" s="11">
        <v>1</v>
      </c>
      <c r="B2" s="11">
        <f>POWER(A2,$H$2)</f>
        <v>1</v>
      </c>
      <c r="C2" s="14">
        <f t="shared" ref="C2:C4" si="0">B2*$H$3</f>
        <v>500</v>
      </c>
      <c r="H2" s="11">
        <v>4</v>
      </c>
    </row>
    <row r="3" spans="1:8" x14ac:dyDescent="0.2">
      <c r="A3" s="11">
        <v>2</v>
      </c>
      <c r="B3" s="11">
        <f t="shared" ref="B3:B50" si="1">POWER(A3,$H$2)</f>
        <v>16</v>
      </c>
      <c r="C3" s="14">
        <f t="shared" si="0"/>
        <v>8000</v>
      </c>
      <c r="H3" s="11">
        <v>500</v>
      </c>
    </row>
    <row r="4" spans="1:8" x14ac:dyDescent="0.2">
      <c r="A4" s="11">
        <v>3</v>
      </c>
      <c r="B4" s="11">
        <f t="shared" si="1"/>
        <v>81</v>
      </c>
      <c r="C4" s="14">
        <f t="shared" si="0"/>
        <v>40500</v>
      </c>
    </row>
    <row r="5" spans="1:8" x14ac:dyDescent="0.2">
      <c r="A5" s="11">
        <v>4</v>
      </c>
      <c r="B5" s="11">
        <f t="shared" si="1"/>
        <v>256</v>
      </c>
      <c r="C5" s="14">
        <f>B5*$H$3</f>
        <v>128000</v>
      </c>
    </row>
    <row r="6" spans="1:8" x14ac:dyDescent="0.2">
      <c r="A6" s="11">
        <v>5</v>
      </c>
      <c r="B6" s="11">
        <f t="shared" si="1"/>
        <v>625</v>
      </c>
      <c r="C6" s="14">
        <f t="shared" ref="C6:C50" si="2">B6*$H$3</f>
        <v>312500</v>
      </c>
    </row>
    <row r="7" spans="1:8" x14ac:dyDescent="0.2">
      <c r="A7" s="11">
        <v>6</v>
      </c>
      <c r="B7" s="11">
        <f t="shared" si="1"/>
        <v>1296</v>
      </c>
      <c r="C7" s="14">
        <f t="shared" si="2"/>
        <v>648000</v>
      </c>
    </row>
    <row r="8" spans="1:8" x14ac:dyDescent="0.2">
      <c r="A8" s="11">
        <v>7</v>
      </c>
      <c r="B8" s="11">
        <f t="shared" si="1"/>
        <v>2401</v>
      </c>
      <c r="C8" s="14">
        <f t="shared" si="2"/>
        <v>1200500</v>
      </c>
    </row>
    <row r="9" spans="1:8" x14ac:dyDescent="0.2">
      <c r="A9" s="11">
        <v>8</v>
      </c>
      <c r="B9" s="11">
        <f t="shared" si="1"/>
        <v>4096</v>
      </c>
      <c r="C9" s="14">
        <f t="shared" si="2"/>
        <v>2048000</v>
      </c>
    </row>
    <row r="10" spans="1:8" x14ac:dyDescent="0.2">
      <c r="A10" s="11">
        <v>9</v>
      </c>
      <c r="B10" s="11">
        <f t="shared" si="1"/>
        <v>6561</v>
      </c>
      <c r="C10" s="14">
        <f t="shared" si="2"/>
        <v>3280500</v>
      </c>
    </row>
    <row r="11" spans="1:8" x14ac:dyDescent="0.2">
      <c r="A11" s="11">
        <v>10</v>
      </c>
      <c r="B11" s="11">
        <f t="shared" si="1"/>
        <v>10000</v>
      </c>
      <c r="C11" s="14">
        <f t="shared" si="2"/>
        <v>5000000</v>
      </c>
    </row>
    <row r="12" spans="1:8" x14ac:dyDescent="0.2">
      <c r="A12" s="11">
        <v>11</v>
      </c>
      <c r="B12" s="11">
        <f t="shared" si="1"/>
        <v>14641</v>
      </c>
      <c r="C12" s="14">
        <f t="shared" si="2"/>
        <v>7320500</v>
      </c>
    </row>
    <row r="13" spans="1:8" x14ac:dyDescent="0.2">
      <c r="A13" s="11">
        <v>12</v>
      </c>
      <c r="B13" s="11">
        <f t="shared" si="1"/>
        <v>20736</v>
      </c>
      <c r="C13" s="14">
        <f t="shared" si="2"/>
        <v>10368000</v>
      </c>
    </row>
    <row r="14" spans="1:8" x14ac:dyDescent="0.2">
      <c r="A14" s="11">
        <v>13</v>
      </c>
      <c r="B14" s="11">
        <f t="shared" si="1"/>
        <v>28561</v>
      </c>
      <c r="C14" s="14">
        <f t="shared" si="2"/>
        <v>14280500</v>
      </c>
    </row>
    <row r="15" spans="1:8" x14ac:dyDescent="0.2">
      <c r="A15" s="11">
        <v>14</v>
      </c>
      <c r="B15" s="11">
        <f t="shared" si="1"/>
        <v>38416</v>
      </c>
      <c r="C15" s="14">
        <f t="shared" si="2"/>
        <v>19208000</v>
      </c>
    </row>
    <row r="16" spans="1:8" x14ac:dyDescent="0.2">
      <c r="A16" s="11">
        <v>15</v>
      </c>
      <c r="B16" s="11">
        <f t="shared" si="1"/>
        <v>50625</v>
      </c>
      <c r="C16" s="14">
        <f t="shared" si="2"/>
        <v>25312500</v>
      </c>
    </row>
    <row r="17" spans="1:3" x14ac:dyDescent="0.2">
      <c r="A17" s="11">
        <v>16</v>
      </c>
      <c r="B17" s="11">
        <f t="shared" si="1"/>
        <v>65536</v>
      </c>
      <c r="C17" s="14">
        <f t="shared" si="2"/>
        <v>32768000</v>
      </c>
    </row>
    <row r="18" spans="1:3" x14ac:dyDescent="0.2">
      <c r="A18" s="11">
        <v>17</v>
      </c>
      <c r="B18" s="11">
        <f t="shared" si="1"/>
        <v>83521</v>
      </c>
      <c r="C18" s="14">
        <f t="shared" si="2"/>
        <v>41760500</v>
      </c>
    </row>
    <row r="19" spans="1:3" x14ac:dyDescent="0.2">
      <c r="A19" s="11">
        <v>18</v>
      </c>
      <c r="B19" s="11">
        <f t="shared" si="1"/>
        <v>104976</v>
      </c>
      <c r="C19" s="14">
        <f t="shared" si="2"/>
        <v>52488000</v>
      </c>
    </row>
    <row r="20" spans="1:3" x14ac:dyDescent="0.2">
      <c r="A20" s="11">
        <v>19</v>
      </c>
      <c r="B20" s="11">
        <f t="shared" si="1"/>
        <v>130321</v>
      </c>
      <c r="C20" s="14">
        <f t="shared" si="2"/>
        <v>65160500</v>
      </c>
    </row>
    <row r="21" spans="1:3" x14ac:dyDescent="0.2">
      <c r="A21" s="11">
        <v>20</v>
      </c>
      <c r="B21" s="11">
        <f t="shared" si="1"/>
        <v>160000</v>
      </c>
      <c r="C21" s="14">
        <f t="shared" si="2"/>
        <v>80000000</v>
      </c>
    </row>
    <row r="22" spans="1:3" x14ac:dyDescent="0.2">
      <c r="A22" s="11">
        <v>21</v>
      </c>
      <c r="B22" s="11">
        <f t="shared" si="1"/>
        <v>194481</v>
      </c>
      <c r="C22" s="14">
        <f t="shared" si="2"/>
        <v>97240500</v>
      </c>
    </row>
    <row r="23" spans="1:3" x14ac:dyDescent="0.2">
      <c r="A23" s="11">
        <v>22</v>
      </c>
      <c r="B23" s="11">
        <f t="shared" si="1"/>
        <v>234256</v>
      </c>
      <c r="C23" s="14">
        <f t="shared" si="2"/>
        <v>117128000</v>
      </c>
    </row>
    <row r="24" spans="1:3" x14ac:dyDescent="0.2">
      <c r="A24" s="11">
        <v>23</v>
      </c>
      <c r="B24" s="11">
        <f t="shared" si="1"/>
        <v>279841</v>
      </c>
      <c r="C24" s="14">
        <f t="shared" si="2"/>
        <v>139920500</v>
      </c>
    </row>
    <row r="25" spans="1:3" x14ac:dyDescent="0.2">
      <c r="A25" s="11">
        <v>24</v>
      </c>
      <c r="B25" s="11">
        <f t="shared" si="1"/>
        <v>331776</v>
      </c>
      <c r="C25" s="14">
        <f t="shared" si="2"/>
        <v>165888000</v>
      </c>
    </row>
    <row r="26" spans="1:3" x14ac:dyDescent="0.2">
      <c r="A26" s="11">
        <v>25</v>
      </c>
      <c r="B26" s="11">
        <f t="shared" si="1"/>
        <v>390625</v>
      </c>
      <c r="C26" s="14">
        <f t="shared" si="2"/>
        <v>195312500</v>
      </c>
    </row>
    <row r="27" spans="1:3" x14ac:dyDescent="0.2">
      <c r="A27" s="11">
        <v>26</v>
      </c>
      <c r="B27" s="11">
        <f t="shared" si="1"/>
        <v>456976</v>
      </c>
      <c r="C27" s="14">
        <f t="shared" si="2"/>
        <v>228488000</v>
      </c>
    </row>
    <row r="28" spans="1:3" x14ac:dyDescent="0.2">
      <c r="A28" s="11">
        <v>27</v>
      </c>
      <c r="B28" s="11">
        <f t="shared" si="1"/>
        <v>531441</v>
      </c>
      <c r="C28" s="14">
        <f t="shared" si="2"/>
        <v>265720500</v>
      </c>
    </row>
    <row r="29" spans="1:3" x14ac:dyDescent="0.2">
      <c r="A29" s="11">
        <v>28</v>
      </c>
      <c r="B29" s="11">
        <f t="shared" si="1"/>
        <v>614656</v>
      </c>
      <c r="C29" s="14">
        <f t="shared" si="2"/>
        <v>307328000</v>
      </c>
    </row>
    <row r="30" spans="1:3" x14ac:dyDescent="0.2">
      <c r="A30" s="11">
        <v>29</v>
      </c>
      <c r="B30" s="11">
        <f t="shared" si="1"/>
        <v>707281</v>
      </c>
      <c r="C30" s="14">
        <f t="shared" si="2"/>
        <v>353640500</v>
      </c>
    </row>
    <row r="31" spans="1:3" x14ac:dyDescent="0.2">
      <c r="A31" s="11">
        <v>30</v>
      </c>
      <c r="B31" s="11">
        <f t="shared" si="1"/>
        <v>810000</v>
      </c>
      <c r="C31" s="14">
        <f t="shared" si="2"/>
        <v>405000000</v>
      </c>
    </row>
    <row r="32" spans="1:3" x14ac:dyDescent="0.2">
      <c r="A32" s="11">
        <v>31</v>
      </c>
      <c r="B32" s="11">
        <f t="shared" si="1"/>
        <v>923521</v>
      </c>
      <c r="C32" s="14">
        <f t="shared" si="2"/>
        <v>461760500</v>
      </c>
    </row>
    <row r="33" spans="1:3" x14ac:dyDescent="0.2">
      <c r="A33" s="11">
        <v>32</v>
      </c>
      <c r="B33" s="11">
        <f t="shared" si="1"/>
        <v>1048576</v>
      </c>
      <c r="C33" s="14">
        <f t="shared" si="2"/>
        <v>524288000</v>
      </c>
    </row>
    <row r="34" spans="1:3" x14ac:dyDescent="0.2">
      <c r="A34" s="11">
        <v>33</v>
      </c>
      <c r="B34" s="11">
        <f t="shared" si="1"/>
        <v>1185921</v>
      </c>
      <c r="C34" s="14">
        <f t="shared" si="2"/>
        <v>592960500</v>
      </c>
    </row>
    <row r="35" spans="1:3" x14ac:dyDescent="0.2">
      <c r="A35" s="11">
        <v>34</v>
      </c>
      <c r="B35" s="11">
        <f t="shared" si="1"/>
        <v>1336336</v>
      </c>
      <c r="C35" s="14">
        <f t="shared" si="2"/>
        <v>668168000</v>
      </c>
    </row>
    <row r="36" spans="1:3" x14ac:dyDescent="0.2">
      <c r="A36" s="11">
        <v>35</v>
      </c>
      <c r="B36" s="11">
        <f t="shared" si="1"/>
        <v>1500625</v>
      </c>
      <c r="C36" s="14">
        <f t="shared" si="2"/>
        <v>750312500</v>
      </c>
    </row>
    <row r="37" spans="1:3" x14ac:dyDescent="0.2">
      <c r="A37" s="11">
        <v>36</v>
      </c>
      <c r="B37" s="11">
        <f t="shared" si="1"/>
        <v>1679616</v>
      </c>
      <c r="C37" s="14">
        <f t="shared" si="2"/>
        <v>839808000</v>
      </c>
    </row>
    <row r="38" spans="1:3" x14ac:dyDescent="0.2">
      <c r="A38" s="11">
        <v>37</v>
      </c>
      <c r="B38" s="11">
        <f t="shared" si="1"/>
        <v>1874161</v>
      </c>
      <c r="C38" s="14">
        <f t="shared" si="2"/>
        <v>937080500</v>
      </c>
    </row>
    <row r="39" spans="1:3" x14ac:dyDescent="0.2">
      <c r="A39" s="11">
        <v>38</v>
      </c>
      <c r="B39" s="11">
        <f t="shared" si="1"/>
        <v>2085136</v>
      </c>
      <c r="C39" s="14">
        <f t="shared" si="2"/>
        <v>1042568000</v>
      </c>
    </row>
    <row r="40" spans="1:3" x14ac:dyDescent="0.2">
      <c r="A40" s="11">
        <v>39</v>
      </c>
      <c r="B40" s="11">
        <f t="shared" si="1"/>
        <v>2313441</v>
      </c>
      <c r="C40" s="14">
        <f t="shared" si="2"/>
        <v>1156720500</v>
      </c>
    </row>
    <row r="41" spans="1:3" x14ac:dyDescent="0.2">
      <c r="A41" s="11">
        <v>40</v>
      </c>
      <c r="B41" s="11">
        <f t="shared" si="1"/>
        <v>2560000</v>
      </c>
      <c r="C41" s="14">
        <f t="shared" si="2"/>
        <v>1280000000</v>
      </c>
    </row>
    <row r="42" spans="1:3" x14ac:dyDescent="0.2">
      <c r="A42" s="11">
        <v>41</v>
      </c>
      <c r="B42" s="11">
        <f t="shared" si="1"/>
        <v>2825761</v>
      </c>
      <c r="C42" s="14">
        <f t="shared" si="2"/>
        <v>1412880500</v>
      </c>
    </row>
    <row r="43" spans="1:3" x14ac:dyDescent="0.2">
      <c r="A43" s="11">
        <v>42</v>
      </c>
      <c r="B43" s="11">
        <f t="shared" si="1"/>
        <v>3111696</v>
      </c>
      <c r="C43" s="14">
        <f t="shared" si="2"/>
        <v>1555848000</v>
      </c>
    </row>
    <row r="44" spans="1:3" x14ac:dyDescent="0.2">
      <c r="A44" s="11">
        <v>43</v>
      </c>
      <c r="B44" s="11">
        <f t="shared" si="1"/>
        <v>3418801</v>
      </c>
      <c r="C44" s="14">
        <f t="shared" si="2"/>
        <v>1709400500</v>
      </c>
    </row>
    <row r="45" spans="1:3" x14ac:dyDescent="0.2">
      <c r="A45" s="11">
        <v>44</v>
      </c>
      <c r="B45" s="11">
        <f t="shared" si="1"/>
        <v>3748096</v>
      </c>
      <c r="C45" s="14">
        <f t="shared" si="2"/>
        <v>1874048000</v>
      </c>
    </row>
    <row r="46" spans="1:3" x14ac:dyDescent="0.2">
      <c r="A46" s="11">
        <v>45</v>
      </c>
      <c r="B46" s="11">
        <f t="shared" si="1"/>
        <v>4100625</v>
      </c>
      <c r="C46" s="14">
        <f t="shared" si="2"/>
        <v>2050312500</v>
      </c>
    </row>
    <row r="47" spans="1:3" x14ac:dyDescent="0.2">
      <c r="A47" s="11">
        <v>46</v>
      </c>
      <c r="B47" s="11">
        <f t="shared" si="1"/>
        <v>4477456</v>
      </c>
      <c r="C47" s="14">
        <f t="shared" si="2"/>
        <v>2238728000</v>
      </c>
    </row>
    <row r="48" spans="1:3" x14ac:dyDescent="0.2">
      <c r="A48" s="11">
        <v>47</v>
      </c>
      <c r="B48" s="11">
        <f t="shared" si="1"/>
        <v>4879681</v>
      </c>
      <c r="C48" s="14">
        <f t="shared" si="2"/>
        <v>2439840500</v>
      </c>
    </row>
    <row r="49" spans="1:3" x14ac:dyDescent="0.2">
      <c r="A49" s="11">
        <v>48</v>
      </c>
      <c r="B49" s="11">
        <f t="shared" si="1"/>
        <v>5308416</v>
      </c>
      <c r="C49" s="14">
        <f t="shared" si="2"/>
        <v>2654208000</v>
      </c>
    </row>
    <row r="50" spans="1:3" x14ac:dyDescent="0.2">
      <c r="A50" s="11">
        <v>49</v>
      </c>
      <c r="B50" s="11">
        <f t="shared" si="1"/>
        <v>5764801</v>
      </c>
      <c r="C50" s="14">
        <f t="shared" si="2"/>
        <v>2882400500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H67"/>
  <sheetViews>
    <sheetView zoomScaleNormal="100" workbookViewId="0">
      <pane xSplit="1" ySplit="3" topLeftCell="N4" activePane="bottomRight" state="frozen"/>
      <selection pane="topRight" activeCell="B1" sqref="B1"/>
      <selection pane="bottomLeft" activeCell="A3" sqref="A3"/>
      <selection pane="bottomRight" activeCell="AA25" sqref="AA25"/>
    </sheetView>
  </sheetViews>
  <sheetFormatPr defaultRowHeight="11.25" x14ac:dyDescent="0.2"/>
  <cols>
    <col min="1" max="1" width="3.375" style="11" customWidth="1"/>
    <col min="2" max="2" width="7" style="12" bestFit="1" customWidth="1"/>
    <col min="3" max="3" width="3.5" style="12" bestFit="1" customWidth="1"/>
    <col min="4" max="4" width="5.5" style="12" customWidth="1"/>
    <col min="5" max="5" width="3.5" style="12" bestFit="1" customWidth="1"/>
    <col min="6" max="6" width="3.125" style="12" customWidth="1"/>
    <col min="7" max="7" width="3.75" style="12" customWidth="1"/>
    <col min="8" max="8" width="4.875" style="17" customWidth="1"/>
    <col min="9" max="9" width="4.875" style="19" customWidth="1"/>
    <col min="10" max="10" width="3.5" style="13" customWidth="1"/>
    <col min="11" max="11" width="3.25" style="13" customWidth="1"/>
    <col min="12" max="12" width="3.375" style="65" customWidth="1"/>
    <col min="13" max="13" width="4.25" style="11" customWidth="1"/>
    <col min="14" max="14" width="4.5" style="11" bestFit="1" customWidth="1"/>
    <col min="15" max="15" width="4.875" style="18" customWidth="1"/>
    <col min="16" max="16" width="4.5" style="15" customWidth="1"/>
    <col min="17" max="17" width="5.25" style="57" customWidth="1"/>
    <col min="18" max="18" width="4.5" style="11" hidden="1" customWidth="1"/>
    <col min="19" max="19" width="5.5" style="11" hidden="1" customWidth="1"/>
    <col min="20" max="20" width="4.5" style="11" hidden="1" customWidth="1"/>
    <col min="21" max="21" width="5.5" style="16" hidden="1" customWidth="1"/>
    <col min="22" max="22" width="4.75" style="39" customWidth="1"/>
    <col min="23" max="23" width="5" style="39" customWidth="1"/>
    <col min="24" max="24" width="4.875" style="154" customWidth="1"/>
    <col min="25" max="25" width="5" style="23" hidden="1" customWidth="1"/>
    <col min="26" max="26" width="6" style="150" bestFit="1" customWidth="1"/>
    <col min="27" max="27" width="4.375" style="13" customWidth="1"/>
    <col min="28" max="28" width="3.5" style="11" bestFit="1" customWidth="1"/>
    <col min="29" max="30" width="3.5" style="12" bestFit="1" customWidth="1"/>
    <col min="31" max="31" width="4.5" style="12" customWidth="1"/>
    <col min="32" max="32" width="5.25" style="16" customWidth="1"/>
    <col min="33" max="33" width="8.375" style="26" customWidth="1"/>
    <col min="34" max="34" width="6.75" style="33" bestFit="1" customWidth="1"/>
    <col min="35" max="35" width="7" style="26" customWidth="1"/>
    <col min="36" max="36" width="6" style="36" customWidth="1"/>
    <col min="37" max="37" width="7.5" style="29" customWidth="1"/>
    <col min="38" max="38" width="6.875" style="34" customWidth="1"/>
    <col min="39" max="39" width="6.875" style="18" customWidth="1"/>
    <col min="40" max="40" width="5.25" style="21" customWidth="1"/>
    <col min="41" max="41" width="5.125" style="21" customWidth="1"/>
    <col min="42" max="42" width="9.25" style="132" bestFit="1" customWidth="1"/>
    <col min="43" max="43" width="9.25" style="60" customWidth="1"/>
    <col min="44" max="45" width="8.5" style="60" bestFit="1" customWidth="1"/>
    <col min="46" max="46" width="9.25" style="26" bestFit="1" customWidth="1"/>
    <col min="47" max="47" width="9.25" style="60" bestFit="1" customWidth="1"/>
    <col min="48" max="49" width="9.25" style="60" customWidth="1"/>
    <col min="50" max="50" width="8.875" style="146" customWidth="1"/>
    <col min="51" max="52" width="7.75" style="60" bestFit="1" customWidth="1"/>
    <col min="53" max="53" width="7.5" style="60" customWidth="1"/>
    <col min="54" max="54" width="8.5" style="60" bestFit="1" customWidth="1"/>
    <col min="55" max="55" width="7.75" style="26" bestFit="1" customWidth="1"/>
    <col min="56" max="56" width="7.75" style="60" bestFit="1" customWidth="1"/>
    <col min="57" max="57" width="7.75" style="133" bestFit="1" customWidth="1"/>
    <col min="58" max="58" width="7.75" style="60" bestFit="1" customWidth="1"/>
    <col min="59" max="59" width="7.75" style="14" bestFit="1" customWidth="1"/>
    <col min="60" max="16384" width="9" style="11"/>
  </cols>
  <sheetData>
    <row r="1" spans="1:60" x14ac:dyDescent="0.2">
      <c r="AE1" s="13" t="s">
        <v>50</v>
      </c>
      <c r="AG1" s="59">
        <v>0.5</v>
      </c>
      <c r="AH1" s="33">
        <f>60*60*$AG$1</f>
        <v>1800</v>
      </c>
      <c r="AI1" s="24">
        <v>0.4</v>
      </c>
      <c r="AJ1" s="35">
        <v>0.2</v>
      </c>
      <c r="AM1" s="18" t="s">
        <v>61</v>
      </c>
      <c r="AP1" s="196" t="s">
        <v>85</v>
      </c>
      <c r="AQ1" s="197"/>
      <c r="AR1" s="197"/>
      <c r="AS1" s="197"/>
      <c r="AT1" s="197"/>
      <c r="AU1" s="197"/>
      <c r="AV1" s="197"/>
      <c r="AW1" s="197"/>
      <c r="AX1" s="198"/>
      <c r="AY1" s="196" t="s">
        <v>93</v>
      </c>
      <c r="AZ1" s="197"/>
      <c r="BA1" s="197"/>
      <c r="BB1" s="199"/>
      <c r="BC1" s="57">
        <v>0.5</v>
      </c>
      <c r="BD1" s="72">
        <v>0.3</v>
      </c>
      <c r="BE1" s="142">
        <v>0.2</v>
      </c>
      <c r="BF1" s="72">
        <v>0.5</v>
      </c>
      <c r="BG1" s="15">
        <v>0.3</v>
      </c>
    </row>
    <row r="2" spans="1:60" x14ac:dyDescent="0.2">
      <c r="A2" s="11" t="s">
        <v>44</v>
      </c>
      <c r="G2" s="12" t="s">
        <v>66</v>
      </c>
      <c r="I2" s="19">
        <v>16</v>
      </c>
      <c r="J2" s="13" t="s">
        <v>24</v>
      </c>
      <c r="K2" s="13" t="s">
        <v>25</v>
      </c>
      <c r="M2" s="11" t="s">
        <v>38</v>
      </c>
      <c r="Q2" s="200" t="s">
        <v>89</v>
      </c>
      <c r="R2" s="201"/>
      <c r="S2" s="201"/>
      <c r="T2" s="201"/>
      <c r="U2" s="201"/>
      <c r="V2" s="201"/>
      <c r="W2" s="201"/>
      <c r="X2" s="201"/>
      <c r="AA2" s="13" t="s">
        <v>79</v>
      </c>
      <c r="AE2" s="12" t="s">
        <v>51</v>
      </c>
      <c r="AG2" s="26" t="s">
        <v>73</v>
      </c>
      <c r="AI2" s="25" t="s">
        <v>62</v>
      </c>
      <c r="AK2" s="29" t="s">
        <v>55</v>
      </c>
      <c r="AN2" s="21" t="s">
        <v>63</v>
      </c>
      <c r="AT2" s="59">
        <v>0.2</v>
      </c>
      <c r="BA2" s="143">
        <v>0.1</v>
      </c>
      <c r="BB2" s="143"/>
      <c r="BC2" s="26" t="s">
        <v>80</v>
      </c>
      <c r="BF2" s="60" t="s">
        <v>81</v>
      </c>
    </row>
    <row r="3" spans="1:60" s="44" customFormat="1" ht="21.75" customHeight="1" x14ac:dyDescent="0.3">
      <c r="A3" s="44" t="s">
        <v>43</v>
      </c>
      <c r="B3" s="40" t="s">
        <v>92</v>
      </c>
      <c r="C3" s="40" t="s">
        <v>23</v>
      </c>
      <c r="D3" s="40" t="s">
        <v>17</v>
      </c>
      <c r="E3" s="40" t="s">
        <v>23</v>
      </c>
      <c r="F3" s="40" t="s">
        <v>19</v>
      </c>
      <c r="G3" s="40" t="s">
        <v>20</v>
      </c>
      <c r="H3" s="52" t="s">
        <v>22</v>
      </c>
      <c r="I3" s="55" t="s">
        <v>71</v>
      </c>
      <c r="J3" s="43" t="s">
        <v>28</v>
      </c>
      <c r="K3" s="43" t="s">
        <v>34</v>
      </c>
      <c r="L3" s="66" t="s">
        <v>28</v>
      </c>
      <c r="M3" s="44" t="s">
        <v>32</v>
      </c>
      <c r="N3" s="44" t="s">
        <v>39</v>
      </c>
      <c r="O3" s="41" t="s">
        <v>45</v>
      </c>
      <c r="P3" s="42" t="s">
        <v>23</v>
      </c>
      <c r="Q3" s="62" t="s">
        <v>37</v>
      </c>
      <c r="R3" s="44" t="s">
        <v>42</v>
      </c>
      <c r="S3" s="44" t="s">
        <v>40</v>
      </c>
      <c r="T3" s="44" t="s">
        <v>41</v>
      </c>
      <c r="U3" s="45" t="s">
        <v>70</v>
      </c>
      <c r="V3" s="53" t="s">
        <v>68</v>
      </c>
      <c r="W3" s="53" t="s">
        <v>69</v>
      </c>
      <c r="X3" s="155" t="s">
        <v>67</v>
      </c>
      <c r="Y3" s="54" t="s">
        <v>36</v>
      </c>
      <c r="Z3" s="151" t="s">
        <v>94</v>
      </c>
      <c r="AA3" s="43" t="s">
        <v>46</v>
      </c>
      <c r="AB3" s="44" t="s">
        <v>47</v>
      </c>
      <c r="AC3" s="40" t="s">
        <v>48</v>
      </c>
      <c r="AD3" s="40" t="s">
        <v>49</v>
      </c>
      <c r="AE3" s="40" t="s">
        <v>53</v>
      </c>
      <c r="AF3" s="45" t="s">
        <v>54</v>
      </c>
      <c r="AG3" s="46" t="s">
        <v>59</v>
      </c>
      <c r="AH3" s="47" t="s">
        <v>60</v>
      </c>
      <c r="AI3" s="43" t="s">
        <v>57</v>
      </c>
      <c r="AJ3" s="48" t="s">
        <v>58</v>
      </c>
      <c r="AK3" s="49" t="s">
        <v>57</v>
      </c>
      <c r="AL3" s="50" t="s">
        <v>56</v>
      </c>
      <c r="AM3" s="41"/>
      <c r="AN3" s="51" t="s">
        <v>64</v>
      </c>
      <c r="AO3" s="51" t="s">
        <v>65</v>
      </c>
      <c r="AP3" s="134" t="s">
        <v>82</v>
      </c>
      <c r="AQ3" s="61" t="s">
        <v>86</v>
      </c>
      <c r="AR3" s="61" t="s">
        <v>97</v>
      </c>
      <c r="AS3" s="61" t="s">
        <v>98</v>
      </c>
      <c r="AT3" s="140" t="s">
        <v>90</v>
      </c>
      <c r="AU3" s="141" t="s">
        <v>87</v>
      </c>
      <c r="AV3" s="141" t="s">
        <v>96</v>
      </c>
      <c r="AW3" s="141" t="s">
        <v>95</v>
      </c>
      <c r="AX3" s="147" t="s">
        <v>88</v>
      </c>
      <c r="AY3" s="61" t="s">
        <v>72</v>
      </c>
      <c r="AZ3" s="61" t="s">
        <v>74</v>
      </c>
      <c r="BA3" s="61" t="s">
        <v>75</v>
      </c>
      <c r="BB3" s="61" t="s">
        <v>84</v>
      </c>
      <c r="BC3" s="46" t="s">
        <v>76</v>
      </c>
      <c r="BD3" s="61" t="s">
        <v>77</v>
      </c>
      <c r="BE3" s="135" t="s">
        <v>78</v>
      </c>
      <c r="BF3" s="61" t="s">
        <v>76</v>
      </c>
      <c r="BG3" s="56" t="s">
        <v>77</v>
      </c>
      <c r="BH3" s="44" t="s">
        <v>83</v>
      </c>
    </row>
    <row r="4" spans="1:60" s="63" customFormat="1" x14ac:dyDescent="0.2">
      <c r="A4" s="63">
        <v>1</v>
      </c>
      <c r="B4" s="68">
        <v>3600</v>
      </c>
      <c r="C4" s="68">
        <f>B4/60</f>
        <v>60</v>
      </c>
      <c r="D4" s="68">
        <v>599.99999999999886</v>
      </c>
      <c r="E4" s="68">
        <f>D4/60</f>
        <v>9.9999999999999805</v>
      </c>
      <c r="F4" s="68">
        <f>A4</f>
        <v>1</v>
      </c>
      <c r="G4" s="68">
        <f t="shared" ref="G4:G35" si="0">B4/$BA$60</f>
        <v>180</v>
      </c>
      <c r="H4" s="69">
        <f>G4*F4</f>
        <v>180</v>
      </c>
      <c r="I4" s="70">
        <f>((60*60*16)/(B4+D4))*X4</f>
        <v>0</v>
      </c>
      <c r="J4" s="13"/>
      <c r="K4" s="13">
        <v>2</v>
      </c>
      <c r="L4" s="65">
        <f>K4</f>
        <v>2</v>
      </c>
      <c r="M4" s="63">
        <f t="shared" ref="M4:M35" si="1">J4*secPerBattle</f>
        <v>0</v>
      </c>
      <c r="N4" s="63">
        <f t="shared" ref="N4:N35" si="2">(J4+L4)*secPerBattle</f>
        <v>40</v>
      </c>
      <c r="O4" s="71"/>
      <c r="P4" s="72"/>
      <c r="Q4" s="57"/>
      <c r="U4" s="73"/>
      <c r="V4" s="74"/>
      <c r="W4" s="74"/>
      <c r="X4" s="154"/>
      <c r="Y4" s="76"/>
      <c r="Z4" s="152"/>
      <c r="AA4" s="13"/>
      <c r="AC4" s="68"/>
      <c r="AD4" s="68"/>
      <c r="AE4" s="68"/>
      <c r="AF4" s="73"/>
      <c r="AG4" s="26"/>
      <c r="AH4" s="33"/>
      <c r="AI4" s="26"/>
      <c r="AJ4" s="36"/>
      <c r="AK4" s="29"/>
      <c r="AL4" s="34"/>
      <c r="AM4" s="71"/>
      <c r="AN4" s="77"/>
      <c r="AO4" s="77"/>
      <c r="AP4" s="132">
        <f>(AP$9/6)*$A4</f>
        <v>165.52928333333332</v>
      </c>
      <c r="AQ4" s="60">
        <f t="shared" ref="AQ4:AU4" si="3">(AQ$9/6)*$A4</f>
        <v>148.97635500000001</v>
      </c>
      <c r="AR4" s="60"/>
      <c r="AS4" s="60"/>
      <c r="AT4" s="26">
        <f t="shared" si="3"/>
        <v>14.897635500000002</v>
      </c>
      <c r="AU4" s="60">
        <f t="shared" si="3"/>
        <v>44.692906499999999</v>
      </c>
      <c r="AV4" s="60">
        <f>AU4</f>
        <v>44.692906499999999</v>
      </c>
      <c r="AW4" s="60">
        <f>AU4</f>
        <v>44.692906499999999</v>
      </c>
      <c r="AX4" s="146">
        <f>(AX$9/6)*$A4</f>
        <v>29.795271000000003</v>
      </c>
      <c r="AY4" s="60"/>
      <c r="AZ4" s="60"/>
      <c r="BA4" s="60"/>
      <c r="BB4" s="60"/>
      <c r="BC4" s="26"/>
      <c r="BD4" s="60"/>
      <c r="BE4" s="133"/>
      <c r="BF4" s="60"/>
      <c r="BG4" s="60"/>
      <c r="BH4" s="117">
        <f t="shared" ref="BH4:BH8" si="4">ROUNDDOWN(AX4,-2)</f>
        <v>0</v>
      </c>
    </row>
    <row r="5" spans="1:60" s="63" customFormat="1" x14ac:dyDescent="0.2">
      <c r="A5" s="63">
        <v>2</v>
      </c>
      <c r="B5" s="68">
        <v>3538.7755102040819</v>
      </c>
      <c r="C5" s="68">
        <f t="shared" ref="C5:E53" si="5">B5/60</f>
        <v>58.979591836734699</v>
      </c>
      <c r="D5" s="68">
        <v>955.10204081632548</v>
      </c>
      <c r="E5" s="68">
        <f t="shared" si="5"/>
        <v>15.918367346938759</v>
      </c>
      <c r="F5" s="68">
        <f t="shared" ref="F5:F53" si="6">A5</f>
        <v>2</v>
      </c>
      <c r="G5" s="68">
        <f t="shared" si="0"/>
        <v>176.9387755102041</v>
      </c>
      <c r="H5" s="69">
        <f t="shared" ref="H5:H53" si="7">G5*F5</f>
        <v>353.87755102040819</v>
      </c>
      <c r="I5" s="70"/>
      <c r="J5" s="13"/>
      <c r="K5" s="13">
        <v>2</v>
      </c>
      <c r="L5" s="65">
        <f>L4+K5</f>
        <v>4</v>
      </c>
      <c r="M5" s="63">
        <f t="shared" si="1"/>
        <v>0</v>
      </c>
      <c r="N5" s="63">
        <f t="shared" si="2"/>
        <v>80</v>
      </c>
      <c r="O5" s="71"/>
      <c r="P5" s="72"/>
      <c r="Q5" s="57"/>
      <c r="U5" s="73"/>
      <c r="V5" s="74"/>
      <c r="W5" s="74"/>
      <c r="X5" s="154"/>
      <c r="Y5" s="76"/>
      <c r="Z5" s="152"/>
      <c r="AA5" s="13"/>
      <c r="AC5" s="68"/>
      <c r="AD5" s="68"/>
      <c r="AE5" s="68"/>
      <c r="AF5" s="73"/>
      <c r="AG5" s="26"/>
      <c r="AH5" s="33"/>
      <c r="AI5" s="26"/>
      <c r="AJ5" s="36"/>
      <c r="AK5" s="29"/>
      <c r="AL5" s="34"/>
      <c r="AM5" s="71"/>
      <c r="AN5" s="77"/>
      <c r="AO5" s="77"/>
      <c r="AP5" s="132">
        <f t="shared" ref="AP5:AU8" si="8">(AP$9/6)*$A5</f>
        <v>331.05856666666665</v>
      </c>
      <c r="AQ5" s="60">
        <f t="shared" si="8"/>
        <v>297.95271000000002</v>
      </c>
      <c r="AR5" s="60"/>
      <c r="AS5" s="60"/>
      <c r="AT5" s="26">
        <f t="shared" si="8"/>
        <v>29.795271000000003</v>
      </c>
      <c r="AU5" s="60">
        <f t="shared" si="8"/>
        <v>89.385812999999999</v>
      </c>
      <c r="AV5" s="60">
        <f>AU5</f>
        <v>89.385812999999999</v>
      </c>
      <c r="AW5" s="60">
        <f>AW4+AU5</f>
        <v>134.07871950000001</v>
      </c>
      <c r="AX5" s="146">
        <f>(AX$9/6)*A5</f>
        <v>59.590542000000006</v>
      </c>
      <c r="AY5" s="60"/>
      <c r="AZ5" s="60"/>
      <c r="BA5" s="60"/>
      <c r="BB5" s="60"/>
      <c r="BC5" s="26"/>
      <c r="BD5" s="60"/>
      <c r="BE5" s="133"/>
      <c r="BF5" s="60"/>
      <c r="BG5" s="60"/>
      <c r="BH5" s="117">
        <f t="shared" si="4"/>
        <v>0</v>
      </c>
    </row>
    <row r="6" spans="1:60" s="63" customFormat="1" x14ac:dyDescent="0.2">
      <c r="A6" s="63">
        <v>3</v>
      </c>
      <c r="B6" s="68">
        <v>3477.5510204081634</v>
      </c>
      <c r="C6" s="68">
        <f t="shared" si="5"/>
        <v>57.95918367346939</v>
      </c>
      <c r="D6" s="68">
        <v>1310.2040816326521</v>
      </c>
      <c r="E6" s="68">
        <f t="shared" si="5"/>
        <v>21.836734693877535</v>
      </c>
      <c r="F6" s="68">
        <f t="shared" si="6"/>
        <v>3</v>
      </c>
      <c r="G6" s="68">
        <f t="shared" si="0"/>
        <v>173.87755102040816</v>
      </c>
      <c r="H6" s="69">
        <f t="shared" si="7"/>
        <v>521.63265306122446</v>
      </c>
      <c r="I6" s="70"/>
      <c r="J6" s="13"/>
      <c r="K6" s="13">
        <v>2</v>
      </c>
      <c r="L6" s="65">
        <f t="shared" ref="L6:L53" si="9">L5+K6</f>
        <v>6</v>
      </c>
      <c r="M6" s="63">
        <f t="shared" si="1"/>
        <v>0</v>
      </c>
      <c r="N6" s="63">
        <f t="shared" si="2"/>
        <v>120</v>
      </c>
      <c r="O6" s="71"/>
      <c r="P6" s="72"/>
      <c r="Q6" s="57"/>
      <c r="U6" s="73"/>
      <c r="V6" s="74"/>
      <c r="W6" s="74"/>
      <c r="X6" s="154"/>
      <c r="Y6" s="76"/>
      <c r="Z6" s="152"/>
      <c r="AA6" s="13"/>
      <c r="AC6" s="68"/>
      <c r="AD6" s="68"/>
      <c r="AE6" s="68"/>
      <c r="AF6" s="73"/>
      <c r="AG6" s="26"/>
      <c r="AH6" s="33"/>
      <c r="AI6" s="26"/>
      <c r="AJ6" s="36"/>
      <c r="AK6" s="29"/>
      <c r="AL6" s="34"/>
      <c r="AM6" s="71"/>
      <c r="AN6" s="77"/>
      <c r="AO6" s="77"/>
      <c r="AP6" s="132">
        <f t="shared" si="8"/>
        <v>496.58785</v>
      </c>
      <c r="AQ6" s="60">
        <f t="shared" si="8"/>
        <v>446.92906500000004</v>
      </c>
      <c r="AR6" s="60"/>
      <c r="AS6" s="60"/>
      <c r="AT6" s="26">
        <f t="shared" si="8"/>
        <v>44.692906500000007</v>
      </c>
      <c r="AU6" s="60">
        <f t="shared" si="8"/>
        <v>134.07871950000001</v>
      </c>
      <c r="AV6" s="60">
        <f>AU6/2</f>
        <v>67.039359750000003</v>
      </c>
      <c r="AW6" s="60">
        <f t="shared" ref="AW6:AW25" si="10">AW5+AU6</f>
        <v>268.15743900000001</v>
      </c>
      <c r="AX6" s="146">
        <f>(AX$9/6)*A6</f>
        <v>89.385813000000013</v>
      </c>
      <c r="AY6" s="60"/>
      <c r="AZ6" s="60"/>
      <c r="BA6" s="60"/>
      <c r="BB6" s="60"/>
      <c r="BC6" s="26"/>
      <c r="BD6" s="60"/>
      <c r="BE6" s="133"/>
      <c r="BF6" s="60"/>
      <c r="BG6" s="60"/>
      <c r="BH6" s="117">
        <f t="shared" si="4"/>
        <v>0</v>
      </c>
    </row>
    <row r="7" spans="1:60" s="63" customFormat="1" x14ac:dyDescent="0.2">
      <c r="A7" s="63">
        <v>4</v>
      </c>
      <c r="B7" s="68">
        <v>3416.3265306122448</v>
      </c>
      <c r="C7" s="68">
        <f t="shared" si="5"/>
        <v>56.938775510204081</v>
      </c>
      <c r="D7" s="68">
        <v>1665.3061224489786</v>
      </c>
      <c r="E7" s="68">
        <f t="shared" si="5"/>
        <v>27.755102040816311</v>
      </c>
      <c r="F7" s="68">
        <f t="shared" si="6"/>
        <v>4</v>
      </c>
      <c r="G7" s="68">
        <f t="shared" si="0"/>
        <v>170.81632653061223</v>
      </c>
      <c r="H7" s="69">
        <f t="shared" si="7"/>
        <v>683.26530612244892</v>
      </c>
      <c r="I7" s="70"/>
      <c r="J7" s="13"/>
      <c r="K7" s="13">
        <v>2</v>
      </c>
      <c r="L7" s="65">
        <f t="shared" si="9"/>
        <v>8</v>
      </c>
      <c r="M7" s="63">
        <f t="shared" si="1"/>
        <v>0</v>
      </c>
      <c r="N7" s="63">
        <f t="shared" si="2"/>
        <v>160</v>
      </c>
      <c r="O7" s="71"/>
      <c r="P7" s="72"/>
      <c r="Q7" s="57"/>
      <c r="U7" s="73"/>
      <c r="V7" s="74"/>
      <c r="W7" s="74"/>
      <c r="X7" s="154"/>
      <c r="Y7" s="76"/>
      <c r="Z7" s="152"/>
      <c r="AA7" s="13"/>
      <c r="AC7" s="68"/>
      <c r="AD7" s="68"/>
      <c r="AE7" s="68"/>
      <c r="AF7" s="73"/>
      <c r="AG7" s="26"/>
      <c r="AH7" s="33"/>
      <c r="AI7" s="26"/>
      <c r="AJ7" s="36"/>
      <c r="AK7" s="29"/>
      <c r="AL7" s="34"/>
      <c r="AM7" s="71"/>
      <c r="AN7" s="77"/>
      <c r="AO7" s="77"/>
      <c r="AP7" s="132">
        <f t="shared" si="8"/>
        <v>662.1171333333333</v>
      </c>
      <c r="AQ7" s="60">
        <f t="shared" si="8"/>
        <v>595.90542000000005</v>
      </c>
      <c r="AR7" s="60"/>
      <c r="AS7" s="60"/>
      <c r="AT7" s="26">
        <f t="shared" si="8"/>
        <v>59.590542000000006</v>
      </c>
      <c r="AU7" s="60">
        <f t="shared" si="8"/>
        <v>178.771626</v>
      </c>
      <c r="AV7" s="60">
        <f t="shared" ref="AV7:AV8" si="11">AU7/2</f>
        <v>89.385812999999999</v>
      </c>
      <c r="AW7" s="60">
        <f t="shared" si="10"/>
        <v>446.92906500000004</v>
      </c>
      <c r="AX7" s="146">
        <f>(AX$9/6)*A7</f>
        <v>119.18108400000001</v>
      </c>
      <c r="AY7" s="60"/>
      <c r="AZ7" s="60"/>
      <c r="BA7" s="60"/>
      <c r="BB7" s="60"/>
      <c r="BC7" s="26"/>
      <c r="BD7" s="60"/>
      <c r="BE7" s="133"/>
      <c r="BF7" s="60"/>
      <c r="BG7" s="60"/>
      <c r="BH7" s="117">
        <f t="shared" si="4"/>
        <v>100</v>
      </c>
    </row>
    <row r="8" spans="1:60" s="78" customFormat="1" x14ac:dyDescent="0.2">
      <c r="A8" s="78">
        <v>5</v>
      </c>
      <c r="B8" s="79">
        <v>3355.1020408163267</v>
      </c>
      <c r="C8" s="79">
        <f t="shared" si="5"/>
        <v>55.91836734693878</v>
      </c>
      <c r="D8" s="79">
        <v>2020.4081632653051</v>
      </c>
      <c r="E8" s="79">
        <f t="shared" si="5"/>
        <v>33.673469387755084</v>
      </c>
      <c r="F8" s="79">
        <f t="shared" si="6"/>
        <v>5</v>
      </c>
      <c r="G8" s="79">
        <f t="shared" si="0"/>
        <v>167.75510204081633</v>
      </c>
      <c r="H8" s="80">
        <f t="shared" si="7"/>
        <v>838.77551020408168</v>
      </c>
      <c r="I8" s="81"/>
      <c r="J8" s="82"/>
      <c r="K8" s="82">
        <v>2</v>
      </c>
      <c r="L8" s="83">
        <f t="shared" si="9"/>
        <v>10</v>
      </c>
      <c r="M8" s="78">
        <f t="shared" si="1"/>
        <v>0</v>
      </c>
      <c r="N8" s="78">
        <f t="shared" si="2"/>
        <v>200</v>
      </c>
      <c r="O8" s="84"/>
      <c r="P8" s="85"/>
      <c r="Q8" s="86"/>
      <c r="U8" s="87"/>
      <c r="V8" s="88"/>
      <c r="W8" s="88"/>
      <c r="X8" s="156"/>
      <c r="Y8" s="90"/>
      <c r="Z8" s="153"/>
      <c r="AA8" s="82"/>
      <c r="AC8" s="79"/>
      <c r="AD8" s="79"/>
      <c r="AE8" s="79"/>
      <c r="AF8" s="87"/>
      <c r="AG8" s="91"/>
      <c r="AH8" s="92"/>
      <c r="AI8" s="91"/>
      <c r="AJ8" s="93"/>
      <c r="AK8" s="94"/>
      <c r="AL8" s="95"/>
      <c r="AM8" s="84"/>
      <c r="AN8" s="96"/>
      <c r="AO8" s="96"/>
      <c r="AP8" s="132">
        <f t="shared" si="8"/>
        <v>827.6464166666666</v>
      </c>
      <c r="AQ8" s="97">
        <f t="shared" si="8"/>
        <v>744.88177500000006</v>
      </c>
      <c r="AR8" s="97"/>
      <c r="AS8" s="97"/>
      <c r="AT8" s="91">
        <f t="shared" si="8"/>
        <v>74.488177500000006</v>
      </c>
      <c r="AU8" s="97">
        <f t="shared" si="8"/>
        <v>223.46453249999999</v>
      </c>
      <c r="AV8" s="60">
        <f t="shared" si="11"/>
        <v>111.73226625</v>
      </c>
      <c r="AW8" s="60">
        <f t="shared" si="10"/>
        <v>670.39359750000006</v>
      </c>
      <c r="AX8" s="146">
        <f>(AX$9/6)*A8</f>
        <v>148.97635500000001</v>
      </c>
      <c r="AY8" s="97"/>
      <c r="AZ8" s="97"/>
      <c r="BA8" s="97"/>
      <c r="BB8" s="97"/>
      <c r="BC8" s="91"/>
      <c r="BD8" s="97"/>
      <c r="BE8" s="137"/>
      <c r="BF8" s="97"/>
      <c r="BG8" s="97"/>
      <c r="BH8" s="117">
        <f t="shared" si="4"/>
        <v>100</v>
      </c>
    </row>
    <row r="9" spans="1:60" s="99" customFormat="1" x14ac:dyDescent="0.2">
      <c r="A9" s="99">
        <v>6</v>
      </c>
      <c r="B9" s="100">
        <v>3293.8775510204082</v>
      </c>
      <c r="C9" s="100">
        <f t="shared" si="5"/>
        <v>54.897959183673471</v>
      </c>
      <c r="D9" s="100">
        <v>2375.5102040816319</v>
      </c>
      <c r="E9" s="100">
        <f t="shared" si="5"/>
        <v>39.591836734693864</v>
      </c>
      <c r="F9" s="100">
        <f t="shared" si="6"/>
        <v>6</v>
      </c>
      <c r="G9" s="100">
        <f t="shared" si="0"/>
        <v>164.69387755102042</v>
      </c>
      <c r="H9" s="101">
        <f t="shared" si="7"/>
        <v>988.16326530612253</v>
      </c>
      <c r="I9" s="102">
        <f t="shared" ref="I9:I53" si="12">((60*60*$I$2)/(B9+D9))*X9</f>
        <v>181.96705457593248</v>
      </c>
      <c r="J9" s="103">
        <v>1</v>
      </c>
      <c r="K9" s="103">
        <v>3</v>
      </c>
      <c r="L9" s="104">
        <f t="shared" si="9"/>
        <v>13</v>
      </c>
      <c r="M9" s="99">
        <f t="shared" si="1"/>
        <v>20</v>
      </c>
      <c r="N9" s="99">
        <f t="shared" si="2"/>
        <v>280</v>
      </c>
      <c r="O9" s="105">
        <f t="shared" ref="O9:O53" si="13">secRegenCastle+(J9*J9)</f>
        <v>201</v>
      </c>
      <c r="P9" s="106">
        <f>O9/60</f>
        <v>3.35</v>
      </c>
      <c r="Q9" s="107">
        <f>3600/O9*J9</f>
        <v>17.910447761194028</v>
      </c>
      <c r="R9" s="99">
        <f t="shared" ref="R9:R53" si="14">J9*$BA$60</f>
        <v>20</v>
      </c>
      <c r="S9" s="99">
        <f t="shared" ref="S9:S53" si="15">O9-$BA$60*J9</f>
        <v>181</v>
      </c>
      <c r="T9" s="99">
        <f t="shared" ref="T9:T48" si="16">R9+S9</f>
        <v>201</v>
      </c>
      <c r="U9" s="108">
        <f t="shared" ref="U9:U48" si="17">3600/T9</f>
        <v>17.910447761194028</v>
      </c>
      <c r="V9" s="109">
        <f t="shared" ref="V9:V53" si="18">U9*J9</f>
        <v>17.910447761194028</v>
      </c>
      <c r="W9" s="109">
        <f>((G9*3600)/(B9+D9))</f>
        <v>104.57883369330456</v>
      </c>
      <c r="X9" s="157">
        <f t="shared" ref="X9:X53" si="19">MIN(V9,W9)</f>
        <v>17.910447761194028</v>
      </c>
      <c r="Y9" s="110">
        <f t="shared" ref="Y9:Y53" si="20">V9</f>
        <v>17.910447761194028</v>
      </c>
      <c r="Z9" s="109">
        <f>[1]영웅렙업zero!$P8*X9</f>
        <v>5.3918333333333326</v>
      </c>
      <c r="AA9" s="103">
        <f t="shared" ref="AA9:AA53" si="21">J9</f>
        <v>1</v>
      </c>
      <c r="AC9" s="100"/>
      <c r="AD9" s="100"/>
      <c r="AE9" s="100">
        <f t="shared" ref="AE9:AE53" si="22">(AA9*2)*$AY$67+AB9*$AZ$67+AC9*$BA$67+AD9*$BC$67</f>
        <v>2</v>
      </c>
      <c r="AF9" s="108">
        <f>AE9*0.1</f>
        <v>0.2</v>
      </c>
      <c r="AG9" s="111">
        <f>AE9*$AH$1</f>
        <v>3600</v>
      </c>
      <c r="AH9" s="112">
        <f>AF9*$AH$1</f>
        <v>360</v>
      </c>
      <c r="AI9" s="111">
        <f>(AG9*$AI$1)</f>
        <v>1440</v>
      </c>
      <c r="AJ9" s="113">
        <f>(AH9*$AI$1)</f>
        <v>144</v>
      </c>
      <c r="AK9" s="114">
        <f>AI9*X9</f>
        <v>25791.044776119401</v>
      </c>
      <c r="AL9" s="115">
        <f>AJ9*X9</f>
        <v>2579.1044776119402</v>
      </c>
      <c r="AM9" s="105">
        <f t="shared" ref="AM9:AM52" si="23">AL9+(AH9/$AG$1)</f>
        <v>3299.1044776119402</v>
      </c>
      <c r="AN9" s="116">
        <f>AL9/AM9</f>
        <v>0.78175895765472314</v>
      </c>
      <c r="AO9" s="116">
        <f t="shared" ref="AO9:AO53" si="24">(AH9/$AG$1)/AM9</f>
        <v>0.21824104234527689</v>
      </c>
      <c r="AP9" s="138">
        <f>AM9*[1]영웅렙업zero!$P8</f>
        <v>993.17570000000001</v>
      </c>
      <c r="AQ9" s="117">
        <f t="shared" ref="AQ9:AQ53" si="25">AP9*(1-BA$2)</f>
        <v>893.85813000000007</v>
      </c>
      <c r="AR9" s="117">
        <f>AP9-AQ9</f>
        <v>99.317569999999932</v>
      </c>
      <c r="AS9" s="117"/>
      <c r="AT9" s="111">
        <f t="shared" ref="AT9:AT53" si="26">($AQ9*$BC$1)*AT$2</f>
        <v>89.385813000000013</v>
      </c>
      <c r="AU9" s="117">
        <f>$AQ9*BD$1</f>
        <v>268.15743900000001</v>
      </c>
      <c r="AV9" s="60">
        <f>AU9/3</f>
        <v>89.385812999999999</v>
      </c>
      <c r="AW9" s="117">
        <f t="shared" si="10"/>
        <v>938.55103650000001</v>
      </c>
      <c r="AX9" s="148">
        <f>$AQ9*BE$1</f>
        <v>178.77162600000003</v>
      </c>
      <c r="AY9" s="117">
        <f t="shared" ref="AY9:AY53" si="27">AM9*$I$2</f>
        <v>52785.671641791043</v>
      </c>
      <c r="AZ9" s="117">
        <f>AY9*(1-$BA$2)</f>
        <v>47507.104477611938</v>
      </c>
      <c r="BA9" s="117">
        <f>AY9-AZ9</f>
        <v>5278.567164179105</v>
      </c>
      <c r="BB9" s="117">
        <f>BB8+BA9</f>
        <v>5278.567164179105</v>
      </c>
      <c r="BC9" s="111">
        <f>AZ9*$BC$1</f>
        <v>23753.552238805969</v>
      </c>
      <c r="BD9" s="117">
        <f>AZ9*$BD$1</f>
        <v>14252.131343283581</v>
      </c>
      <c r="BE9" s="139">
        <f>AZ9*$BE$1</f>
        <v>9501.4208955223876</v>
      </c>
      <c r="BF9" s="117">
        <f t="shared" ref="BF9:BF53" si="28">(AM9*(1-$BA$2))*$BC$1</f>
        <v>1484.5970149253731</v>
      </c>
      <c r="BG9" s="117">
        <f t="shared" ref="BG9:BG53" si="29">(AM9*(1-$BA$2))*$BD$1</f>
        <v>890.75820895522384</v>
      </c>
      <c r="BH9" s="117">
        <f>ROUNDDOWN(AX9,-2)</f>
        <v>100</v>
      </c>
    </row>
    <row r="10" spans="1:60" s="63" customFormat="1" x14ac:dyDescent="0.2">
      <c r="A10" s="63">
        <v>7</v>
      </c>
      <c r="B10" s="68">
        <v>3232.6530612244901</v>
      </c>
      <c r="C10" s="68">
        <f t="shared" si="5"/>
        <v>53.87755102040817</v>
      </c>
      <c r="D10" s="68">
        <v>2730.6122448979581</v>
      </c>
      <c r="E10" s="68">
        <f t="shared" si="5"/>
        <v>45.510204081632637</v>
      </c>
      <c r="F10" s="68">
        <f t="shared" si="6"/>
        <v>7</v>
      </c>
      <c r="G10" s="68">
        <f t="shared" si="0"/>
        <v>161.63265306122452</v>
      </c>
      <c r="H10" s="69">
        <f t="shared" si="7"/>
        <v>1131.4285714285716</v>
      </c>
      <c r="I10" s="70">
        <f t="shared" si="12"/>
        <v>340.91073801183722</v>
      </c>
      <c r="J10" s="13">
        <v>2</v>
      </c>
      <c r="K10" s="13">
        <v>1</v>
      </c>
      <c r="L10" s="65">
        <f t="shared" si="9"/>
        <v>14</v>
      </c>
      <c r="M10" s="63">
        <f t="shared" si="1"/>
        <v>40</v>
      </c>
      <c r="N10" s="63">
        <f t="shared" si="2"/>
        <v>320</v>
      </c>
      <c r="O10" s="71">
        <f t="shared" si="13"/>
        <v>204</v>
      </c>
      <c r="P10" s="72">
        <f t="shared" ref="P10:P53" si="30">O10/60</f>
        <v>3.4</v>
      </c>
      <c r="Q10" s="57">
        <f t="shared" ref="Q10:Q53" si="31">3600/O10*J10</f>
        <v>35.294117647058826</v>
      </c>
      <c r="R10" s="63">
        <f t="shared" si="14"/>
        <v>40</v>
      </c>
      <c r="S10" s="63">
        <f t="shared" si="15"/>
        <v>164</v>
      </c>
      <c r="T10" s="63">
        <f t="shared" si="16"/>
        <v>204</v>
      </c>
      <c r="U10" s="73">
        <f t="shared" si="17"/>
        <v>17.647058823529413</v>
      </c>
      <c r="V10" s="74">
        <f t="shared" si="18"/>
        <v>35.294117647058826</v>
      </c>
      <c r="W10" s="74">
        <f t="shared" ref="W10:W52" si="32">(G10*3600)/(B10+D10)</f>
        <v>97.577002053388128</v>
      </c>
      <c r="X10" s="154">
        <f t="shared" si="19"/>
        <v>35.294117647058826</v>
      </c>
      <c r="Y10" s="118">
        <f t="shared" si="20"/>
        <v>35.294117647058826</v>
      </c>
      <c r="Z10" s="109">
        <f>[1]영웅렙업zero!$P9*X10</f>
        <v>6.3866666666666667</v>
      </c>
      <c r="AA10" s="13">
        <f t="shared" si="21"/>
        <v>2</v>
      </c>
      <c r="AC10" s="68"/>
      <c r="AD10" s="68"/>
      <c r="AE10" s="68">
        <f t="shared" si="22"/>
        <v>4</v>
      </c>
      <c r="AF10" s="73">
        <f t="shared" ref="AF10:AF53" si="33">AE10*0.1</f>
        <v>0.4</v>
      </c>
      <c r="AG10" s="26">
        <f t="shared" ref="AG10:AG53" si="34">AE10*$AH$1</f>
        <v>7200</v>
      </c>
      <c r="AH10" s="33">
        <f t="shared" ref="AH10:AH53" si="35">AF10*$AH$1</f>
        <v>720</v>
      </c>
      <c r="AI10" s="26">
        <f t="shared" ref="AI10:AI53" si="36">(AG10*$AI$1)</f>
        <v>2880</v>
      </c>
      <c r="AJ10" s="32">
        <f t="shared" ref="AJ10:AJ53" si="37">(AH10*$AI$1)</f>
        <v>288</v>
      </c>
      <c r="AK10" s="29">
        <f t="shared" ref="AK10:AK53" si="38">AI10*X10</f>
        <v>101647.05882352941</v>
      </c>
      <c r="AL10" s="34">
        <f t="shared" ref="AL10:AL53" si="39">AJ10*X10</f>
        <v>10164.705882352942</v>
      </c>
      <c r="AM10" s="71">
        <f t="shared" si="23"/>
        <v>11604.705882352942</v>
      </c>
      <c r="AN10" s="77">
        <f t="shared" ref="AN10:AN53" si="40">AL10/AM10</f>
        <v>0.87591240875912413</v>
      </c>
      <c r="AO10" s="77">
        <f t="shared" si="24"/>
        <v>0.1240875912408759</v>
      </c>
      <c r="AP10" s="132">
        <f>AM10*[1]영웅렙업zero!$P9</f>
        <v>2099.9360000000001</v>
      </c>
      <c r="AQ10" s="60">
        <f t="shared" si="25"/>
        <v>1889.9424000000001</v>
      </c>
      <c r="AR10" s="60">
        <f t="shared" ref="AR10:AR53" si="41">AP10-AQ10</f>
        <v>209.99360000000001</v>
      </c>
      <c r="AS10" s="60">
        <f>AR9+AR10</f>
        <v>309.31116999999995</v>
      </c>
      <c r="AT10" s="26">
        <f t="shared" si="26"/>
        <v>188.99424000000002</v>
      </c>
      <c r="AU10" s="117">
        <f t="shared" ref="AU10:AU53" si="42">$AQ10*BD$1</f>
        <v>566.98271999999997</v>
      </c>
      <c r="AV10" s="60">
        <f t="shared" ref="AV10:AV11" si="43">AU10/3</f>
        <v>188.99423999999999</v>
      </c>
      <c r="AW10" s="117">
        <f t="shared" si="10"/>
        <v>1505.5337565</v>
      </c>
      <c r="AX10" s="148">
        <f t="shared" ref="AX10:AX53" si="44">$AQ10*BE$1</f>
        <v>377.98848000000004</v>
      </c>
      <c r="AY10" s="60">
        <f t="shared" si="27"/>
        <v>185675.29411764708</v>
      </c>
      <c r="AZ10" s="60">
        <f t="shared" ref="AZ10:AZ53" si="45">AY10*(1-$BA$2)</f>
        <v>167107.76470588238</v>
      </c>
      <c r="BA10" s="60">
        <f t="shared" ref="BA10:BA53" si="46">AY10-AZ10</f>
        <v>18567.529411764699</v>
      </c>
      <c r="BB10" s="60">
        <f t="shared" ref="BB10:BB53" si="47">BB9+BA10</f>
        <v>23846.096575943804</v>
      </c>
      <c r="BC10" s="26">
        <f t="shared" ref="BC10:BC53" si="48">AZ10*$BC$1</f>
        <v>83553.882352941189</v>
      </c>
      <c r="BD10" s="60">
        <f t="shared" ref="BD10:BD53" si="49">AZ10*$BD$1</f>
        <v>50132.329411764709</v>
      </c>
      <c r="BE10" s="133">
        <f t="shared" ref="BE10:BE53" si="50">AZ10*$BE$1</f>
        <v>33421.55294117648</v>
      </c>
      <c r="BF10" s="60">
        <f t="shared" si="28"/>
        <v>5222.1176470588243</v>
      </c>
      <c r="BG10" s="60">
        <f t="shared" si="29"/>
        <v>3133.2705882352943</v>
      </c>
      <c r="BH10" s="117">
        <f t="shared" ref="BH10:BH13" si="51">ROUNDDOWN(AX10,-2)</f>
        <v>300</v>
      </c>
    </row>
    <row r="11" spans="1:60" s="63" customFormat="1" x14ac:dyDescent="0.2">
      <c r="A11" s="63">
        <v>8</v>
      </c>
      <c r="B11" s="68">
        <v>3171.4285714285716</v>
      </c>
      <c r="C11" s="68">
        <f t="shared" si="5"/>
        <v>52.857142857142861</v>
      </c>
      <c r="D11" s="68">
        <v>3085.7142857142849</v>
      </c>
      <c r="E11" s="68">
        <f t="shared" si="5"/>
        <v>51.428571428571416</v>
      </c>
      <c r="F11" s="68">
        <f t="shared" si="6"/>
        <v>8</v>
      </c>
      <c r="G11" s="68">
        <f t="shared" si="0"/>
        <v>158.57142857142858</v>
      </c>
      <c r="H11" s="69">
        <f t="shared" si="7"/>
        <v>1268.5714285714287</v>
      </c>
      <c r="I11" s="70">
        <f t="shared" si="12"/>
        <v>613.69863013698648</v>
      </c>
      <c r="J11" s="13">
        <v>4</v>
      </c>
      <c r="K11" s="13">
        <v>1</v>
      </c>
      <c r="L11" s="65">
        <f t="shared" si="9"/>
        <v>15</v>
      </c>
      <c r="M11" s="63">
        <f t="shared" si="1"/>
        <v>80</v>
      </c>
      <c r="N11" s="63">
        <f t="shared" si="2"/>
        <v>380</v>
      </c>
      <c r="O11" s="71">
        <f t="shared" si="13"/>
        <v>216</v>
      </c>
      <c r="P11" s="72">
        <f t="shared" si="30"/>
        <v>3.6</v>
      </c>
      <c r="Q11" s="57">
        <f t="shared" si="31"/>
        <v>66.666666666666671</v>
      </c>
      <c r="R11" s="63">
        <f t="shared" si="14"/>
        <v>80</v>
      </c>
      <c r="S11" s="63">
        <f t="shared" si="15"/>
        <v>136</v>
      </c>
      <c r="T11" s="63">
        <f t="shared" si="16"/>
        <v>216</v>
      </c>
      <c r="U11" s="73">
        <f t="shared" si="17"/>
        <v>16.666666666666668</v>
      </c>
      <c r="V11" s="74">
        <f t="shared" si="18"/>
        <v>66.666666666666671</v>
      </c>
      <c r="W11" s="74">
        <f t="shared" si="32"/>
        <v>91.232876712328789</v>
      </c>
      <c r="X11" s="154">
        <f t="shared" si="19"/>
        <v>66.666666666666671</v>
      </c>
      <c r="Y11" s="118">
        <f t="shared" si="20"/>
        <v>66.666666666666671</v>
      </c>
      <c r="Z11" s="109">
        <f>[1]영웅렙업zero!$P10*X11</f>
        <v>11.896321966780953</v>
      </c>
      <c r="AA11" s="13">
        <f t="shared" si="21"/>
        <v>4</v>
      </c>
      <c r="AC11" s="68"/>
      <c r="AD11" s="68"/>
      <c r="AE11" s="68">
        <f t="shared" si="22"/>
        <v>8</v>
      </c>
      <c r="AF11" s="73">
        <f t="shared" si="33"/>
        <v>0.8</v>
      </c>
      <c r="AG11" s="26">
        <f t="shared" si="34"/>
        <v>14400</v>
      </c>
      <c r="AH11" s="33">
        <f t="shared" si="35"/>
        <v>1440</v>
      </c>
      <c r="AI11" s="26">
        <f t="shared" si="36"/>
        <v>5760</v>
      </c>
      <c r="AJ11" s="32">
        <f t="shared" si="37"/>
        <v>576</v>
      </c>
      <c r="AK11" s="29">
        <f t="shared" si="38"/>
        <v>384000</v>
      </c>
      <c r="AL11" s="34">
        <f t="shared" si="39"/>
        <v>38400</v>
      </c>
      <c r="AM11" s="71">
        <f t="shared" si="23"/>
        <v>41280</v>
      </c>
      <c r="AN11" s="77">
        <f t="shared" si="40"/>
        <v>0.93023255813953487</v>
      </c>
      <c r="AO11" s="77">
        <f t="shared" si="24"/>
        <v>6.9767441860465115E-2</v>
      </c>
      <c r="AP11" s="132">
        <f>AM11*[1]영웅렙업zero!$P10</f>
        <v>7366.2025618307653</v>
      </c>
      <c r="AQ11" s="60">
        <f t="shared" si="25"/>
        <v>6629.5823056476893</v>
      </c>
      <c r="AR11" s="60">
        <f t="shared" si="41"/>
        <v>736.62025618307598</v>
      </c>
      <c r="AS11" s="60">
        <f t="shared" ref="AS11:AS52" si="52">AR10+AR11</f>
        <v>946.613856183076</v>
      </c>
      <c r="AT11" s="26">
        <f t="shared" si="26"/>
        <v>662.958230564769</v>
      </c>
      <c r="AU11" s="117">
        <f t="shared" si="42"/>
        <v>1988.8746916943066</v>
      </c>
      <c r="AV11" s="60">
        <f t="shared" si="43"/>
        <v>662.95823056476888</v>
      </c>
      <c r="AW11" s="117">
        <f t="shared" si="10"/>
        <v>3494.4084481943064</v>
      </c>
      <c r="AX11" s="148">
        <f t="shared" si="44"/>
        <v>1325.916461129538</v>
      </c>
      <c r="AY11" s="60">
        <f t="shared" si="27"/>
        <v>660480</v>
      </c>
      <c r="AZ11" s="60">
        <f t="shared" si="45"/>
        <v>594432</v>
      </c>
      <c r="BA11" s="60">
        <f t="shared" si="46"/>
        <v>66048</v>
      </c>
      <c r="BB11" s="60">
        <f t="shared" si="47"/>
        <v>89894.096575943811</v>
      </c>
      <c r="BC11" s="26">
        <f t="shared" si="48"/>
        <v>297216</v>
      </c>
      <c r="BD11" s="60">
        <f t="shared" si="49"/>
        <v>178329.60000000001</v>
      </c>
      <c r="BE11" s="133">
        <f t="shared" si="50"/>
        <v>118886.40000000001</v>
      </c>
      <c r="BF11" s="60">
        <f t="shared" si="28"/>
        <v>18576</v>
      </c>
      <c r="BG11" s="60">
        <f t="shared" si="29"/>
        <v>11145.6</v>
      </c>
      <c r="BH11" s="117">
        <f t="shared" si="51"/>
        <v>1300</v>
      </c>
    </row>
    <row r="12" spans="1:60" s="63" customFormat="1" x14ac:dyDescent="0.2">
      <c r="A12" s="63">
        <v>9</v>
      </c>
      <c r="B12" s="68">
        <v>3110.2040816326535</v>
      </c>
      <c r="C12" s="68">
        <f t="shared" si="5"/>
        <v>51.83673469387756</v>
      </c>
      <c r="D12" s="68">
        <v>3440.8163265306116</v>
      </c>
      <c r="E12" s="68">
        <f t="shared" si="5"/>
        <v>57.346938775510196</v>
      </c>
      <c r="F12" s="68">
        <f t="shared" si="6"/>
        <v>9</v>
      </c>
      <c r="G12" s="68">
        <f t="shared" si="0"/>
        <v>155.51020408163268</v>
      </c>
      <c r="H12" s="69">
        <f t="shared" si="7"/>
        <v>1399.5918367346942</v>
      </c>
      <c r="I12" s="70">
        <f t="shared" si="12"/>
        <v>751.39096864354963</v>
      </c>
      <c r="J12" s="13">
        <f>J11+2</f>
        <v>6</v>
      </c>
      <c r="K12" s="13">
        <v>1</v>
      </c>
      <c r="L12" s="65">
        <f t="shared" si="9"/>
        <v>16</v>
      </c>
      <c r="M12" s="63">
        <f t="shared" si="1"/>
        <v>120</v>
      </c>
      <c r="N12" s="63">
        <f t="shared" si="2"/>
        <v>440</v>
      </c>
      <c r="O12" s="71">
        <f t="shared" si="13"/>
        <v>236</v>
      </c>
      <c r="P12" s="72">
        <f t="shared" si="30"/>
        <v>3.9333333333333331</v>
      </c>
      <c r="Q12" s="57">
        <f t="shared" si="31"/>
        <v>91.525423728813564</v>
      </c>
      <c r="R12" s="63">
        <f t="shared" si="14"/>
        <v>120</v>
      </c>
      <c r="S12" s="63">
        <f t="shared" si="15"/>
        <v>116</v>
      </c>
      <c r="T12" s="63">
        <f t="shared" si="16"/>
        <v>236</v>
      </c>
      <c r="U12" s="73">
        <f t="shared" si="17"/>
        <v>15.254237288135593</v>
      </c>
      <c r="V12" s="74">
        <f t="shared" si="18"/>
        <v>91.525423728813564</v>
      </c>
      <c r="W12" s="74">
        <f t="shared" si="32"/>
        <v>85.45794392523365</v>
      </c>
      <c r="X12" s="154">
        <f t="shared" si="19"/>
        <v>85.45794392523365</v>
      </c>
      <c r="Y12" s="118">
        <f t="shared" si="20"/>
        <v>91.525423728813564</v>
      </c>
      <c r="Z12" s="109">
        <f>[1]영웅렙업zero!$P11*X12</f>
        <v>18.091739701092912</v>
      </c>
      <c r="AA12" s="13">
        <f t="shared" si="21"/>
        <v>6</v>
      </c>
      <c r="AC12" s="68"/>
      <c r="AD12" s="68"/>
      <c r="AE12" s="68">
        <f t="shared" si="22"/>
        <v>12</v>
      </c>
      <c r="AF12" s="73">
        <f t="shared" si="33"/>
        <v>1.2000000000000002</v>
      </c>
      <c r="AG12" s="26">
        <f t="shared" si="34"/>
        <v>21600</v>
      </c>
      <c r="AH12" s="33">
        <f t="shared" si="35"/>
        <v>2160.0000000000005</v>
      </c>
      <c r="AI12" s="26">
        <f t="shared" si="36"/>
        <v>8640</v>
      </c>
      <c r="AJ12" s="32">
        <f t="shared" si="37"/>
        <v>864.00000000000023</v>
      </c>
      <c r="AK12" s="29">
        <f t="shared" si="38"/>
        <v>738356.63551401871</v>
      </c>
      <c r="AL12" s="34">
        <f t="shared" si="39"/>
        <v>73835.6635514019</v>
      </c>
      <c r="AM12" s="71">
        <f t="shared" si="23"/>
        <v>78155.6635514019</v>
      </c>
      <c r="AN12" s="77">
        <f t="shared" si="40"/>
        <v>0.94472569480318214</v>
      </c>
      <c r="AO12" s="77">
        <f t="shared" si="24"/>
        <v>5.5274305196817843E-2</v>
      </c>
      <c r="AP12" s="132">
        <f>AM12*[1]영웅렙업zero!$P11</f>
        <v>16545.821911831026</v>
      </c>
      <c r="AQ12" s="60">
        <f t="shared" si="25"/>
        <v>14891.239720647924</v>
      </c>
      <c r="AR12" s="60">
        <f t="shared" si="41"/>
        <v>1654.5821911831026</v>
      </c>
      <c r="AS12" s="60">
        <f t="shared" si="52"/>
        <v>2391.2024473661786</v>
      </c>
      <c r="AT12" s="26">
        <f t="shared" si="26"/>
        <v>1489.1239720647925</v>
      </c>
      <c r="AU12" s="117">
        <f t="shared" si="42"/>
        <v>4467.3719161943773</v>
      </c>
      <c r="AV12" s="60">
        <f>AU12/4</f>
        <v>1116.8429790485943</v>
      </c>
      <c r="AW12" s="117">
        <f t="shared" si="10"/>
        <v>7961.7803643886837</v>
      </c>
      <c r="AX12" s="148">
        <f t="shared" si="44"/>
        <v>2978.247944129585</v>
      </c>
      <c r="AY12" s="60">
        <f t="shared" si="27"/>
        <v>1250490.6168224304</v>
      </c>
      <c r="AZ12" s="60">
        <f t="shared" si="45"/>
        <v>1125441.5551401875</v>
      </c>
      <c r="BA12" s="60">
        <f t="shared" si="46"/>
        <v>125049.0616822429</v>
      </c>
      <c r="BB12" s="60">
        <f t="shared" si="47"/>
        <v>214943.15825818671</v>
      </c>
      <c r="BC12" s="26">
        <f t="shared" si="48"/>
        <v>562720.77757009375</v>
      </c>
      <c r="BD12" s="60">
        <f t="shared" si="49"/>
        <v>337632.46654205624</v>
      </c>
      <c r="BE12" s="133">
        <f t="shared" si="50"/>
        <v>225088.31102803751</v>
      </c>
      <c r="BF12" s="60">
        <f t="shared" si="28"/>
        <v>35170.048598130859</v>
      </c>
      <c r="BG12" s="60">
        <f t="shared" si="29"/>
        <v>21102.029158878515</v>
      </c>
      <c r="BH12" s="117">
        <f t="shared" si="51"/>
        <v>2900</v>
      </c>
    </row>
    <row r="13" spans="1:60" s="119" customFormat="1" x14ac:dyDescent="0.2">
      <c r="A13" s="119">
        <v>10</v>
      </c>
      <c r="B13" s="80">
        <v>3048.9795918367349</v>
      </c>
      <c r="C13" s="80">
        <f t="shared" si="5"/>
        <v>50.816326530612251</v>
      </c>
      <c r="D13" s="80">
        <v>3795.9183673469379</v>
      </c>
      <c r="E13" s="80">
        <f t="shared" si="5"/>
        <v>63.265306122448962</v>
      </c>
      <c r="F13" s="80">
        <f t="shared" si="6"/>
        <v>10</v>
      </c>
      <c r="G13" s="80">
        <f t="shared" si="0"/>
        <v>152.44897959183675</v>
      </c>
      <c r="H13" s="80">
        <f t="shared" si="7"/>
        <v>1524.4897959183675</v>
      </c>
      <c r="I13" s="80">
        <f t="shared" si="12"/>
        <v>674.70751821710792</v>
      </c>
      <c r="J13" s="120">
        <f t="shared" ref="J13:J53" si="53">J12+2</f>
        <v>8</v>
      </c>
      <c r="K13" s="120">
        <v>1</v>
      </c>
      <c r="L13" s="121">
        <f t="shared" si="9"/>
        <v>17</v>
      </c>
      <c r="M13" s="78">
        <f t="shared" si="1"/>
        <v>160</v>
      </c>
      <c r="N13" s="78">
        <f t="shared" si="2"/>
        <v>500</v>
      </c>
      <c r="O13" s="84">
        <f t="shared" si="13"/>
        <v>264</v>
      </c>
      <c r="P13" s="122">
        <f t="shared" si="30"/>
        <v>4.4000000000000004</v>
      </c>
      <c r="Q13" s="123">
        <f t="shared" si="31"/>
        <v>109.09090909090909</v>
      </c>
      <c r="R13" s="119">
        <f t="shared" si="14"/>
        <v>160</v>
      </c>
      <c r="S13" s="119">
        <f t="shared" si="15"/>
        <v>104</v>
      </c>
      <c r="T13" s="119">
        <f t="shared" si="16"/>
        <v>264</v>
      </c>
      <c r="U13" s="124">
        <f t="shared" si="17"/>
        <v>13.636363636363637</v>
      </c>
      <c r="V13" s="89">
        <f t="shared" si="18"/>
        <v>109.09090909090909</v>
      </c>
      <c r="W13" s="89">
        <f t="shared" si="32"/>
        <v>80.178890876565319</v>
      </c>
      <c r="X13" s="156">
        <f t="shared" si="19"/>
        <v>80.178890876565319</v>
      </c>
      <c r="Y13" s="89">
        <f t="shared" si="20"/>
        <v>109.09090909090909</v>
      </c>
      <c r="Z13" s="109">
        <f>[1]영웅렙업zero!$P12*X13</f>
        <v>20.027230816242444</v>
      </c>
      <c r="AA13" s="120">
        <f t="shared" si="21"/>
        <v>8</v>
      </c>
      <c r="AC13" s="80"/>
      <c r="AD13" s="80"/>
      <c r="AE13" s="80">
        <f t="shared" si="22"/>
        <v>16</v>
      </c>
      <c r="AF13" s="124">
        <f t="shared" si="33"/>
        <v>1.6</v>
      </c>
      <c r="AG13" s="91">
        <f t="shared" si="34"/>
        <v>28800</v>
      </c>
      <c r="AH13" s="92">
        <f t="shared" si="35"/>
        <v>2880</v>
      </c>
      <c r="AI13" s="91">
        <f t="shared" si="36"/>
        <v>11520</v>
      </c>
      <c r="AJ13" s="125">
        <f t="shared" si="37"/>
        <v>1152</v>
      </c>
      <c r="AK13" s="98">
        <f t="shared" si="38"/>
        <v>923660.82289803249</v>
      </c>
      <c r="AL13" s="126">
        <f t="shared" si="39"/>
        <v>92366.082289803249</v>
      </c>
      <c r="AM13" s="84">
        <f t="shared" si="23"/>
        <v>98126.082289803249</v>
      </c>
      <c r="AN13" s="127">
        <f t="shared" si="40"/>
        <v>0.94130001050089263</v>
      </c>
      <c r="AO13" s="127">
        <f t="shared" si="24"/>
        <v>5.8699989499107409E-2</v>
      </c>
      <c r="AP13" s="136">
        <f>AM13*[1]영웅렙업zero!$P12</f>
        <v>24510.113293246817</v>
      </c>
      <c r="AQ13" s="97">
        <f t="shared" si="25"/>
        <v>22059.101963922138</v>
      </c>
      <c r="AR13" s="97">
        <f t="shared" si="41"/>
        <v>2451.0113293246795</v>
      </c>
      <c r="AS13" s="97">
        <f t="shared" si="52"/>
        <v>4105.5935205077822</v>
      </c>
      <c r="AT13" s="91">
        <f t="shared" si="26"/>
        <v>2205.9101963922139</v>
      </c>
      <c r="AU13" s="117">
        <f t="shared" si="42"/>
        <v>6617.7305891766409</v>
      </c>
      <c r="AV13" s="60">
        <f t="shared" ref="AV13:AV14" si="54">AU13/4</f>
        <v>1654.4326472941602</v>
      </c>
      <c r="AW13" s="117">
        <f t="shared" si="10"/>
        <v>14579.510953565325</v>
      </c>
      <c r="AX13" s="148">
        <f t="shared" si="44"/>
        <v>4411.8203927844279</v>
      </c>
      <c r="AY13" s="84">
        <f t="shared" si="27"/>
        <v>1570017.316636852</v>
      </c>
      <c r="AZ13" s="84">
        <f t="shared" si="45"/>
        <v>1413015.5849731669</v>
      </c>
      <c r="BA13" s="84">
        <f t="shared" si="46"/>
        <v>157001.73166368506</v>
      </c>
      <c r="BB13" s="97">
        <f t="shared" si="47"/>
        <v>371944.88992187177</v>
      </c>
      <c r="BC13" s="98">
        <f t="shared" si="48"/>
        <v>706507.79248658346</v>
      </c>
      <c r="BD13" s="84">
        <f t="shared" si="49"/>
        <v>423904.67549195007</v>
      </c>
      <c r="BE13" s="144">
        <f t="shared" si="50"/>
        <v>282603.1169946334</v>
      </c>
      <c r="BF13" s="97">
        <f t="shared" si="28"/>
        <v>44156.737030411467</v>
      </c>
      <c r="BG13" s="97">
        <f t="shared" si="29"/>
        <v>26494.042218246879</v>
      </c>
      <c r="BH13" s="117">
        <f t="shared" si="51"/>
        <v>4400</v>
      </c>
    </row>
    <row r="14" spans="1:60" s="99" customFormat="1" x14ac:dyDescent="0.2">
      <c r="A14" s="99">
        <v>11</v>
      </c>
      <c r="B14" s="100">
        <v>2987.7551020408164</v>
      </c>
      <c r="C14" s="100">
        <f t="shared" si="5"/>
        <v>49.795918367346943</v>
      </c>
      <c r="D14" s="100">
        <v>4151.0204081632646</v>
      </c>
      <c r="E14" s="100">
        <f t="shared" si="5"/>
        <v>69.183673469387742</v>
      </c>
      <c r="F14" s="100">
        <f t="shared" si="6"/>
        <v>11</v>
      </c>
      <c r="G14" s="100">
        <f t="shared" si="0"/>
        <v>149.38775510204081</v>
      </c>
      <c r="H14" s="101">
        <f t="shared" si="7"/>
        <v>1643.2653061224489</v>
      </c>
      <c r="I14" s="102">
        <f t="shared" si="12"/>
        <v>607.84456101845024</v>
      </c>
      <c r="J14" s="103">
        <f t="shared" si="53"/>
        <v>10</v>
      </c>
      <c r="K14" s="103">
        <v>1</v>
      </c>
      <c r="L14" s="104">
        <f t="shared" si="9"/>
        <v>18</v>
      </c>
      <c r="M14" s="99">
        <f t="shared" si="1"/>
        <v>200</v>
      </c>
      <c r="N14" s="99">
        <f t="shared" si="2"/>
        <v>560</v>
      </c>
      <c r="O14" s="105">
        <f t="shared" si="13"/>
        <v>300</v>
      </c>
      <c r="P14" s="106">
        <f t="shared" si="30"/>
        <v>5</v>
      </c>
      <c r="Q14" s="107">
        <f t="shared" si="31"/>
        <v>120</v>
      </c>
      <c r="R14" s="99">
        <f t="shared" si="14"/>
        <v>200</v>
      </c>
      <c r="S14" s="99">
        <f t="shared" si="15"/>
        <v>100</v>
      </c>
      <c r="T14" s="99">
        <f t="shared" si="16"/>
        <v>300</v>
      </c>
      <c r="U14" s="108">
        <f t="shared" si="17"/>
        <v>12</v>
      </c>
      <c r="V14" s="109">
        <f t="shared" si="18"/>
        <v>120</v>
      </c>
      <c r="W14" s="109">
        <f t="shared" si="32"/>
        <v>75.334476843910821</v>
      </c>
      <c r="X14" s="157">
        <f t="shared" si="19"/>
        <v>75.334476843910821</v>
      </c>
      <c r="Y14" s="110">
        <f t="shared" si="20"/>
        <v>120</v>
      </c>
      <c r="Z14" s="109">
        <f>[1]영웅렙업zero!$P13*X14</f>
        <v>21.909190639967864</v>
      </c>
      <c r="AA14" s="103">
        <f t="shared" si="21"/>
        <v>10</v>
      </c>
      <c r="AB14" s="99">
        <v>1</v>
      </c>
      <c r="AC14" s="100"/>
      <c r="AD14" s="100"/>
      <c r="AE14" s="100">
        <f t="shared" si="22"/>
        <v>22</v>
      </c>
      <c r="AF14" s="108">
        <f t="shared" si="33"/>
        <v>2.2000000000000002</v>
      </c>
      <c r="AG14" s="111">
        <f t="shared" si="34"/>
        <v>39600</v>
      </c>
      <c r="AH14" s="112">
        <f t="shared" si="35"/>
        <v>3960.0000000000005</v>
      </c>
      <c r="AI14" s="111">
        <f t="shared" si="36"/>
        <v>15840</v>
      </c>
      <c r="AJ14" s="113">
        <f t="shared" si="37"/>
        <v>1584.0000000000002</v>
      </c>
      <c r="AK14" s="114">
        <f t="shared" si="38"/>
        <v>1193298.1132075475</v>
      </c>
      <c r="AL14" s="115">
        <f t="shared" si="39"/>
        <v>119329.81132075476</v>
      </c>
      <c r="AM14" s="105">
        <f t="shared" si="23"/>
        <v>127249.81132075476</v>
      </c>
      <c r="AN14" s="116">
        <f t="shared" si="40"/>
        <v>0.93776022205615461</v>
      </c>
      <c r="AO14" s="116">
        <f t="shared" si="24"/>
        <v>6.2239777943845401E-2</v>
      </c>
      <c r="AP14" s="138">
        <f>AM14*[1]영웅렙업zero!$P13</f>
        <v>37007.496327383102</v>
      </c>
      <c r="AQ14" s="117">
        <f t="shared" si="25"/>
        <v>33306.746694644789</v>
      </c>
      <c r="AR14" s="117">
        <f t="shared" si="41"/>
        <v>3700.7496327383124</v>
      </c>
      <c r="AS14" s="117">
        <f t="shared" si="52"/>
        <v>6151.7609620629919</v>
      </c>
      <c r="AT14" s="111">
        <f t="shared" si="26"/>
        <v>3330.6746694644789</v>
      </c>
      <c r="AU14" s="117">
        <f t="shared" si="42"/>
        <v>9992.0240083934368</v>
      </c>
      <c r="AV14" s="60">
        <f t="shared" si="54"/>
        <v>2498.0060020983592</v>
      </c>
      <c r="AW14" s="117">
        <f t="shared" si="10"/>
        <v>24571.534961958761</v>
      </c>
      <c r="AX14" s="148">
        <f t="shared" si="44"/>
        <v>6661.3493389289579</v>
      </c>
      <c r="AY14" s="117">
        <f t="shared" si="27"/>
        <v>2035996.9811320761</v>
      </c>
      <c r="AZ14" s="117">
        <f t="shared" si="45"/>
        <v>1832397.2830188686</v>
      </c>
      <c r="BA14" s="117">
        <f t="shared" si="46"/>
        <v>203599.69811320747</v>
      </c>
      <c r="BB14" s="117">
        <f t="shared" si="47"/>
        <v>575544.58803507918</v>
      </c>
      <c r="BC14" s="111">
        <f t="shared" si="48"/>
        <v>916198.64150943432</v>
      </c>
      <c r="BD14" s="117">
        <f t="shared" si="49"/>
        <v>549719.18490566057</v>
      </c>
      <c r="BE14" s="139">
        <f t="shared" si="50"/>
        <v>366479.45660377375</v>
      </c>
      <c r="BF14" s="117">
        <f t="shared" si="28"/>
        <v>57262.415094339645</v>
      </c>
      <c r="BG14" s="117">
        <f t="shared" si="29"/>
        <v>34357.449056603786</v>
      </c>
      <c r="BH14" s="117">
        <f>ROUNDDOWN(AX14,-3)</f>
        <v>6000</v>
      </c>
    </row>
    <row r="15" spans="1:60" s="63" customFormat="1" x14ac:dyDescent="0.2">
      <c r="A15" s="63">
        <v>12</v>
      </c>
      <c r="B15" s="68">
        <v>2926.5306122448983</v>
      </c>
      <c r="C15" s="68">
        <f t="shared" si="5"/>
        <v>48.775510204081641</v>
      </c>
      <c r="D15" s="68">
        <v>4506.1224489795914</v>
      </c>
      <c r="E15" s="68">
        <f t="shared" si="5"/>
        <v>75.102040816326522</v>
      </c>
      <c r="F15" s="68">
        <f t="shared" si="6"/>
        <v>12</v>
      </c>
      <c r="G15" s="68">
        <f t="shared" si="0"/>
        <v>146.32653061224491</v>
      </c>
      <c r="H15" s="69">
        <f t="shared" si="7"/>
        <v>1755.9183673469388</v>
      </c>
      <c r="I15" s="70">
        <f t="shared" si="12"/>
        <v>549.23769639760189</v>
      </c>
      <c r="J15" s="13">
        <f t="shared" si="53"/>
        <v>12</v>
      </c>
      <c r="K15" s="13">
        <v>1</v>
      </c>
      <c r="L15" s="65">
        <f t="shared" si="9"/>
        <v>19</v>
      </c>
      <c r="M15" s="63">
        <f t="shared" si="1"/>
        <v>240</v>
      </c>
      <c r="N15" s="63">
        <f t="shared" si="2"/>
        <v>620</v>
      </c>
      <c r="O15" s="71">
        <f t="shared" si="13"/>
        <v>344</v>
      </c>
      <c r="P15" s="72">
        <f t="shared" si="30"/>
        <v>5.7333333333333334</v>
      </c>
      <c r="Q15" s="57">
        <f t="shared" si="31"/>
        <v>125.58139534883722</v>
      </c>
      <c r="R15" s="63">
        <f t="shared" si="14"/>
        <v>240</v>
      </c>
      <c r="S15" s="63">
        <f t="shared" si="15"/>
        <v>104</v>
      </c>
      <c r="T15" s="63">
        <f t="shared" si="16"/>
        <v>344</v>
      </c>
      <c r="U15" s="73">
        <f t="shared" si="17"/>
        <v>10.465116279069768</v>
      </c>
      <c r="V15" s="74">
        <f t="shared" si="18"/>
        <v>125.58139534883722</v>
      </c>
      <c r="W15" s="74">
        <f t="shared" si="32"/>
        <v>70.873146622734765</v>
      </c>
      <c r="X15" s="154">
        <f t="shared" si="19"/>
        <v>70.873146622734765</v>
      </c>
      <c r="Y15" s="118">
        <f t="shared" si="20"/>
        <v>125.58139534883722</v>
      </c>
      <c r="Z15" s="109">
        <f>[1]영웅렙업zero!$P14*X15</f>
        <v>24.677593664403808</v>
      </c>
      <c r="AA15" s="13">
        <f t="shared" si="21"/>
        <v>12</v>
      </c>
      <c r="AB15" s="63">
        <v>2</v>
      </c>
      <c r="AC15" s="68"/>
      <c r="AD15" s="68"/>
      <c r="AE15" s="68">
        <f t="shared" si="22"/>
        <v>28</v>
      </c>
      <c r="AF15" s="73">
        <f t="shared" si="33"/>
        <v>2.8000000000000003</v>
      </c>
      <c r="AG15" s="26">
        <f t="shared" si="34"/>
        <v>50400</v>
      </c>
      <c r="AH15" s="33">
        <f t="shared" si="35"/>
        <v>5040.0000000000009</v>
      </c>
      <c r="AI15" s="26">
        <f t="shared" si="36"/>
        <v>20160</v>
      </c>
      <c r="AJ15" s="32">
        <f t="shared" si="37"/>
        <v>2016.0000000000005</v>
      </c>
      <c r="AK15" s="29">
        <f t="shared" si="38"/>
        <v>1428802.6359143329</v>
      </c>
      <c r="AL15" s="34">
        <f t="shared" si="39"/>
        <v>142880.26359143332</v>
      </c>
      <c r="AM15" s="71">
        <f t="shared" si="23"/>
        <v>152960.26359143332</v>
      </c>
      <c r="AN15" s="77">
        <f t="shared" si="40"/>
        <v>0.93410053197264142</v>
      </c>
      <c r="AO15" s="77">
        <f t="shared" si="24"/>
        <v>6.589946802735859E-2</v>
      </c>
      <c r="AP15" s="132">
        <f>AM15*[1]영웅렙업zero!$P14</f>
        <v>53259.822818402165</v>
      </c>
      <c r="AQ15" s="60">
        <f t="shared" si="25"/>
        <v>47933.840536561947</v>
      </c>
      <c r="AR15" s="60">
        <f t="shared" si="41"/>
        <v>5325.9822818402172</v>
      </c>
      <c r="AS15" s="60">
        <f t="shared" si="52"/>
        <v>9026.7319145785295</v>
      </c>
      <c r="AT15" s="26">
        <f t="shared" si="26"/>
        <v>4793.3840536561947</v>
      </c>
      <c r="AU15" s="117">
        <f t="shared" si="42"/>
        <v>14380.152160968584</v>
      </c>
      <c r="AV15" s="60">
        <f>AU15/5</f>
        <v>2876.0304321937169</v>
      </c>
      <c r="AW15" s="117">
        <f t="shared" si="10"/>
        <v>38951.687122927346</v>
      </c>
      <c r="AX15" s="148">
        <f t="shared" si="44"/>
        <v>9586.7681073123895</v>
      </c>
      <c r="AY15" s="60">
        <f t="shared" si="27"/>
        <v>2447364.2174629332</v>
      </c>
      <c r="AZ15" s="60">
        <f t="shared" si="45"/>
        <v>2202627.7957166401</v>
      </c>
      <c r="BA15" s="60">
        <f t="shared" si="46"/>
        <v>244736.42174629308</v>
      </c>
      <c r="BB15" s="60">
        <f t="shared" si="47"/>
        <v>820281.00978137227</v>
      </c>
      <c r="BC15" s="26">
        <f t="shared" si="48"/>
        <v>1101313.89785832</v>
      </c>
      <c r="BD15" s="60">
        <f t="shared" si="49"/>
        <v>660788.33871499205</v>
      </c>
      <c r="BE15" s="133">
        <f t="shared" si="50"/>
        <v>440525.55914332805</v>
      </c>
      <c r="BF15" s="60">
        <f t="shared" si="28"/>
        <v>68832.118616145002</v>
      </c>
      <c r="BG15" s="60">
        <f t="shared" si="29"/>
        <v>41299.271169687003</v>
      </c>
      <c r="BH15" s="117">
        <f t="shared" ref="BH15:BH17" si="55">ROUNDDOWN(AX15,-3)</f>
        <v>9000</v>
      </c>
    </row>
    <row r="16" spans="1:60" s="63" customFormat="1" x14ac:dyDescent="0.2">
      <c r="A16" s="63">
        <v>13</v>
      </c>
      <c r="B16" s="68">
        <v>2865.3061224489797</v>
      </c>
      <c r="C16" s="68">
        <f t="shared" si="5"/>
        <v>47.755102040816332</v>
      </c>
      <c r="D16" s="68">
        <v>4861.2244897959181</v>
      </c>
      <c r="E16" s="68">
        <f t="shared" si="5"/>
        <v>81.020408163265301</v>
      </c>
      <c r="F16" s="68">
        <f t="shared" si="6"/>
        <v>13</v>
      </c>
      <c r="G16" s="68">
        <f t="shared" si="0"/>
        <v>143.26530612244898</v>
      </c>
      <c r="H16" s="69">
        <f t="shared" si="7"/>
        <v>1862.4489795918366</v>
      </c>
      <c r="I16" s="70">
        <f t="shared" si="12"/>
        <v>497.61900336798425</v>
      </c>
      <c r="J16" s="13">
        <f t="shared" si="53"/>
        <v>14</v>
      </c>
      <c r="K16" s="13">
        <v>1</v>
      </c>
      <c r="L16" s="65">
        <f t="shared" si="9"/>
        <v>20</v>
      </c>
      <c r="M16" s="63">
        <f t="shared" si="1"/>
        <v>280</v>
      </c>
      <c r="N16" s="63">
        <f t="shared" si="2"/>
        <v>680</v>
      </c>
      <c r="O16" s="71">
        <f t="shared" si="13"/>
        <v>396</v>
      </c>
      <c r="P16" s="72">
        <f t="shared" si="30"/>
        <v>6.6</v>
      </c>
      <c r="Q16" s="57">
        <f t="shared" si="31"/>
        <v>127.27272727272728</v>
      </c>
      <c r="R16" s="63">
        <f t="shared" si="14"/>
        <v>280</v>
      </c>
      <c r="S16" s="63">
        <f t="shared" si="15"/>
        <v>116</v>
      </c>
      <c r="T16" s="63">
        <f t="shared" si="16"/>
        <v>396</v>
      </c>
      <c r="U16" s="73">
        <f t="shared" si="17"/>
        <v>9.0909090909090917</v>
      </c>
      <c r="V16" s="74">
        <f t="shared" si="18"/>
        <v>127.27272727272728</v>
      </c>
      <c r="W16" s="74">
        <f t="shared" si="32"/>
        <v>66.751188589540405</v>
      </c>
      <c r="X16" s="154">
        <f t="shared" si="19"/>
        <v>66.751188589540405</v>
      </c>
      <c r="Y16" s="118">
        <f t="shared" si="20"/>
        <v>127.27272727272728</v>
      </c>
      <c r="Z16" s="109">
        <f>[1]영웅렙업zero!$P15*X16</f>
        <v>27.7638150850572</v>
      </c>
      <c r="AA16" s="13">
        <f t="shared" si="21"/>
        <v>14</v>
      </c>
      <c r="AB16" s="63">
        <v>4</v>
      </c>
      <c r="AC16" s="68"/>
      <c r="AD16" s="68"/>
      <c r="AE16" s="68">
        <f t="shared" si="22"/>
        <v>36</v>
      </c>
      <c r="AF16" s="73">
        <f t="shared" si="33"/>
        <v>3.6</v>
      </c>
      <c r="AG16" s="26">
        <f t="shared" si="34"/>
        <v>64800</v>
      </c>
      <c r="AH16" s="33">
        <f t="shared" si="35"/>
        <v>6480</v>
      </c>
      <c r="AI16" s="26">
        <f t="shared" si="36"/>
        <v>25920</v>
      </c>
      <c r="AJ16" s="32">
        <f t="shared" si="37"/>
        <v>2592</v>
      </c>
      <c r="AK16" s="29">
        <f t="shared" si="38"/>
        <v>1730190.8082408872</v>
      </c>
      <c r="AL16" s="34">
        <f t="shared" si="39"/>
        <v>173019.08082408874</v>
      </c>
      <c r="AM16" s="71">
        <f t="shared" si="23"/>
        <v>185979.08082408874</v>
      </c>
      <c r="AN16" s="77">
        <f t="shared" si="40"/>
        <v>0.93031474323578134</v>
      </c>
      <c r="AO16" s="77">
        <f t="shared" si="24"/>
        <v>6.9685256764218662E-2</v>
      </c>
      <c r="AP16" s="132">
        <f>AM16*[1]영웅렙업zero!$P15</f>
        <v>77354.260183136299</v>
      </c>
      <c r="AQ16" s="60">
        <f t="shared" si="25"/>
        <v>69618.834164822678</v>
      </c>
      <c r="AR16" s="60">
        <f t="shared" si="41"/>
        <v>7735.4260183136212</v>
      </c>
      <c r="AS16" s="60">
        <f t="shared" si="52"/>
        <v>13061.408300153838</v>
      </c>
      <c r="AT16" s="26">
        <f t="shared" si="26"/>
        <v>6961.8834164822683</v>
      </c>
      <c r="AU16" s="117">
        <f t="shared" si="42"/>
        <v>20885.650249446804</v>
      </c>
      <c r="AV16" s="60">
        <f>AU16/5</f>
        <v>4177.1300498893606</v>
      </c>
      <c r="AW16" s="117">
        <f t="shared" si="10"/>
        <v>59837.337372374153</v>
      </c>
      <c r="AX16" s="148">
        <f t="shared" si="44"/>
        <v>13923.766832964537</v>
      </c>
      <c r="AY16" s="60">
        <f t="shared" si="27"/>
        <v>2975665.2931854199</v>
      </c>
      <c r="AZ16" s="60">
        <f t="shared" si="45"/>
        <v>2678098.7638668781</v>
      </c>
      <c r="BA16" s="60">
        <f t="shared" si="46"/>
        <v>297566.52931854175</v>
      </c>
      <c r="BB16" s="60">
        <f t="shared" si="47"/>
        <v>1117847.539099914</v>
      </c>
      <c r="BC16" s="26">
        <f t="shared" si="48"/>
        <v>1339049.3819334391</v>
      </c>
      <c r="BD16" s="60">
        <f t="shared" si="49"/>
        <v>803429.62916006346</v>
      </c>
      <c r="BE16" s="133">
        <f t="shared" si="50"/>
        <v>535619.7527733756</v>
      </c>
      <c r="BF16" s="60">
        <f t="shared" si="28"/>
        <v>83690.586370839941</v>
      </c>
      <c r="BG16" s="60">
        <f t="shared" si="29"/>
        <v>50214.351822503966</v>
      </c>
      <c r="BH16" s="117">
        <f t="shared" si="55"/>
        <v>13000</v>
      </c>
    </row>
    <row r="17" spans="1:60" s="63" customFormat="1" x14ac:dyDescent="0.2">
      <c r="A17" s="63">
        <v>14</v>
      </c>
      <c r="B17" s="68">
        <v>2804.0816326530612</v>
      </c>
      <c r="C17" s="68">
        <f t="shared" si="5"/>
        <v>46.734693877551017</v>
      </c>
      <c r="D17" s="68">
        <v>5216.3265306122439</v>
      </c>
      <c r="E17" s="68">
        <f t="shared" si="5"/>
        <v>86.938775510204067</v>
      </c>
      <c r="F17" s="68">
        <f t="shared" si="6"/>
        <v>14</v>
      </c>
      <c r="G17" s="68">
        <f t="shared" si="0"/>
        <v>140.20408163265307</v>
      </c>
      <c r="H17" s="69">
        <f t="shared" si="7"/>
        <v>1962.8571428571431</v>
      </c>
      <c r="I17" s="70">
        <f t="shared" si="12"/>
        <v>451.95240370607792</v>
      </c>
      <c r="J17" s="13">
        <f t="shared" si="53"/>
        <v>16</v>
      </c>
      <c r="K17" s="13">
        <v>1</v>
      </c>
      <c r="L17" s="65">
        <f t="shared" si="9"/>
        <v>21</v>
      </c>
      <c r="M17" s="63">
        <f t="shared" si="1"/>
        <v>320</v>
      </c>
      <c r="N17" s="63">
        <f t="shared" si="2"/>
        <v>740</v>
      </c>
      <c r="O17" s="71">
        <f t="shared" si="13"/>
        <v>456</v>
      </c>
      <c r="P17" s="72">
        <f t="shared" si="30"/>
        <v>7.6</v>
      </c>
      <c r="Q17" s="57">
        <f t="shared" si="31"/>
        <v>126.31578947368421</v>
      </c>
      <c r="R17" s="63">
        <f t="shared" si="14"/>
        <v>320</v>
      </c>
      <c r="S17" s="63">
        <f t="shared" si="15"/>
        <v>136</v>
      </c>
      <c r="T17" s="63">
        <f t="shared" si="16"/>
        <v>456</v>
      </c>
      <c r="U17" s="73">
        <f t="shared" si="17"/>
        <v>7.8947368421052628</v>
      </c>
      <c r="V17" s="74">
        <f t="shared" si="18"/>
        <v>126.31578947368421</v>
      </c>
      <c r="W17" s="74">
        <f t="shared" si="32"/>
        <v>62.931297709923676</v>
      </c>
      <c r="X17" s="154">
        <f t="shared" si="19"/>
        <v>62.931297709923676</v>
      </c>
      <c r="Y17" s="118">
        <f t="shared" si="20"/>
        <v>126.31578947368421</v>
      </c>
      <c r="Z17" s="109">
        <f>[1]영웅렙업zero!$P16*X17</f>
        <v>31.711971002696981</v>
      </c>
      <c r="AA17" s="13">
        <f t="shared" si="21"/>
        <v>16</v>
      </c>
      <c r="AB17" s="63">
        <v>5</v>
      </c>
      <c r="AC17" s="68"/>
      <c r="AD17" s="68"/>
      <c r="AE17" s="68">
        <f t="shared" si="22"/>
        <v>42</v>
      </c>
      <c r="AF17" s="73">
        <f t="shared" si="33"/>
        <v>4.2</v>
      </c>
      <c r="AG17" s="26">
        <f t="shared" si="34"/>
        <v>75600</v>
      </c>
      <c r="AH17" s="33">
        <f t="shared" si="35"/>
        <v>7560</v>
      </c>
      <c r="AI17" s="26">
        <f t="shared" si="36"/>
        <v>30240</v>
      </c>
      <c r="AJ17" s="32">
        <f t="shared" si="37"/>
        <v>3024</v>
      </c>
      <c r="AK17" s="29">
        <f t="shared" si="38"/>
        <v>1903042.4427480919</v>
      </c>
      <c r="AL17" s="34">
        <f t="shared" si="39"/>
        <v>190304.2442748092</v>
      </c>
      <c r="AM17" s="71">
        <f t="shared" si="23"/>
        <v>205424.2442748092</v>
      </c>
      <c r="AN17" s="77">
        <f t="shared" si="40"/>
        <v>0.92639622429486457</v>
      </c>
      <c r="AO17" s="77">
        <f t="shared" si="24"/>
        <v>7.3603775705135391E-2</v>
      </c>
      <c r="AP17" s="132">
        <f>AM17*[1]영웅렙업zero!$P16</f>
        <v>103516.18216616609</v>
      </c>
      <c r="AQ17" s="60">
        <f t="shared" si="25"/>
        <v>93164.563949549483</v>
      </c>
      <c r="AR17" s="60">
        <f t="shared" si="41"/>
        <v>10351.618216616611</v>
      </c>
      <c r="AS17" s="60">
        <f t="shared" si="52"/>
        <v>18087.044234930232</v>
      </c>
      <c r="AT17" s="26">
        <f t="shared" si="26"/>
        <v>9316.4563949549483</v>
      </c>
      <c r="AU17" s="117">
        <f t="shared" si="42"/>
        <v>27949.369184864845</v>
      </c>
      <c r="AV17" s="60">
        <f>AU17/5</f>
        <v>5589.873836972969</v>
      </c>
      <c r="AW17" s="117">
        <f t="shared" si="10"/>
        <v>87786.706557238998</v>
      </c>
      <c r="AX17" s="148">
        <f t="shared" si="44"/>
        <v>18632.912789909897</v>
      </c>
      <c r="AY17" s="60">
        <f t="shared" si="27"/>
        <v>3286787.9083969472</v>
      </c>
      <c r="AZ17" s="60">
        <f t="shared" si="45"/>
        <v>2958109.1175572528</v>
      </c>
      <c r="BA17" s="60">
        <f t="shared" si="46"/>
        <v>328678.79083969444</v>
      </c>
      <c r="BB17" s="60">
        <f t="shared" si="47"/>
        <v>1446526.3299396085</v>
      </c>
      <c r="BC17" s="26">
        <f t="shared" si="48"/>
        <v>1479054.5587786264</v>
      </c>
      <c r="BD17" s="60">
        <f t="shared" si="49"/>
        <v>887432.73526717583</v>
      </c>
      <c r="BE17" s="133">
        <f t="shared" si="50"/>
        <v>591621.82351145055</v>
      </c>
      <c r="BF17" s="60">
        <f t="shared" si="28"/>
        <v>92440.909923664149</v>
      </c>
      <c r="BG17" s="60">
        <f t="shared" si="29"/>
        <v>55464.545954198489</v>
      </c>
      <c r="BH17" s="117">
        <f t="shared" si="55"/>
        <v>18000</v>
      </c>
    </row>
    <row r="18" spans="1:60" s="78" customFormat="1" x14ac:dyDescent="0.2">
      <c r="A18" s="78">
        <v>15</v>
      </c>
      <c r="B18" s="79">
        <v>2742.8571428571431</v>
      </c>
      <c r="C18" s="79">
        <f t="shared" si="5"/>
        <v>45.714285714285715</v>
      </c>
      <c r="D18" s="79">
        <v>5571.4285714285706</v>
      </c>
      <c r="E18" s="79">
        <f t="shared" si="5"/>
        <v>92.857142857142847</v>
      </c>
      <c r="F18" s="79">
        <f t="shared" si="6"/>
        <v>15</v>
      </c>
      <c r="G18" s="79">
        <f t="shared" si="0"/>
        <v>137.14285714285717</v>
      </c>
      <c r="H18" s="80">
        <f t="shared" si="7"/>
        <v>2057.1428571428573</v>
      </c>
      <c r="I18" s="81">
        <f t="shared" si="12"/>
        <v>411.38484429801269</v>
      </c>
      <c r="J18" s="82">
        <f t="shared" si="53"/>
        <v>18</v>
      </c>
      <c r="K18" s="82">
        <v>1</v>
      </c>
      <c r="L18" s="83">
        <f t="shared" si="9"/>
        <v>22</v>
      </c>
      <c r="M18" s="78">
        <f t="shared" si="1"/>
        <v>360</v>
      </c>
      <c r="N18" s="78">
        <f t="shared" si="2"/>
        <v>800</v>
      </c>
      <c r="O18" s="84">
        <f t="shared" si="13"/>
        <v>524</v>
      </c>
      <c r="P18" s="85">
        <f t="shared" si="30"/>
        <v>8.7333333333333325</v>
      </c>
      <c r="Q18" s="86">
        <f t="shared" si="31"/>
        <v>123.66412213740459</v>
      </c>
      <c r="R18" s="78">
        <f t="shared" si="14"/>
        <v>360</v>
      </c>
      <c r="S18" s="78">
        <f t="shared" si="15"/>
        <v>164</v>
      </c>
      <c r="T18" s="78">
        <f t="shared" si="16"/>
        <v>524</v>
      </c>
      <c r="U18" s="87">
        <f t="shared" si="17"/>
        <v>6.8702290076335881</v>
      </c>
      <c r="V18" s="88">
        <f t="shared" si="18"/>
        <v>123.66412213740459</v>
      </c>
      <c r="W18" s="88">
        <f t="shared" si="32"/>
        <v>59.381443298969089</v>
      </c>
      <c r="X18" s="156">
        <f t="shared" si="19"/>
        <v>59.381443298969089</v>
      </c>
      <c r="Y18" s="128">
        <f t="shared" si="20"/>
        <v>123.66412213740459</v>
      </c>
      <c r="Z18" s="109">
        <f>[1]영웅렙업zero!$P17*X18</f>
        <v>36.523503586013213</v>
      </c>
      <c r="AA18" s="82">
        <f t="shared" si="21"/>
        <v>18</v>
      </c>
      <c r="AB18" s="78">
        <v>5</v>
      </c>
      <c r="AC18" s="79">
        <v>1</v>
      </c>
      <c r="AD18" s="79"/>
      <c r="AE18" s="79">
        <f t="shared" si="22"/>
        <v>49</v>
      </c>
      <c r="AF18" s="87">
        <f t="shared" si="33"/>
        <v>4.9000000000000004</v>
      </c>
      <c r="AG18" s="91">
        <f t="shared" si="34"/>
        <v>88200</v>
      </c>
      <c r="AH18" s="92">
        <f t="shared" si="35"/>
        <v>8820</v>
      </c>
      <c r="AI18" s="91">
        <f t="shared" si="36"/>
        <v>35280</v>
      </c>
      <c r="AJ18" s="125">
        <f t="shared" si="37"/>
        <v>3528</v>
      </c>
      <c r="AK18" s="94">
        <f t="shared" si="38"/>
        <v>2094977.3195876295</v>
      </c>
      <c r="AL18" s="95">
        <f t="shared" si="39"/>
        <v>209497.73195876295</v>
      </c>
      <c r="AM18" s="84">
        <f t="shared" si="23"/>
        <v>227137.73195876295</v>
      </c>
      <c r="AN18" s="96">
        <f t="shared" si="40"/>
        <v>0.92233787029623704</v>
      </c>
      <c r="AO18" s="96">
        <f t="shared" si="24"/>
        <v>7.7662129703762989E-2</v>
      </c>
      <c r="AP18" s="136">
        <f>AM18*[1]영웅렙업zero!$P17</f>
        <v>139704.68393547466</v>
      </c>
      <c r="AQ18" s="97">
        <f t="shared" si="25"/>
        <v>125734.2155419272</v>
      </c>
      <c r="AR18" s="97">
        <f t="shared" si="41"/>
        <v>13970.46839354746</v>
      </c>
      <c r="AS18" s="97">
        <f t="shared" si="52"/>
        <v>24322.086610164071</v>
      </c>
      <c r="AT18" s="91">
        <f t="shared" si="26"/>
        <v>12573.421554192721</v>
      </c>
      <c r="AU18" s="117">
        <f t="shared" si="42"/>
        <v>37720.264662578156</v>
      </c>
      <c r="AV18" s="60">
        <f>AU18/6</f>
        <v>6286.7107770963594</v>
      </c>
      <c r="AW18" s="117">
        <f t="shared" si="10"/>
        <v>125506.97121981715</v>
      </c>
      <c r="AX18" s="148">
        <f t="shared" si="44"/>
        <v>25146.843108385441</v>
      </c>
      <c r="AY18" s="97">
        <f t="shared" si="27"/>
        <v>3634203.7113402071</v>
      </c>
      <c r="AZ18" s="97">
        <f t="shared" si="45"/>
        <v>3270783.3402061863</v>
      </c>
      <c r="BA18" s="97">
        <f t="shared" si="46"/>
        <v>363420.37113402085</v>
      </c>
      <c r="BB18" s="97">
        <f t="shared" si="47"/>
        <v>1809946.7010736293</v>
      </c>
      <c r="BC18" s="91">
        <f t="shared" si="48"/>
        <v>1635391.6701030931</v>
      </c>
      <c r="BD18" s="97">
        <f t="shared" si="49"/>
        <v>981235.00206185586</v>
      </c>
      <c r="BE18" s="137">
        <f t="shared" si="50"/>
        <v>654156.66804123728</v>
      </c>
      <c r="BF18" s="97">
        <f t="shared" si="28"/>
        <v>102211.97938144332</v>
      </c>
      <c r="BG18" s="97">
        <f t="shared" si="29"/>
        <v>61327.187628865991</v>
      </c>
      <c r="BH18" s="117">
        <f>ROUNDDOWN(AX18,-4)</f>
        <v>20000</v>
      </c>
    </row>
    <row r="19" spans="1:60" s="99" customFormat="1" x14ac:dyDescent="0.2">
      <c r="A19" s="99">
        <v>16</v>
      </c>
      <c r="B19" s="100">
        <v>2681.6326530612246</v>
      </c>
      <c r="C19" s="100">
        <f t="shared" si="5"/>
        <v>44.693877551020407</v>
      </c>
      <c r="D19" s="100">
        <v>5926.5306122448974</v>
      </c>
      <c r="E19" s="100">
        <f t="shared" si="5"/>
        <v>98.775510204081627</v>
      </c>
      <c r="F19" s="100">
        <f t="shared" si="6"/>
        <v>16</v>
      </c>
      <c r="G19" s="100">
        <f t="shared" si="0"/>
        <v>134.08163265306123</v>
      </c>
      <c r="H19" s="101">
        <f t="shared" si="7"/>
        <v>2145.3061224489797</v>
      </c>
      <c r="I19" s="102">
        <f t="shared" si="12"/>
        <v>375.2090309970074</v>
      </c>
      <c r="J19" s="103">
        <f t="shared" si="53"/>
        <v>20</v>
      </c>
      <c r="K19" s="103">
        <v>1</v>
      </c>
      <c r="L19" s="104">
        <f t="shared" si="9"/>
        <v>23</v>
      </c>
      <c r="M19" s="99">
        <f t="shared" si="1"/>
        <v>400</v>
      </c>
      <c r="N19" s="99">
        <f t="shared" si="2"/>
        <v>860</v>
      </c>
      <c r="O19" s="105">
        <f t="shared" si="13"/>
        <v>600</v>
      </c>
      <c r="P19" s="106">
        <f t="shared" si="30"/>
        <v>10</v>
      </c>
      <c r="Q19" s="107">
        <f t="shared" si="31"/>
        <v>120</v>
      </c>
      <c r="R19" s="99">
        <f t="shared" si="14"/>
        <v>400</v>
      </c>
      <c r="S19" s="99">
        <f t="shared" si="15"/>
        <v>200</v>
      </c>
      <c r="T19" s="99">
        <f t="shared" si="16"/>
        <v>600</v>
      </c>
      <c r="U19" s="108">
        <f t="shared" si="17"/>
        <v>6</v>
      </c>
      <c r="V19" s="109">
        <f t="shared" si="18"/>
        <v>120</v>
      </c>
      <c r="W19" s="109">
        <f t="shared" si="32"/>
        <v>56.073968705547664</v>
      </c>
      <c r="X19" s="157">
        <f t="shared" si="19"/>
        <v>56.073968705547664</v>
      </c>
      <c r="Y19" s="110">
        <f t="shared" si="20"/>
        <v>120</v>
      </c>
      <c r="Z19" s="109">
        <f>[1]영웅렙업zero!$P18*X19</f>
        <v>43.079106364663268</v>
      </c>
      <c r="AA19" s="103">
        <f t="shared" si="21"/>
        <v>20</v>
      </c>
      <c r="AB19" s="99">
        <v>5</v>
      </c>
      <c r="AC19" s="100">
        <v>2</v>
      </c>
      <c r="AD19" s="100"/>
      <c r="AE19" s="100">
        <f t="shared" si="22"/>
        <v>56</v>
      </c>
      <c r="AF19" s="108">
        <f t="shared" si="33"/>
        <v>5.6000000000000005</v>
      </c>
      <c r="AG19" s="111">
        <f t="shared" si="34"/>
        <v>100800</v>
      </c>
      <c r="AH19" s="112">
        <f t="shared" si="35"/>
        <v>10080.000000000002</v>
      </c>
      <c r="AI19" s="111">
        <f t="shared" si="36"/>
        <v>40320</v>
      </c>
      <c r="AJ19" s="113">
        <f t="shared" si="37"/>
        <v>4032.0000000000009</v>
      </c>
      <c r="AK19" s="114">
        <f t="shared" si="38"/>
        <v>2260902.4182076817</v>
      </c>
      <c r="AL19" s="115">
        <f t="shared" si="39"/>
        <v>226090.24182076822</v>
      </c>
      <c r="AM19" s="105">
        <f t="shared" si="23"/>
        <v>246250.24182076822</v>
      </c>
      <c r="AN19" s="116">
        <f t="shared" si="40"/>
        <v>0.91813206009083503</v>
      </c>
      <c r="AO19" s="116">
        <f t="shared" si="24"/>
        <v>8.1867939909165008E-2</v>
      </c>
      <c r="AP19" s="138">
        <f>AM19*[1]영웅렙업zero!$P18</f>
        <v>189182.97749578411</v>
      </c>
      <c r="AQ19" s="117">
        <f t="shared" si="25"/>
        <v>170264.67974620571</v>
      </c>
      <c r="AR19" s="117">
        <f t="shared" si="41"/>
        <v>18918.2977495784</v>
      </c>
      <c r="AS19" s="117">
        <f t="shared" si="52"/>
        <v>32888.76614312586</v>
      </c>
      <c r="AT19" s="111">
        <f t="shared" si="26"/>
        <v>17026.467974620573</v>
      </c>
      <c r="AU19" s="117">
        <f t="shared" si="42"/>
        <v>51079.403923861712</v>
      </c>
      <c r="AV19" s="60">
        <f>AU19/6</f>
        <v>8513.2339873102846</v>
      </c>
      <c r="AW19" s="117">
        <f t="shared" si="10"/>
        <v>176586.37514367886</v>
      </c>
      <c r="AX19" s="148">
        <f t="shared" si="44"/>
        <v>34052.935949241146</v>
      </c>
      <c r="AY19" s="117">
        <f t="shared" si="27"/>
        <v>3940003.8691322915</v>
      </c>
      <c r="AZ19" s="117">
        <f t="shared" si="45"/>
        <v>3546003.4822190623</v>
      </c>
      <c r="BA19" s="117">
        <f t="shared" si="46"/>
        <v>394000.38691322925</v>
      </c>
      <c r="BB19" s="117">
        <f t="shared" si="47"/>
        <v>2203947.0879868586</v>
      </c>
      <c r="BC19" s="111">
        <f t="shared" si="48"/>
        <v>1773001.7411095311</v>
      </c>
      <c r="BD19" s="117">
        <f t="shared" si="49"/>
        <v>1063801.0446657187</v>
      </c>
      <c r="BE19" s="139">
        <f t="shared" si="50"/>
        <v>709200.69644381246</v>
      </c>
      <c r="BF19" s="117">
        <f t="shared" si="28"/>
        <v>110812.6088193457</v>
      </c>
      <c r="BG19" s="117">
        <f t="shared" si="29"/>
        <v>66487.565291607418</v>
      </c>
      <c r="BH19" s="117">
        <f t="shared" ref="BH19:BH53" si="56">ROUNDDOWN(AX19,-4)</f>
        <v>30000</v>
      </c>
    </row>
    <row r="20" spans="1:60" s="63" customFormat="1" x14ac:dyDescent="0.2">
      <c r="A20" s="63">
        <v>17</v>
      </c>
      <c r="B20" s="68">
        <v>2620.408163265306</v>
      </c>
      <c r="C20" s="68">
        <f t="shared" si="5"/>
        <v>43.673469387755098</v>
      </c>
      <c r="D20" s="68">
        <v>6281.6326530612241</v>
      </c>
      <c r="E20" s="68">
        <f t="shared" si="5"/>
        <v>104.69387755102041</v>
      </c>
      <c r="F20" s="68">
        <f t="shared" si="6"/>
        <v>17</v>
      </c>
      <c r="G20" s="68">
        <f t="shared" si="0"/>
        <v>131.0204081632653</v>
      </c>
      <c r="H20" s="69">
        <f t="shared" si="7"/>
        <v>2227.3469387755104</v>
      </c>
      <c r="I20" s="70">
        <f t="shared" si="12"/>
        <v>342.83469781222976</v>
      </c>
      <c r="J20" s="13">
        <f t="shared" si="53"/>
        <v>22</v>
      </c>
      <c r="K20" s="13">
        <v>1</v>
      </c>
      <c r="L20" s="65">
        <f t="shared" si="9"/>
        <v>24</v>
      </c>
      <c r="M20" s="63">
        <f t="shared" si="1"/>
        <v>440</v>
      </c>
      <c r="N20" s="63">
        <f t="shared" si="2"/>
        <v>920</v>
      </c>
      <c r="O20" s="71">
        <f t="shared" si="13"/>
        <v>684</v>
      </c>
      <c r="P20" s="72">
        <f t="shared" si="30"/>
        <v>11.4</v>
      </c>
      <c r="Q20" s="57">
        <f t="shared" si="31"/>
        <v>115.78947368421053</v>
      </c>
      <c r="R20" s="63">
        <f t="shared" si="14"/>
        <v>440</v>
      </c>
      <c r="S20" s="63">
        <f t="shared" si="15"/>
        <v>244</v>
      </c>
      <c r="T20" s="63">
        <f t="shared" si="16"/>
        <v>684</v>
      </c>
      <c r="U20" s="73">
        <f t="shared" si="17"/>
        <v>5.2631578947368425</v>
      </c>
      <c r="V20" s="74">
        <f t="shared" si="18"/>
        <v>115.78947368421053</v>
      </c>
      <c r="W20" s="74">
        <f t="shared" si="32"/>
        <v>52.984869325997245</v>
      </c>
      <c r="X20" s="154">
        <f t="shared" si="19"/>
        <v>52.984869325997245</v>
      </c>
      <c r="Y20" s="118">
        <f t="shared" si="20"/>
        <v>115.78947368421053</v>
      </c>
      <c r="Z20" s="109">
        <f>[1]영웅렙업zero!$P19*X20</f>
        <v>49.686449154116076</v>
      </c>
      <c r="AA20" s="13">
        <f t="shared" si="21"/>
        <v>22</v>
      </c>
      <c r="AB20" s="63">
        <v>5</v>
      </c>
      <c r="AC20" s="68">
        <v>3</v>
      </c>
      <c r="AD20" s="68"/>
      <c r="AE20" s="68">
        <f t="shared" si="22"/>
        <v>63</v>
      </c>
      <c r="AF20" s="73">
        <f t="shared" si="33"/>
        <v>6.3000000000000007</v>
      </c>
      <c r="AG20" s="26">
        <f t="shared" si="34"/>
        <v>113400</v>
      </c>
      <c r="AH20" s="33">
        <f t="shared" si="35"/>
        <v>11340.000000000002</v>
      </c>
      <c r="AI20" s="26">
        <f t="shared" si="36"/>
        <v>45360</v>
      </c>
      <c r="AJ20" s="32">
        <f t="shared" si="37"/>
        <v>4536.0000000000009</v>
      </c>
      <c r="AK20" s="29">
        <f t="shared" si="38"/>
        <v>2403393.6726272348</v>
      </c>
      <c r="AL20" s="34">
        <f t="shared" si="39"/>
        <v>240339.36726272356</v>
      </c>
      <c r="AM20" s="71">
        <f t="shared" si="23"/>
        <v>263019.36726272356</v>
      </c>
      <c r="AN20" s="77">
        <f t="shared" si="40"/>
        <v>0.91377060846874636</v>
      </c>
      <c r="AO20" s="77">
        <f t="shared" si="24"/>
        <v>8.622939153125371E-2</v>
      </c>
      <c r="AP20" s="132">
        <f>AM20*[1]영웅렙업zero!$P19</f>
        <v>246645.85539772169</v>
      </c>
      <c r="AQ20" s="60">
        <f t="shared" si="25"/>
        <v>221981.26985794952</v>
      </c>
      <c r="AR20" s="60">
        <f t="shared" si="41"/>
        <v>24664.585539772175</v>
      </c>
      <c r="AS20" s="60">
        <f t="shared" si="52"/>
        <v>43582.883289350575</v>
      </c>
      <c r="AT20" s="26">
        <f t="shared" si="26"/>
        <v>22198.126985794952</v>
      </c>
      <c r="AU20" s="117">
        <f t="shared" si="42"/>
        <v>66594.380957384856</v>
      </c>
      <c r="AV20" s="60">
        <f>AU20/6</f>
        <v>11099.063492897476</v>
      </c>
      <c r="AW20" s="117">
        <f t="shared" si="10"/>
        <v>243180.75610106371</v>
      </c>
      <c r="AX20" s="148">
        <f t="shared" si="44"/>
        <v>44396.253971589904</v>
      </c>
      <c r="AY20" s="60">
        <f t="shared" si="27"/>
        <v>4208309.876203577</v>
      </c>
      <c r="AZ20" s="60">
        <f t="shared" si="45"/>
        <v>3787478.8885832196</v>
      </c>
      <c r="BA20" s="60">
        <f t="shared" si="46"/>
        <v>420830.98762035742</v>
      </c>
      <c r="BB20" s="60">
        <f t="shared" si="47"/>
        <v>2624778.075607216</v>
      </c>
      <c r="BC20" s="26">
        <f t="shared" si="48"/>
        <v>1893739.4442916098</v>
      </c>
      <c r="BD20" s="60">
        <f t="shared" si="49"/>
        <v>1136243.6665749659</v>
      </c>
      <c r="BE20" s="133">
        <f t="shared" si="50"/>
        <v>757495.77771664399</v>
      </c>
      <c r="BF20" s="60">
        <f t="shared" si="28"/>
        <v>118358.71526822561</v>
      </c>
      <c r="BG20" s="60">
        <f t="shared" si="29"/>
        <v>71015.229160935371</v>
      </c>
      <c r="BH20" s="117">
        <f t="shared" si="56"/>
        <v>40000</v>
      </c>
    </row>
    <row r="21" spans="1:60" s="63" customFormat="1" x14ac:dyDescent="0.2">
      <c r="A21" s="63">
        <v>18</v>
      </c>
      <c r="B21" s="68">
        <v>2559.1836734693879</v>
      </c>
      <c r="C21" s="68">
        <f t="shared" si="5"/>
        <v>42.653061224489797</v>
      </c>
      <c r="D21" s="68">
        <v>6636.7346938775509</v>
      </c>
      <c r="E21" s="68">
        <f t="shared" si="5"/>
        <v>110.61224489795919</v>
      </c>
      <c r="F21" s="68">
        <f t="shared" si="6"/>
        <v>18</v>
      </c>
      <c r="G21" s="68">
        <f t="shared" si="0"/>
        <v>127.9591836734694</v>
      </c>
      <c r="H21" s="69">
        <f t="shared" si="7"/>
        <v>2303.2653061224491</v>
      </c>
      <c r="I21" s="70">
        <f t="shared" si="12"/>
        <v>313.76625218749621</v>
      </c>
      <c r="J21" s="13">
        <f t="shared" si="53"/>
        <v>24</v>
      </c>
      <c r="K21" s="13">
        <v>1</v>
      </c>
      <c r="L21" s="65">
        <f t="shared" si="9"/>
        <v>25</v>
      </c>
      <c r="M21" s="63">
        <f t="shared" si="1"/>
        <v>480</v>
      </c>
      <c r="N21" s="63">
        <f t="shared" si="2"/>
        <v>980</v>
      </c>
      <c r="O21" s="71">
        <f t="shared" si="13"/>
        <v>776</v>
      </c>
      <c r="P21" s="72">
        <f t="shared" si="30"/>
        <v>12.933333333333334</v>
      </c>
      <c r="Q21" s="57">
        <f t="shared" si="31"/>
        <v>111.34020618556701</v>
      </c>
      <c r="R21" s="63">
        <f t="shared" si="14"/>
        <v>480</v>
      </c>
      <c r="S21" s="63">
        <f t="shared" si="15"/>
        <v>296</v>
      </c>
      <c r="T21" s="63">
        <f t="shared" si="16"/>
        <v>776</v>
      </c>
      <c r="U21" s="73">
        <f t="shared" si="17"/>
        <v>4.6391752577319592</v>
      </c>
      <c r="V21" s="74">
        <f t="shared" si="18"/>
        <v>111.34020618556701</v>
      </c>
      <c r="W21" s="74">
        <f t="shared" si="32"/>
        <v>50.093209054593885</v>
      </c>
      <c r="X21" s="154">
        <f t="shared" si="19"/>
        <v>50.093209054593885</v>
      </c>
      <c r="Y21" s="118">
        <f t="shared" si="20"/>
        <v>111.34020618556701</v>
      </c>
      <c r="Z21" s="109">
        <f>[1]영웅렙업zero!$P20*X21</f>
        <v>58.121415860828264</v>
      </c>
      <c r="AA21" s="13">
        <f t="shared" si="21"/>
        <v>24</v>
      </c>
      <c r="AB21" s="63">
        <v>5</v>
      </c>
      <c r="AC21" s="68">
        <v>5</v>
      </c>
      <c r="AD21" s="68"/>
      <c r="AE21" s="68">
        <f t="shared" si="22"/>
        <v>73</v>
      </c>
      <c r="AF21" s="73">
        <f t="shared" si="33"/>
        <v>7.3000000000000007</v>
      </c>
      <c r="AG21" s="26">
        <f t="shared" si="34"/>
        <v>131400</v>
      </c>
      <c r="AH21" s="33">
        <f t="shared" si="35"/>
        <v>13140.000000000002</v>
      </c>
      <c r="AI21" s="26">
        <f t="shared" si="36"/>
        <v>52560</v>
      </c>
      <c r="AJ21" s="32">
        <f t="shared" si="37"/>
        <v>5256.0000000000009</v>
      </c>
      <c r="AK21" s="29">
        <f t="shared" si="38"/>
        <v>2632899.0679094545</v>
      </c>
      <c r="AL21" s="34">
        <f t="shared" si="39"/>
        <v>263289.9067909455</v>
      </c>
      <c r="AM21" s="71">
        <f t="shared" si="23"/>
        <v>289569.9067909455</v>
      </c>
      <c r="AN21" s="77">
        <f t="shared" si="40"/>
        <v>0.90924471299093657</v>
      </c>
      <c r="AO21" s="77">
        <f t="shared" si="24"/>
        <v>9.0755287009063421E-2</v>
      </c>
      <c r="AP21" s="132">
        <f>AM21*[1]영웅렙업zero!$P20</f>
        <v>335977.93575243867</v>
      </c>
      <c r="AQ21" s="60">
        <f t="shared" si="25"/>
        <v>302380.14217719482</v>
      </c>
      <c r="AR21" s="60">
        <f t="shared" si="41"/>
        <v>33597.79357524385</v>
      </c>
      <c r="AS21" s="60">
        <f t="shared" si="52"/>
        <v>58262.379115016025</v>
      </c>
      <c r="AT21" s="26">
        <f t="shared" si="26"/>
        <v>30238.014217719483</v>
      </c>
      <c r="AU21" s="117">
        <f t="shared" si="42"/>
        <v>90714.042653158438</v>
      </c>
      <c r="AV21" s="60">
        <f>AU21/7</f>
        <v>12959.148950451205</v>
      </c>
      <c r="AW21" s="117">
        <f t="shared" si="10"/>
        <v>333894.79875422217</v>
      </c>
      <c r="AX21" s="148">
        <f t="shared" si="44"/>
        <v>60476.028435438966</v>
      </c>
      <c r="AY21" s="60">
        <f t="shared" si="27"/>
        <v>4633118.5086551281</v>
      </c>
      <c r="AZ21" s="60">
        <f t="shared" si="45"/>
        <v>4169806.6577896154</v>
      </c>
      <c r="BA21" s="60">
        <f t="shared" si="46"/>
        <v>463311.85086551262</v>
      </c>
      <c r="BB21" s="60">
        <f t="shared" si="47"/>
        <v>3088089.9264727286</v>
      </c>
      <c r="BC21" s="26">
        <f t="shared" si="48"/>
        <v>2084903.3288948077</v>
      </c>
      <c r="BD21" s="60">
        <f t="shared" si="49"/>
        <v>1250941.9973368845</v>
      </c>
      <c r="BE21" s="133">
        <f t="shared" si="50"/>
        <v>833961.33155792311</v>
      </c>
      <c r="BF21" s="60">
        <f t="shared" si="28"/>
        <v>130306.45805592548</v>
      </c>
      <c r="BG21" s="60">
        <f t="shared" si="29"/>
        <v>78183.874833555281</v>
      </c>
      <c r="BH21" s="117">
        <f t="shared" si="56"/>
        <v>60000</v>
      </c>
    </row>
    <row r="22" spans="1:60" s="63" customFormat="1" x14ac:dyDescent="0.2">
      <c r="A22" s="63">
        <v>19</v>
      </c>
      <c r="B22" s="68">
        <v>2497.9591836734694</v>
      </c>
      <c r="C22" s="68">
        <f t="shared" si="5"/>
        <v>41.632653061224488</v>
      </c>
      <c r="D22" s="68">
        <v>6991.8367346938767</v>
      </c>
      <c r="E22" s="68">
        <f t="shared" si="5"/>
        <v>116.53061224489794</v>
      </c>
      <c r="F22" s="68">
        <f t="shared" si="6"/>
        <v>19</v>
      </c>
      <c r="G22" s="68">
        <f t="shared" si="0"/>
        <v>124.89795918367346</v>
      </c>
      <c r="H22" s="69">
        <f t="shared" si="7"/>
        <v>2373.0612244897957</v>
      </c>
      <c r="I22" s="70">
        <f t="shared" si="12"/>
        <v>287.58523204994799</v>
      </c>
      <c r="J22" s="13">
        <f t="shared" si="53"/>
        <v>26</v>
      </c>
      <c r="K22" s="13">
        <v>1</v>
      </c>
      <c r="L22" s="65">
        <f t="shared" si="9"/>
        <v>26</v>
      </c>
      <c r="M22" s="63">
        <f t="shared" si="1"/>
        <v>520</v>
      </c>
      <c r="N22" s="63">
        <f t="shared" si="2"/>
        <v>1040</v>
      </c>
      <c r="O22" s="71">
        <f t="shared" si="13"/>
        <v>876</v>
      </c>
      <c r="P22" s="72">
        <f t="shared" si="30"/>
        <v>14.6</v>
      </c>
      <c r="Q22" s="57">
        <f t="shared" si="31"/>
        <v>106.84931506849315</v>
      </c>
      <c r="R22" s="63">
        <f t="shared" si="14"/>
        <v>520</v>
      </c>
      <c r="S22" s="63">
        <f t="shared" si="15"/>
        <v>356</v>
      </c>
      <c r="T22" s="63">
        <f t="shared" si="16"/>
        <v>876</v>
      </c>
      <c r="U22" s="73">
        <f t="shared" si="17"/>
        <v>4.1095890410958908</v>
      </c>
      <c r="V22" s="74">
        <f t="shared" si="18"/>
        <v>106.84931506849315</v>
      </c>
      <c r="W22" s="74">
        <f t="shared" si="32"/>
        <v>47.380645161290325</v>
      </c>
      <c r="X22" s="154">
        <f t="shared" si="19"/>
        <v>47.380645161290325</v>
      </c>
      <c r="Y22" s="118">
        <f t="shared" si="20"/>
        <v>106.84931506849315</v>
      </c>
      <c r="Z22" s="109">
        <f>[1]영웅렙업zero!$P21*X22</f>
        <v>70.165186991570366</v>
      </c>
      <c r="AA22" s="13">
        <f t="shared" si="21"/>
        <v>26</v>
      </c>
      <c r="AB22" s="63">
        <v>5</v>
      </c>
      <c r="AC22" s="70">
        <v>6</v>
      </c>
      <c r="AD22" s="68">
        <v>1</v>
      </c>
      <c r="AE22" s="68">
        <f t="shared" si="22"/>
        <v>85</v>
      </c>
      <c r="AF22" s="73">
        <f t="shared" si="33"/>
        <v>8.5</v>
      </c>
      <c r="AG22" s="26">
        <f t="shared" si="34"/>
        <v>153000</v>
      </c>
      <c r="AH22" s="33">
        <f t="shared" si="35"/>
        <v>15300</v>
      </c>
      <c r="AI22" s="26">
        <f t="shared" si="36"/>
        <v>61200</v>
      </c>
      <c r="AJ22" s="32">
        <f t="shared" si="37"/>
        <v>6120</v>
      </c>
      <c r="AK22" s="29">
        <f t="shared" si="38"/>
        <v>2899695.4838709678</v>
      </c>
      <c r="AL22" s="34">
        <f t="shared" si="39"/>
        <v>289969.54838709679</v>
      </c>
      <c r="AM22" s="71">
        <f t="shared" si="23"/>
        <v>320569.54838709679</v>
      </c>
      <c r="AN22" s="77">
        <f t="shared" si="40"/>
        <v>0.90454489469146448</v>
      </c>
      <c r="AO22" s="77">
        <f t="shared" si="24"/>
        <v>9.5455105308535529E-2</v>
      </c>
      <c r="AP22" s="132">
        <f>AM22*[1]영웅렙업zero!$P21</f>
        <v>474725.96098713315</v>
      </c>
      <c r="AQ22" s="60">
        <f t="shared" si="25"/>
        <v>427253.36488841986</v>
      </c>
      <c r="AR22" s="60">
        <f t="shared" si="41"/>
        <v>47472.596098713286</v>
      </c>
      <c r="AS22" s="60">
        <f t="shared" si="52"/>
        <v>81070.389673957136</v>
      </c>
      <c r="AT22" s="26">
        <f t="shared" si="26"/>
        <v>42725.336488841989</v>
      </c>
      <c r="AU22" s="117">
        <f t="shared" si="42"/>
        <v>128176.00946652595</v>
      </c>
      <c r="AV22" s="60">
        <f>AU22/7</f>
        <v>18310.858495217992</v>
      </c>
      <c r="AW22" s="117">
        <f t="shared" si="10"/>
        <v>462070.80822074809</v>
      </c>
      <c r="AX22" s="148">
        <f t="shared" si="44"/>
        <v>85450.672977683978</v>
      </c>
      <c r="AY22" s="60">
        <f t="shared" si="27"/>
        <v>5129112.7741935486</v>
      </c>
      <c r="AZ22" s="60">
        <f t="shared" si="45"/>
        <v>4616201.4967741938</v>
      </c>
      <c r="BA22" s="60">
        <f t="shared" si="46"/>
        <v>512911.27741935477</v>
      </c>
      <c r="BB22" s="60">
        <f t="shared" si="47"/>
        <v>3601001.2038920834</v>
      </c>
      <c r="BC22" s="26">
        <f t="shared" si="48"/>
        <v>2308100.7483870969</v>
      </c>
      <c r="BD22" s="60">
        <f t="shared" si="49"/>
        <v>1384860.449032258</v>
      </c>
      <c r="BE22" s="133">
        <f t="shared" si="50"/>
        <v>923240.29935483879</v>
      </c>
      <c r="BF22" s="60">
        <f t="shared" si="28"/>
        <v>144256.29677419356</v>
      </c>
      <c r="BG22" s="60">
        <f t="shared" si="29"/>
        <v>86553.778064516126</v>
      </c>
      <c r="BH22" s="117">
        <f t="shared" si="56"/>
        <v>80000</v>
      </c>
    </row>
    <row r="23" spans="1:60" s="78" customFormat="1" x14ac:dyDescent="0.2">
      <c r="A23" s="78">
        <v>20</v>
      </c>
      <c r="B23" s="79">
        <v>2436.7346938775509</v>
      </c>
      <c r="C23" s="79">
        <f t="shared" si="5"/>
        <v>40.612244897959179</v>
      </c>
      <c r="D23" s="79">
        <v>7346.9387755102034</v>
      </c>
      <c r="E23" s="79">
        <f t="shared" si="5"/>
        <v>122.44897959183672</v>
      </c>
      <c r="F23" s="79">
        <f t="shared" si="6"/>
        <v>20</v>
      </c>
      <c r="G23" s="79">
        <f t="shared" si="0"/>
        <v>121.83673469387755</v>
      </c>
      <c r="H23" s="80">
        <f t="shared" si="7"/>
        <v>2436.7346938775509</v>
      </c>
      <c r="I23" s="81">
        <f t="shared" si="12"/>
        <v>263.93642867100772</v>
      </c>
      <c r="J23" s="82">
        <f t="shared" si="53"/>
        <v>28</v>
      </c>
      <c r="K23" s="82">
        <v>1</v>
      </c>
      <c r="L23" s="83">
        <f t="shared" si="9"/>
        <v>27</v>
      </c>
      <c r="M23" s="78">
        <f t="shared" si="1"/>
        <v>560</v>
      </c>
      <c r="N23" s="78">
        <f t="shared" si="2"/>
        <v>1100</v>
      </c>
      <c r="O23" s="84">
        <f t="shared" si="13"/>
        <v>984</v>
      </c>
      <c r="P23" s="85">
        <f t="shared" si="30"/>
        <v>16.399999999999999</v>
      </c>
      <c r="Q23" s="86">
        <f t="shared" si="31"/>
        <v>102.4390243902439</v>
      </c>
      <c r="R23" s="78">
        <f t="shared" si="14"/>
        <v>560</v>
      </c>
      <c r="S23" s="78">
        <f t="shared" si="15"/>
        <v>424</v>
      </c>
      <c r="T23" s="78">
        <f t="shared" si="16"/>
        <v>984</v>
      </c>
      <c r="U23" s="87">
        <f t="shared" si="17"/>
        <v>3.6585365853658538</v>
      </c>
      <c r="V23" s="88">
        <f t="shared" si="18"/>
        <v>102.4390243902439</v>
      </c>
      <c r="W23" s="88">
        <f t="shared" si="32"/>
        <v>44.83103879849812</v>
      </c>
      <c r="X23" s="156">
        <f t="shared" si="19"/>
        <v>44.83103879849812</v>
      </c>
      <c r="Y23" s="128">
        <f t="shared" si="20"/>
        <v>102.4390243902439</v>
      </c>
      <c r="Z23" s="109">
        <f>[1]영웅렙업zero!$P22*X23</f>
        <v>85.941986179506813</v>
      </c>
      <c r="AA23" s="82">
        <f t="shared" si="21"/>
        <v>28</v>
      </c>
      <c r="AB23" s="78">
        <v>5</v>
      </c>
      <c r="AC23" s="81">
        <v>6</v>
      </c>
      <c r="AD23" s="79">
        <v>2</v>
      </c>
      <c r="AE23" s="79">
        <f t="shared" si="22"/>
        <v>94</v>
      </c>
      <c r="AF23" s="87">
        <f t="shared" si="33"/>
        <v>9.4</v>
      </c>
      <c r="AG23" s="91">
        <f t="shared" si="34"/>
        <v>169200</v>
      </c>
      <c r="AH23" s="92">
        <f t="shared" si="35"/>
        <v>16920</v>
      </c>
      <c r="AI23" s="91">
        <f t="shared" si="36"/>
        <v>67680</v>
      </c>
      <c r="AJ23" s="125">
        <f t="shared" si="37"/>
        <v>6768</v>
      </c>
      <c r="AK23" s="94">
        <f t="shared" si="38"/>
        <v>3034164.7058823528</v>
      </c>
      <c r="AL23" s="95">
        <f t="shared" si="39"/>
        <v>303416.4705882353</v>
      </c>
      <c r="AM23" s="84">
        <f t="shared" si="23"/>
        <v>337256.4705882353</v>
      </c>
      <c r="AN23" s="96">
        <f t="shared" si="40"/>
        <v>0.89966093180961948</v>
      </c>
      <c r="AO23" s="96">
        <f t="shared" si="24"/>
        <v>0.10033906819038051</v>
      </c>
      <c r="AP23" s="136">
        <f>AM23*[1]영웅렙업zero!$P22</f>
        <v>646527.31034227938</v>
      </c>
      <c r="AQ23" s="97">
        <f t="shared" si="25"/>
        <v>581874.5793080515</v>
      </c>
      <c r="AR23" s="97">
        <f t="shared" si="41"/>
        <v>64652.73103422788</v>
      </c>
      <c r="AS23" s="97">
        <f t="shared" si="52"/>
        <v>112125.32713294117</v>
      </c>
      <c r="AT23" s="91">
        <f t="shared" si="26"/>
        <v>58187.457930805154</v>
      </c>
      <c r="AU23" s="117">
        <f t="shared" si="42"/>
        <v>174562.37379241546</v>
      </c>
      <c r="AV23" s="60">
        <f>AU23/7</f>
        <v>24937.481970345067</v>
      </c>
      <c r="AW23" s="117">
        <f t="shared" si="10"/>
        <v>636633.18201316358</v>
      </c>
      <c r="AX23" s="148">
        <f t="shared" si="44"/>
        <v>116374.91586161031</v>
      </c>
      <c r="AY23" s="97">
        <f t="shared" si="27"/>
        <v>5396103.5294117648</v>
      </c>
      <c r="AZ23" s="97">
        <f t="shared" si="45"/>
        <v>4856493.1764705889</v>
      </c>
      <c r="BA23" s="97">
        <f t="shared" si="46"/>
        <v>539610.35294117592</v>
      </c>
      <c r="BB23" s="97">
        <f t="shared" si="47"/>
        <v>4140611.5568332593</v>
      </c>
      <c r="BC23" s="91">
        <f t="shared" si="48"/>
        <v>2428246.5882352944</v>
      </c>
      <c r="BD23" s="97">
        <f t="shared" si="49"/>
        <v>1456947.9529411767</v>
      </c>
      <c r="BE23" s="137">
        <f t="shared" si="50"/>
        <v>971298.63529411785</v>
      </c>
      <c r="BF23" s="97">
        <f t="shared" si="28"/>
        <v>151765.4117647059</v>
      </c>
      <c r="BG23" s="97">
        <f t="shared" si="29"/>
        <v>91059.247058823545</v>
      </c>
      <c r="BH23" s="117">
        <f t="shared" si="56"/>
        <v>110000</v>
      </c>
    </row>
    <row r="24" spans="1:60" s="99" customFormat="1" x14ac:dyDescent="0.2">
      <c r="A24" s="99">
        <v>21</v>
      </c>
      <c r="B24" s="100">
        <v>2375.5102040816328</v>
      </c>
      <c r="C24" s="100">
        <f t="shared" si="5"/>
        <v>39.591836734693878</v>
      </c>
      <c r="D24" s="100">
        <v>7702.0408163265301</v>
      </c>
      <c r="E24" s="100">
        <f t="shared" si="5"/>
        <v>128.36734693877551</v>
      </c>
      <c r="F24" s="100">
        <f t="shared" si="6"/>
        <v>21</v>
      </c>
      <c r="G24" s="100">
        <f t="shared" si="0"/>
        <v>118.77551020408164</v>
      </c>
      <c r="H24" s="101">
        <f t="shared" si="7"/>
        <v>2494.2857142857147</v>
      </c>
      <c r="I24" s="102">
        <f t="shared" si="12"/>
        <v>242.51682712537047</v>
      </c>
      <c r="J24" s="103">
        <f t="shared" si="53"/>
        <v>30</v>
      </c>
      <c r="K24" s="103">
        <v>1</v>
      </c>
      <c r="L24" s="104">
        <f t="shared" si="9"/>
        <v>28</v>
      </c>
      <c r="M24" s="99">
        <f t="shared" si="1"/>
        <v>600</v>
      </c>
      <c r="N24" s="99">
        <f t="shared" si="2"/>
        <v>1160</v>
      </c>
      <c r="O24" s="105">
        <f t="shared" si="13"/>
        <v>1100</v>
      </c>
      <c r="P24" s="106">
        <f t="shared" si="30"/>
        <v>18.333333333333332</v>
      </c>
      <c r="Q24" s="107">
        <f t="shared" si="31"/>
        <v>98.181818181818187</v>
      </c>
      <c r="R24" s="99">
        <f t="shared" si="14"/>
        <v>600</v>
      </c>
      <c r="S24" s="99">
        <f t="shared" si="15"/>
        <v>500</v>
      </c>
      <c r="T24" s="99">
        <f t="shared" si="16"/>
        <v>1100</v>
      </c>
      <c r="U24" s="108">
        <f t="shared" si="17"/>
        <v>3.2727272727272729</v>
      </c>
      <c r="V24" s="109">
        <f t="shared" si="18"/>
        <v>98.181818181818187</v>
      </c>
      <c r="W24" s="109">
        <f t="shared" si="32"/>
        <v>42.430133657351163</v>
      </c>
      <c r="X24" s="157">
        <f t="shared" si="19"/>
        <v>42.430133657351163</v>
      </c>
      <c r="Y24" s="110">
        <f t="shared" si="20"/>
        <v>98.181818181818187</v>
      </c>
      <c r="Z24" s="109">
        <f>[1]영웅렙업zero!$P23*X24</f>
        <v>108.64162805178027</v>
      </c>
      <c r="AA24" s="103">
        <f t="shared" si="21"/>
        <v>30</v>
      </c>
      <c r="AB24" s="99">
        <v>5</v>
      </c>
      <c r="AC24" s="102">
        <v>6</v>
      </c>
      <c r="AD24" s="100">
        <v>4</v>
      </c>
      <c r="AE24" s="100">
        <f t="shared" si="22"/>
        <v>108</v>
      </c>
      <c r="AF24" s="108">
        <f t="shared" si="33"/>
        <v>10.8</v>
      </c>
      <c r="AG24" s="111">
        <f t="shared" si="34"/>
        <v>194400</v>
      </c>
      <c r="AH24" s="112">
        <f t="shared" si="35"/>
        <v>19440</v>
      </c>
      <c r="AI24" s="111">
        <f t="shared" si="36"/>
        <v>77760</v>
      </c>
      <c r="AJ24" s="113">
        <f t="shared" si="37"/>
        <v>7776</v>
      </c>
      <c r="AK24" s="114">
        <f t="shared" si="38"/>
        <v>3299367.1931956266</v>
      </c>
      <c r="AL24" s="115">
        <f t="shared" si="39"/>
        <v>329936.71931956266</v>
      </c>
      <c r="AM24" s="105">
        <f t="shared" si="23"/>
        <v>368816.71931956266</v>
      </c>
      <c r="AN24" s="116">
        <f t="shared" si="40"/>
        <v>0.89458178557704626</v>
      </c>
      <c r="AO24" s="116">
        <f t="shared" si="24"/>
        <v>0.10541821442295374</v>
      </c>
      <c r="AP24" s="138">
        <f>AM24*[1]영웅렙업zero!$P23</f>
        <v>944348.87156316335</v>
      </c>
      <c r="AQ24" s="117">
        <f t="shared" si="25"/>
        <v>849913.98440684704</v>
      </c>
      <c r="AR24" s="117">
        <f t="shared" si="41"/>
        <v>94434.887156316312</v>
      </c>
      <c r="AS24" s="117">
        <f t="shared" si="52"/>
        <v>159087.61819054419</v>
      </c>
      <c r="AT24" s="111">
        <f t="shared" si="26"/>
        <v>84991.398440684716</v>
      </c>
      <c r="AU24" s="117">
        <f t="shared" si="42"/>
        <v>254974.19532205409</v>
      </c>
      <c r="AV24" s="60">
        <f>AU24/8</f>
        <v>31871.774415256761</v>
      </c>
      <c r="AW24" s="117">
        <f t="shared" si="10"/>
        <v>891607.37733521766</v>
      </c>
      <c r="AX24" s="148">
        <f t="shared" si="44"/>
        <v>169982.79688136943</v>
      </c>
      <c r="AY24" s="117">
        <f t="shared" si="27"/>
        <v>5901067.5091130026</v>
      </c>
      <c r="AZ24" s="117">
        <f t="shared" si="45"/>
        <v>5310960.7582017025</v>
      </c>
      <c r="BA24" s="117">
        <f t="shared" si="46"/>
        <v>590106.75091130007</v>
      </c>
      <c r="BB24" s="117">
        <f t="shared" si="47"/>
        <v>4730718.3077445589</v>
      </c>
      <c r="BC24" s="111">
        <f t="shared" si="48"/>
        <v>2655480.3791008512</v>
      </c>
      <c r="BD24" s="117">
        <f t="shared" si="49"/>
        <v>1593288.2274605108</v>
      </c>
      <c r="BE24" s="139">
        <f t="shared" si="50"/>
        <v>1062192.1516403405</v>
      </c>
      <c r="BF24" s="117">
        <f t="shared" si="28"/>
        <v>165967.5236938032</v>
      </c>
      <c r="BG24" s="117">
        <f t="shared" si="29"/>
        <v>99580.514216281925</v>
      </c>
      <c r="BH24" s="117">
        <f t="shared" si="56"/>
        <v>160000</v>
      </c>
    </row>
    <row r="25" spans="1:60" s="63" customFormat="1" x14ac:dyDescent="0.2">
      <c r="A25" s="63">
        <v>22</v>
      </c>
      <c r="B25" s="68">
        <v>2314.2857142857142</v>
      </c>
      <c r="C25" s="68">
        <f t="shared" si="5"/>
        <v>38.571428571428569</v>
      </c>
      <c r="D25" s="68">
        <v>8057.1428571428569</v>
      </c>
      <c r="E25" s="68">
        <f t="shared" si="5"/>
        <v>134.28571428571428</v>
      </c>
      <c r="F25" s="68">
        <f t="shared" si="6"/>
        <v>22</v>
      </c>
      <c r="G25" s="68">
        <f t="shared" si="0"/>
        <v>115.71428571428571</v>
      </c>
      <c r="H25" s="69">
        <f t="shared" si="7"/>
        <v>2545.7142857142858</v>
      </c>
      <c r="I25" s="70">
        <f t="shared" si="12"/>
        <v>223.06673041458916</v>
      </c>
      <c r="J25" s="13">
        <f t="shared" si="53"/>
        <v>32</v>
      </c>
      <c r="K25" s="13">
        <v>1</v>
      </c>
      <c r="L25" s="65">
        <f t="shared" si="9"/>
        <v>29</v>
      </c>
      <c r="M25" s="63">
        <f t="shared" si="1"/>
        <v>640</v>
      </c>
      <c r="N25" s="63">
        <f t="shared" si="2"/>
        <v>1220</v>
      </c>
      <c r="O25" s="71">
        <f t="shared" si="13"/>
        <v>1224</v>
      </c>
      <c r="P25" s="72">
        <f t="shared" si="30"/>
        <v>20.399999999999999</v>
      </c>
      <c r="Q25" s="57">
        <f t="shared" si="31"/>
        <v>94.117647058823536</v>
      </c>
      <c r="R25" s="63">
        <f t="shared" si="14"/>
        <v>640</v>
      </c>
      <c r="S25" s="63">
        <f t="shared" si="15"/>
        <v>584</v>
      </c>
      <c r="T25" s="63">
        <f t="shared" si="16"/>
        <v>1224</v>
      </c>
      <c r="U25" s="73">
        <f t="shared" si="17"/>
        <v>2.9411764705882355</v>
      </c>
      <c r="V25" s="74">
        <f t="shared" si="18"/>
        <v>94.117647058823536</v>
      </c>
      <c r="W25" s="74">
        <f t="shared" si="32"/>
        <v>40.165289256198342</v>
      </c>
      <c r="X25" s="154">
        <f t="shared" si="19"/>
        <v>40.165289256198342</v>
      </c>
      <c r="Y25" s="118">
        <f t="shared" si="20"/>
        <v>94.117647058823536</v>
      </c>
      <c r="Z25" s="109">
        <f>[1]영웅렙업zero!$P24*X25</f>
        <v>134.05910755017334</v>
      </c>
      <c r="AA25" s="13">
        <f t="shared" si="21"/>
        <v>32</v>
      </c>
      <c r="AB25" s="63">
        <v>5</v>
      </c>
      <c r="AC25" s="70">
        <v>6</v>
      </c>
      <c r="AD25" s="68">
        <v>6</v>
      </c>
      <c r="AE25" s="68">
        <f t="shared" si="22"/>
        <v>122</v>
      </c>
      <c r="AF25" s="73">
        <f t="shared" si="33"/>
        <v>12.200000000000001</v>
      </c>
      <c r="AG25" s="26">
        <f t="shared" si="34"/>
        <v>219600</v>
      </c>
      <c r="AH25" s="33">
        <f t="shared" si="35"/>
        <v>21960.000000000004</v>
      </c>
      <c r="AI25" s="26">
        <f t="shared" si="36"/>
        <v>87840</v>
      </c>
      <c r="AJ25" s="32">
        <f t="shared" si="37"/>
        <v>8784.0000000000018</v>
      </c>
      <c r="AK25" s="29">
        <f t="shared" si="38"/>
        <v>3528119.0082644625</v>
      </c>
      <c r="AL25" s="34">
        <f t="shared" si="39"/>
        <v>352811.9008264463</v>
      </c>
      <c r="AM25" s="71">
        <f t="shared" si="23"/>
        <v>396731.9008264463</v>
      </c>
      <c r="AN25" s="77">
        <f t="shared" si="40"/>
        <v>0.88929551692589204</v>
      </c>
      <c r="AO25" s="77">
        <f t="shared" si="24"/>
        <v>0.11070448307410798</v>
      </c>
      <c r="AP25" s="132">
        <f>AM25*[1]영웅렙업zero!$P24</f>
        <v>1324166.3522507716</v>
      </c>
      <c r="AQ25" s="60">
        <f t="shared" si="25"/>
        <v>1191749.7170256944</v>
      </c>
      <c r="AR25" s="60">
        <f t="shared" si="41"/>
        <v>132416.63522507716</v>
      </c>
      <c r="AS25" s="60">
        <f t="shared" si="52"/>
        <v>226851.52238139347</v>
      </c>
      <c r="AT25" s="26">
        <f t="shared" si="26"/>
        <v>119174.97170256946</v>
      </c>
      <c r="AU25" s="117">
        <f t="shared" si="42"/>
        <v>357524.91510770831</v>
      </c>
      <c r="AV25" s="60">
        <f>AU25/8</f>
        <v>44690.614388463538</v>
      </c>
      <c r="AW25" s="117">
        <f t="shared" si="10"/>
        <v>1249132.292442926</v>
      </c>
      <c r="AX25" s="148">
        <f t="shared" si="44"/>
        <v>238349.94340513891</v>
      </c>
      <c r="AY25" s="60">
        <f t="shared" si="27"/>
        <v>6347710.4132231409</v>
      </c>
      <c r="AZ25" s="60">
        <f t="shared" si="45"/>
        <v>5712939.3719008267</v>
      </c>
      <c r="BA25" s="60">
        <f t="shared" si="46"/>
        <v>634771.04132231418</v>
      </c>
      <c r="BB25" s="60">
        <f t="shared" si="47"/>
        <v>5365489.3490668731</v>
      </c>
      <c r="BC25" s="26">
        <f t="shared" si="48"/>
        <v>2856469.6859504133</v>
      </c>
      <c r="BD25" s="60">
        <f t="shared" si="49"/>
        <v>1713881.8115702479</v>
      </c>
      <c r="BE25" s="133">
        <f t="shared" si="50"/>
        <v>1142587.8743801655</v>
      </c>
      <c r="BF25" s="60">
        <f t="shared" si="28"/>
        <v>178529.35537190083</v>
      </c>
      <c r="BG25" s="60">
        <f t="shared" si="29"/>
        <v>107117.61322314049</v>
      </c>
      <c r="BH25" s="117">
        <f t="shared" si="56"/>
        <v>230000</v>
      </c>
    </row>
    <row r="26" spans="1:60" s="63" customFormat="1" x14ac:dyDescent="0.2">
      <c r="A26" s="63">
        <v>23</v>
      </c>
      <c r="B26" s="68">
        <v>2253.0612244897957</v>
      </c>
      <c r="C26" s="68">
        <f t="shared" si="5"/>
        <v>37.551020408163261</v>
      </c>
      <c r="D26" s="68">
        <v>8412.2448979591827</v>
      </c>
      <c r="E26" s="68">
        <f t="shared" si="5"/>
        <v>140.20408163265304</v>
      </c>
      <c r="F26" s="68">
        <f t="shared" si="6"/>
        <v>23</v>
      </c>
      <c r="G26" s="68">
        <f t="shared" si="0"/>
        <v>112.65306122448979</v>
      </c>
      <c r="H26" s="69">
        <f t="shared" si="7"/>
        <v>2591.0204081632651</v>
      </c>
      <c r="I26" s="70">
        <f t="shared" si="12"/>
        <v>205.36258915613575</v>
      </c>
      <c r="J26" s="13">
        <f t="shared" si="53"/>
        <v>34</v>
      </c>
      <c r="K26" s="13">
        <v>1</v>
      </c>
      <c r="L26" s="65">
        <f t="shared" si="9"/>
        <v>30</v>
      </c>
      <c r="M26" s="63">
        <f t="shared" si="1"/>
        <v>680</v>
      </c>
      <c r="N26" s="63">
        <f t="shared" si="2"/>
        <v>1280</v>
      </c>
      <c r="O26" s="71">
        <f t="shared" si="13"/>
        <v>1356</v>
      </c>
      <c r="P26" s="72">
        <f t="shared" si="30"/>
        <v>22.6</v>
      </c>
      <c r="Q26" s="57">
        <f t="shared" si="31"/>
        <v>90.26548672566372</v>
      </c>
      <c r="R26" s="63">
        <f t="shared" si="14"/>
        <v>680</v>
      </c>
      <c r="S26" s="63">
        <f t="shared" si="15"/>
        <v>676</v>
      </c>
      <c r="T26" s="63">
        <f t="shared" si="16"/>
        <v>1356</v>
      </c>
      <c r="U26" s="73">
        <f t="shared" si="17"/>
        <v>2.6548672566371683</v>
      </c>
      <c r="V26" s="74">
        <f t="shared" si="18"/>
        <v>90.26548672566372</v>
      </c>
      <c r="W26" s="74">
        <f t="shared" si="32"/>
        <v>38.025258323765783</v>
      </c>
      <c r="X26" s="154">
        <f t="shared" si="19"/>
        <v>38.025258323765783</v>
      </c>
      <c r="Y26" s="118">
        <f t="shared" si="20"/>
        <v>90.26548672566372</v>
      </c>
      <c r="Z26" s="109">
        <f>[1]영웅렙업zero!$P25*X26</f>
        <v>160.46096838563793</v>
      </c>
      <c r="AA26" s="13">
        <f t="shared" si="21"/>
        <v>34</v>
      </c>
      <c r="AB26" s="63">
        <v>6</v>
      </c>
      <c r="AC26" s="70">
        <v>6</v>
      </c>
      <c r="AD26" s="68">
        <v>6</v>
      </c>
      <c r="AE26" s="68">
        <f t="shared" si="22"/>
        <v>128</v>
      </c>
      <c r="AF26" s="73">
        <f t="shared" si="33"/>
        <v>12.8</v>
      </c>
      <c r="AG26" s="26">
        <f t="shared" si="34"/>
        <v>230400</v>
      </c>
      <c r="AH26" s="33">
        <f t="shared" si="35"/>
        <v>23040</v>
      </c>
      <c r="AI26" s="26">
        <f t="shared" si="36"/>
        <v>92160</v>
      </c>
      <c r="AJ26" s="32">
        <f t="shared" si="37"/>
        <v>9216</v>
      </c>
      <c r="AK26" s="29">
        <f t="shared" si="38"/>
        <v>3504407.8071182547</v>
      </c>
      <c r="AL26" s="34">
        <f t="shared" si="39"/>
        <v>350440.78071182547</v>
      </c>
      <c r="AM26" s="71">
        <f t="shared" si="23"/>
        <v>396520.78071182547</v>
      </c>
      <c r="AN26" s="77">
        <f t="shared" si="40"/>
        <v>0.88378919279519674</v>
      </c>
      <c r="AO26" s="77">
        <f t="shared" si="24"/>
        <v>0.1162108072048032</v>
      </c>
      <c r="AP26" s="132">
        <f>AM26*[1]영웅렙업zero!$P25</f>
        <v>1673259.072070061</v>
      </c>
      <c r="AQ26" s="60">
        <f t="shared" si="25"/>
        <v>1505933.1648630549</v>
      </c>
      <c r="AR26" s="60">
        <f t="shared" si="41"/>
        <v>167325.90720700612</v>
      </c>
      <c r="AS26" s="60">
        <f t="shared" si="52"/>
        <v>299742.54243208328</v>
      </c>
      <c r="AT26" s="26">
        <f t="shared" si="26"/>
        <v>150593.3164863055</v>
      </c>
      <c r="AU26" s="117">
        <f t="shared" si="42"/>
        <v>451779.94945891644</v>
      </c>
      <c r="AV26" s="60">
        <f>AU26/8</f>
        <v>56472.493682364555</v>
      </c>
      <c r="AW26" s="117"/>
      <c r="AX26" s="148">
        <f t="shared" si="44"/>
        <v>301186.632972611</v>
      </c>
      <c r="AY26" s="60">
        <f t="shared" si="27"/>
        <v>6344332.4913892075</v>
      </c>
      <c r="AZ26" s="60">
        <f t="shared" si="45"/>
        <v>5709899.242250287</v>
      </c>
      <c r="BA26" s="60">
        <f t="shared" si="46"/>
        <v>634433.24913892057</v>
      </c>
      <c r="BB26" s="60">
        <f t="shared" si="47"/>
        <v>5999922.5982057936</v>
      </c>
      <c r="BC26" s="26">
        <f t="shared" si="48"/>
        <v>2854949.6211251435</v>
      </c>
      <c r="BD26" s="60">
        <f t="shared" si="49"/>
        <v>1712969.772675086</v>
      </c>
      <c r="BE26" s="133">
        <f t="shared" si="50"/>
        <v>1141979.8484500574</v>
      </c>
      <c r="BF26" s="60">
        <f t="shared" si="28"/>
        <v>178434.35132032147</v>
      </c>
      <c r="BG26" s="60">
        <f t="shared" si="29"/>
        <v>107060.61079219288</v>
      </c>
      <c r="BH26" s="117">
        <f t="shared" si="56"/>
        <v>300000</v>
      </c>
    </row>
    <row r="27" spans="1:60" s="63" customFormat="1" x14ac:dyDescent="0.2">
      <c r="A27" s="63">
        <v>24</v>
      </c>
      <c r="B27" s="68">
        <v>2191.8367346938776</v>
      </c>
      <c r="C27" s="68">
        <f t="shared" si="5"/>
        <v>36.530612244897959</v>
      </c>
      <c r="D27" s="68">
        <v>8767.3469387755104</v>
      </c>
      <c r="E27" s="68">
        <f t="shared" si="5"/>
        <v>146.12244897959184</v>
      </c>
      <c r="F27" s="68">
        <f t="shared" si="6"/>
        <v>24</v>
      </c>
      <c r="G27" s="68">
        <f t="shared" si="0"/>
        <v>109.59183673469389</v>
      </c>
      <c r="H27" s="69">
        <f t="shared" si="7"/>
        <v>2630.2040816326535</v>
      </c>
      <c r="I27" s="70">
        <f t="shared" si="12"/>
        <v>189.21117318435753</v>
      </c>
      <c r="J27" s="13">
        <f t="shared" si="53"/>
        <v>36</v>
      </c>
      <c r="K27" s="13">
        <v>1</v>
      </c>
      <c r="L27" s="65">
        <f t="shared" si="9"/>
        <v>31</v>
      </c>
      <c r="M27" s="63">
        <f t="shared" si="1"/>
        <v>720</v>
      </c>
      <c r="N27" s="63">
        <f t="shared" si="2"/>
        <v>1340</v>
      </c>
      <c r="O27" s="71">
        <f t="shared" si="13"/>
        <v>1496</v>
      </c>
      <c r="P27" s="72">
        <f t="shared" si="30"/>
        <v>24.933333333333334</v>
      </c>
      <c r="Q27" s="57">
        <f t="shared" si="31"/>
        <v>86.631016042780743</v>
      </c>
      <c r="R27" s="63">
        <f t="shared" si="14"/>
        <v>720</v>
      </c>
      <c r="S27" s="63">
        <f t="shared" si="15"/>
        <v>776</v>
      </c>
      <c r="T27" s="63">
        <f t="shared" si="16"/>
        <v>1496</v>
      </c>
      <c r="U27" s="73">
        <f t="shared" si="17"/>
        <v>2.4064171122994651</v>
      </c>
      <c r="V27" s="74">
        <f t="shared" si="18"/>
        <v>86.631016042780743</v>
      </c>
      <c r="W27" s="74">
        <f t="shared" si="32"/>
        <v>36</v>
      </c>
      <c r="X27" s="154">
        <f t="shared" si="19"/>
        <v>36</v>
      </c>
      <c r="Y27" s="118">
        <f t="shared" si="20"/>
        <v>86.631016042780743</v>
      </c>
      <c r="Z27" s="109">
        <f>[1]영웅렙업zero!$P26*X27</f>
        <v>188.05800780028591</v>
      </c>
      <c r="AA27" s="13">
        <f t="shared" si="21"/>
        <v>36</v>
      </c>
      <c r="AB27" s="63">
        <v>6</v>
      </c>
      <c r="AC27" s="70">
        <v>7</v>
      </c>
      <c r="AD27" s="68">
        <v>6</v>
      </c>
      <c r="AE27" s="68">
        <f t="shared" si="22"/>
        <v>135</v>
      </c>
      <c r="AF27" s="73">
        <f t="shared" si="33"/>
        <v>13.5</v>
      </c>
      <c r="AG27" s="26">
        <f t="shared" si="34"/>
        <v>243000</v>
      </c>
      <c r="AH27" s="33">
        <f t="shared" si="35"/>
        <v>24300</v>
      </c>
      <c r="AI27" s="26">
        <f t="shared" si="36"/>
        <v>97200</v>
      </c>
      <c r="AJ27" s="32">
        <f t="shared" si="37"/>
        <v>9720</v>
      </c>
      <c r="AK27" s="29">
        <f t="shared" si="38"/>
        <v>3499200</v>
      </c>
      <c r="AL27" s="34">
        <f t="shared" si="39"/>
        <v>349920</v>
      </c>
      <c r="AM27" s="71">
        <f t="shared" si="23"/>
        <v>398520</v>
      </c>
      <c r="AN27" s="77">
        <f t="shared" si="40"/>
        <v>0.87804878048780488</v>
      </c>
      <c r="AO27" s="77">
        <f t="shared" si="24"/>
        <v>0.12195121951219512</v>
      </c>
      <c r="AP27" s="132">
        <f>AM27*[1]영웅렙업zero!$P26</f>
        <v>2081802.1463491651</v>
      </c>
      <c r="AQ27" s="60">
        <f t="shared" si="25"/>
        <v>1873621.9317142486</v>
      </c>
      <c r="AR27" s="60">
        <f t="shared" si="41"/>
        <v>208180.21463491651</v>
      </c>
      <c r="AS27" s="60">
        <f t="shared" si="52"/>
        <v>375506.12184192264</v>
      </c>
      <c r="AT27" s="26">
        <f t="shared" si="26"/>
        <v>187362.19317142488</v>
      </c>
      <c r="AU27" s="117">
        <f t="shared" si="42"/>
        <v>562086.57951427461</v>
      </c>
      <c r="AV27" s="60">
        <f>AU27/9</f>
        <v>62454.06439047496</v>
      </c>
      <c r="AW27" s="117"/>
      <c r="AX27" s="148">
        <f t="shared" si="44"/>
        <v>374724.38634284976</v>
      </c>
      <c r="AY27" s="60">
        <f t="shared" si="27"/>
        <v>6376320</v>
      </c>
      <c r="AZ27" s="60">
        <f t="shared" si="45"/>
        <v>5738688</v>
      </c>
      <c r="BA27" s="60">
        <f t="shared" si="46"/>
        <v>637632</v>
      </c>
      <c r="BB27" s="60">
        <f t="shared" si="47"/>
        <v>6637554.5982057936</v>
      </c>
      <c r="BC27" s="26">
        <f t="shared" si="48"/>
        <v>2869344</v>
      </c>
      <c r="BD27" s="60">
        <f t="shared" si="49"/>
        <v>1721606.4</v>
      </c>
      <c r="BE27" s="133">
        <f t="shared" si="50"/>
        <v>1147737.6000000001</v>
      </c>
      <c r="BF27" s="60">
        <f t="shared" si="28"/>
        <v>179334</v>
      </c>
      <c r="BG27" s="60">
        <f t="shared" si="29"/>
        <v>107600.4</v>
      </c>
      <c r="BH27" s="117">
        <f t="shared" si="56"/>
        <v>370000</v>
      </c>
    </row>
    <row r="28" spans="1:60" s="78" customFormat="1" x14ac:dyDescent="0.2">
      <c r="A28" s="78">
        <v>25</v>
      </c>
      <c r="B28" s="79">
        <v>2130.6122448979595</v>
      </c>
      <c r="C28" s="79">
        <f t="shared" si="5"/>
        <v>35.510204081632658</v>
      </c>
      <c r="D28" s="79">
        <v>9122.4489795918362</v>
      </c>
      <c r="E28" s="79">
        <f t="shared" si="5"/>
        <v>152.0408163265306</v>
      </c>
      <c r="F28" s="79">
        <f t="shared" si="6"/>
        <v>25</v>
      </c>
      <c r="G28" s="79">
        <f t="shared" si="0"/>
        <v>106.53061224489798</v>
      </c>
      <c r="H28" s="80">
        <f t="shared" si="7"/>
        <v>2663.2653061224496</v>
      </c>
      <c r="I28" s="81">
        <f t="shared" si="12"/>
        <v>174.44480623661286</v>
      </c>
      <c r="J28" s="82">
        <f t="shared" si="53"/>
        <v>38</v>
      </c>
      <c r="K28" s="82">
        <v>1</v>
      </c>
      <c r="L28" s="83">
        <f t="shared" si="9"/>
        <v>32</v>
      </c>
      <c r="M28" s="78">
        <f t="shared" si="1"/>
        <v>760</v>
      </c>
      <c r="N28" s="78">
        <f t="shared" si="2"/>
        <v>1400</v>
      </c>
      <c r="O28" s="84">
        <f t="shared" si="13"/>
        <v>1644</v>
      </c>
      <c r="P28" s="85">
        <f t="shared" si="30"/>
        <v>27.4</v>
      </c>
      <c r="Q28" s="86">
        <f t="shared" si="31"/>
        <v>83.211678832116789</v>
      </c>
      <c r="R28" s="78">
        <f t="shared" si="14"/>
        <v>760</v>
      </c>
      <c r="S28" s="78">
        <f t="shared" si="15"/>
        <v>884</v>
      </c>
      <c r="T28" s="78">
        <f t="shared" si="16"/>
        <v>1644</v>
      </c>
      <c r="U28" s="87">
        <f t="shared" si="17"/>
        <v>2.1897810218978102</v>
      </c>
      <c r="V28" s="88">
        <f t="shared" si="18"/>
        <v>83.211678832116789</v>
      </c>
      <c r="W28" s="88">
        <f t="shared" si="32"/>
        <v>34.080522306855279</v>
      </c>
      <c r="X28" s="156">
        <f t="shared" si="19"/>
        <v>34.080522306855279</v>
      </c>
      <c r="Y28" s="128">
        <f t="shared" si="20"/>
        <v>83.211678832116789</v>
      </c>
      <c r="Z28" s="109">
        <f>[1]영웅렙업zero!$P27*X28</f>
        <v>220.97506856043779</v>
      </c>
      <c r="AA28" s="82">
        <f t="shared" si="21"/>
        <v>38</v>
      </c>
      <c r="AB28" s="78">
        <v>6</v>
      </c>
      <c r="AC28" s="81">
        <v>7</v>
      </c>
      <c r="AD28" s="79">
        <v>7</v>
      </c>
      <c r="AE28" s="79">
        <f t="shared" si="22"/>
        <v>144</v>
      </c>
      <c r="AF28" s="87">
        <f t="shared" si="33"/>
        <v>14.4</v>
      </c>
      <c r="AG28" s="91">
        <f t="shared" si="34"/>
        <v>259200</v>
      </c>
      <c r="AH28" s="92">
        <f t="shared" si="35"/>
        <v>25920</v>
      </c>
      <c r="AI28" s="91">
        <f t="shared" si="36"/>
        <v>103680</v>
      </c>
      <c r="AJ28" s="125">
        <f t="shared" si="37"/>
        <v>10368</v>
      </c>
      <c r="AK28" s="94">
        <f t="shared" si="38"/>
        <v>3533468.5527747553</v>
      </c>
      <c r="AL28" s="95">
        <f t="shared" si="39"/>
        <v>353346.85527747555</v>
      </c>
      <c r="AM28" s="84">
        <f t="shared" si="23"/>
        <v>405186.85527747555</v>
      </c>
      <c r="AN28" s="96">
        <f t="shared" si="40"/>
        <v>0.87205902826117221</v>
      </c>
      <c r="AO28" s="96">
        <f t="shared" si="24"/>
        <v>0.12794097173882776</v>
      </c>
      <c r="AP28" s="136">
        <f>AM28*[1]영웅렙업zero!$P27</f>
        <v>2627195.4496048964</v>
      </c>
      <c r="AQ28" s="97">
        <f t="shared" si="25"/>
        <v>2364475.9046444069</v>
      </c>
      <c r="AR28" s="97">
        <f t="shared" si="41"/>
        <v>262719.5449604895</v>
      </c>
      <c r="AS28" s="97">
        <f t="shared" si="52"/>
        <v>470899.75959540601</v>
      </c>
      <c r="AT28" s="91">
        <f t="shared" si="26"/>
        <v>236447.5904644407</v>
      </c>
      <c r="AU28" s="117">
        <f t="shared" si="42"/>
        <v>709342.77139332204</v>
      </c>
      <c r="AV28" s="60">
        <f>AU28/9</f>
        <v>78815.86348814689</v>
      </c>
      <c r="AW28" s="117"/>
      <c r="AX28" s="148">
        <f t="shared" si="44"/>
        <v>472895.1809288814</v>
      </c>
      <c r="AY28" s="97">
        <f t="shared" si="27"/>
        <v>6482989.6844396088</v>
      </c>
      <c r="AZ28" s="97">
        <f t="shared" si="45"/>
        <v>5834690.7159956479</v>
      </c>
      <c r="BA28" s="97">
        <f t="shared" si="46"/>
        <v>648298.96844396088</v>
      </c>
      <c r="BB28" s="97">
        <f t="shared" si="47"/>
        <v>7285853.5666497545</v>
      </c>
      <c r="BC28" s="91">
        <f t="shared" si="48"/>
        <v>2917345.357997824</v>
      </c>
      <c r="BD28" s="97">
        <f t="shared" si="49"/>
        <v>1750407.2147986942</v>
      </c>
      <c r="BE28" s="137">
        <f t="shared" si="50"/>
        <v>1166938.1431991297</v>
      </c>
      <c r="BF28" s="97">
        <f t="shared" si="28"/>
        <v>182334.084874864</v>
      </c>
      <c r="BG28" s="97">
        <f t="shared" si="29"/>
        <v>109400.45092491839</v>
      </c>
      <c r="BH28" s="117">
        <f t="shared" si="56"/>
        <v>470000</v>
      </c>
    </row>
    <row r="29" spans="1:60" s="99" customFormat="1" x14ac:dyDescent="0.2">
      <c r="A29" s="99">
        <v>26</v>
      </c>
      <c r="B29" s="100">
        <v>2069.387755102041</v>
      </c>
      <c r="C29" s="100">
        <f t="shared" si="5"/>
        <v>34.489795918367349</v>
      </c>
      <c r="D29" s="100">
        <v>9477.5510204081638</v>
      </c>
      <c r="E29" s="100">
        <f t="shared" si="5"/>
        <v>157.9591836734694</v>
      </c>
      <c r="F29" s="100">
        <f t="shared" si="6"/>
        <v>26</v>
      </c>
      <c r="G29" s="100">
        <f t="shared" si="0"/>
        <v>103.46938775510205</v>
      </c>
      <c r="H29" s="101">
        <f t="shared" si="7"/>
        <v>2690.2040816326535</v>
      </c>
      <c r="I29" s="102">
        <f t="shared" si="12"/>
        <v>160.91744831874988</v>
      </c>
      <c r="J29" s="103">
        <f t="shared" si="53"/>
        <v>40</v>
      </c>
      <c r="K29" s="103">
        <v>1</v>
      </c>
      <c r="L29" s="104">
        <f t="shared" si="9"/>
        <v>33</v>
      </c>
      <c r="M29" s="99">
        <f t="shared" si="1"/>
        <v>800</v>
      </c>
      <c r="N29" s="99">
        <f t="shared" si="2"/>
        <v>1460</v>
      </c>
      <c r="O29" s="105">
        <f t="shared" si="13"/>
        <v>1800</v>
      </c>
      <c r="P29" s="106">
        <f t="shared" si="30"/>
        <v>30</v>
      </c>
      <c r="Q29" s="107">
        <f t="shared" si="31"/>
        <v>80</v>
      </c>
      <c r="R29" s="99">
        <f t="shared" si="14"/>
        <v>800</v>
      </c>
      <c r="S29" s="99">
        <f t="shared" si="15"/>
        <v>1000</v>
      </c>
      <c r="T29" s="99">
        <f t="shared" si="16"/>
        <v>1800</v>
      </c>
      <c r="U29" s="108">
        <f t="shared" si="17"/>
        <v>2</v>
      </c>
      <c r="V29" s="109">
        <f t="shared" si="18"/>
        <v>80</v>
      </c>
      <c r="W29" s="109">
        <f t="shared" si="32"/>
        <v>32.258748674443268</v>
      </c>
      <c r="X29" s="157">
        <f t="shared" si="19"/>
        <v>32.258748674443268</v>
      </c>
      <c r="Y29" s="110">
        <f t="shared" si="20"/>
        <v>80</v>
      </c>
      <c r="Z29" s="109">
        <f>[1]영웅렙업zero!$P28*X29</f>
        <v>245.66270950213382</v>
      </c>
      <c r="AA29" s="103">
        <f t="shared" si="21"/>
        <v>40</v>
      </c>
      <c r="AB29" s="99">
        <v>7</v>
      </c>
      <c r="AC29" s="102">
        <v>7</v>
      </c>
      <c r="AD29" s="100">
        <v>7</v>
      </c>
      <c r="AE29" s="100">
        <f t="shared" si="22"/>
        <v>150</v>
      </c>
      <c r="AF29" s="108">
        <f t="shared" si="33"/>
        <v>15</v>
      </c>
      <c r="AG29" s="111">
        <f t="shared" si="34"/>
        <v>270000</v>
      </c>
      <c r="AH29" s="112">
        <f t="shared" si="35"/>
        <v>27000</v>
      </c>
      <c r="AI29" s="111">
        <f t="shared" si="36"/>
        <v>108000</v>
      </c>
      <c r="AJ29" s="113">
        <f t="shared" si="37"/>
        <v>10800</v>
      </c>
      <c r="AK29" s="114">
        <f t="shared" si="38"/>
        <v>3483944.8568398729</v>
      </c>
      <c r="AL29" s="115">
        <f t="shared" si="39"/>
        <v>348394.48568398727</v>
      </c>
      <c r="AM29" s="105">
        <f t="shared" si="23"/>
        <v>402394.48568398727</v>
      </c>
      <c r="AN29" s="116">
        <f t="shared" si="40"/>
        <v>0.86580333001280774</v>
      </c>
      <c r="AO29" s="116">
        <f t="shared" si="24"/>
        <v>0.13419666998719226</v>
      </c>
      <c r="AP29" s="138">
        <f>AM29*[1]영웅렙업zero!$P28</f>
        <v>3064387.9165766169</v>
      </c>
      <c r="AQ29" s="117">
        <f t="shared" si="25"/>
        <v>2757949.1249189554</v>
      </c>
      <c r="AR29" s="117">
        <f t="shared" si="41"/>
        <v>306438.79165766155</v>
      </c>
      <c r="AS29" s="117">
        <f t="shared" si="52"/>
        <v>569158.33661815105</v>
      </c>
      <c r="AT29" s="111">
        <f t="shared" si="26"/>
        <v>275794.91249189555</v>
      </c>
      <c r="AU29" s="117">
        <f t="shared" si="42"/>
        <v>827384.73747568659</v>
      </c>
      <c r="AV29" s="60">
        <f>AU29/8</f>
        <v>103423.09218446082</v>
      </c>
      <c r="AW29" s="117"/>
      <c r="AX29" s="148">
        <f t="shared" si="44"/>
        <v>551589.8249837911</v>
      </c>
      <c r="AY29" s="117">
        <f t="shared" si="27"/>
        <v>6438311.7709437963</v>
      </c>
      <c r="AZ29" s="117">
        <f t="shared" si="45"/>
        <v>5794480.5938494168</v>
      </c>
      <c r="BA29" s="117">
        <f t="shared" si="46"/>
        <v>643831.17709437944</v>
      </c>
      <c r="BB29" s="117">
        <f t="shared" si="47"/>
        <v>7929684.743744134</v>
      </c>
      <c r="BC29" s="111">
        <f t="shared" si="48"/>
        <v>2897240.2969247084</v>
      </c>
      <c r="BD29" s="117">
        <f t="shared" si="49"/>
        <v>1738344.178154825</v>
      </c>
      <c r="BE29" s="139">
        <f t="shared" si="50"/>
        <v>1158896.1187698834</v>
      </c>
      <c r="BF29" s="117">
        <f t="shared" si="28"/>
        <v>181077.51855779428</v>
      </c>
      <c r="BG29" s="117">
        <f t="shared" si="29"/>
        <v>108646.51113467656</v>
      </c>
      <c r="BH29" s="117">
        <f t="shared" si="56"/>
        <v>550000</v>
      </c>
    </row>
    <row r="30" spans="1:60" s="64" customFormat="1" x14ac:dyDescent="0.2">
      <c r="A30" s="64">
        <v>27</v>
      </c>
      <c r="B30" s="69">
        <v>2008.1632653061224</v>
      </c>
      <c r="C30" s="69">
        <f t="shared" si="5"/>
        <v>33.469387755102041</v>
      </c>
      <c r="D30" s="69">
        <v>9832.6530612244896</v>
      </c>
      <c r="E30" s="69">
        <f t="shared" si="5"/>
        <v>163.87755102040816</v>
      </c>
      <c r="F30" s="69">
        <f t="shared" si="6"/>
        <v>27</v>
      </c>
      <c r="G30" s="69">
        <f t="shared" si="0"/>
        <v>100.40816326530611</v>
      </c>
      <c r="H30" s="69">
        <f t="shared" si="7"/>
        <v>2711.0204081632651</v>
      </c>
      <c r="I30" s="70">
        <f t="shared" si="12"/>
        <v>148.50145814997288</v>
      </c>
      <c r="J30" s="20">
        <f t="shared" si="53"/>
        <v>42</v>
      </c>
      <c r="K30" s="20">
        <v>1</v>
      </c>
      <c r="L30" s="67">
        <f t="shared" si="9"/>
        <v>34</v>
      </c>
      <c r="M30" s="63">
        <f t="shared" si="1"/>
        <v>840</v>
      </c>
      <c r="N30" s="63">
        <f t="shared" si="2"/>
        <v>1520</v>
      </c>
      <c r="O30" s="71">
        <f t="shared" si="13"/>
        <v>1964</v>
      </c>
      <c r="P30" s="129">
        <f t="shared" si="30"/>
        <v>32.733333333333334</v>
      </c>
      <c r="Q30" s="58">
        <f t="shared" si="31"/>
        <v>76.985743380855396</v>
      </c>
      <c r="R30" s="64">
        <f t="shared" si="14"/>
        <v>840</v>
      </c>
      <c r="S30" s="64">
        <f t="shared" si="15"/>
        <v>1124</v>
      </c>
      <c r="T30" s="64">
        <f t="shared" si="16"/>
        <v>1964</v>
      </c>
      <c r="U30" s="130">
        <f t="shared" si="17"/>
        <v>1.8329938900203666</v>
      </c>
      <c r="V30" s="74">
        <f t="shared" si="18"/>
        <v>76.985743380855396</v>
      </c>
      <c r="W30" s="74">
        <f t="shared" si="32"/>
        <v>30.527404343329884</v>
      </c>
      <c r="X30" s="154">
        <f t="shared" si="19"/>
        <v>30.527404343329884</v>
      </c>
      <c r="Y30" s="75">
        <f t="shared" si="20"/>
        <v>76.985743380855396</v>
      </c>
      <c r="Z30" s="109">
        <f>[1]영웅렙업zero!$P29*X30</f>
        <v>282.12083112085207</v>
      </c>
      <c r="AA30" s="13">
        <f t="shared" si="21"/>
        <v>42</v>
      </c>
      <c r="AB30" s="64">
        <v>7</v>
      </c>
      <c r="AC30" s="69">
        <v>8</v>
      </c>
      <c r="AD30" s="69">
        <v>7</v>
      </c>
      <c r="AE30" s="68">
        <f t="shared" si="22"/>
        <v>157</v>
      </c>
      <c r="AF30" s="130">
        <f t="shared" si="33"/>
        <v>15.700000000000001</v>
      </c>
      <c r="AG30" s="26">
        <f t="shared" si="34"/>
        <v>282600</v>
      </c>
      <c r="AH30" s="33">
        <f t="shared" si="35"/>
        <v>28260.000000000004</v>
      </c>
      <c r="AI30" s="26">
        <f t="shared" si="36"/>
        <v>113040</v>
      </c>
      <c r="AJ30" s="32">
        <f t="shared" si="37"/>
        <v>11304.000000000002</v>
      </c>
      <c r="AK30" s="27">
        <f t="shared" si="38"/>
        <v>3450817.78697001</v>
      </c>
      <c r="AL30" s="28">
        <f t="shared" si="39"/>
        <v>345081.77869700105</v>
      </c>
      <c r="AM30" s="71">
        <f t="shared" si="23"/>
        <v>401601.77869700105</v>
      </c>
      <c r="AN30" s="131">
        <f t="shared" si="40"/>
        <v>0.85926357153252797</v>
      </c>
      <c r="AO30" s="131">
        <f t="shared" si="24"/>
        <v>0.140736428467472</v>
      </c>
      <c r="AP30" s="132">
        <f>AM30*[1]영웅렙업zero!$P29</f>
        <v>3711426.8318186081</v>
      </c>
      <c r="AQ30" s="60">
        <f t="shared" si="25"/>
        <v>3340284.1486367472</v>
      </c>
      <c r="AR30" s="60">
        <f t="shared" si="41"/>
        <v>371142.68318186095</v>
      </c>
      <c r="AS30" s="60">
        <f t="shared" si="52"/>
        <v>677581.4748395225</v>
      </c>
      <c r="AT30" s="26">
        <f t="shared" si="26"/>
        <v>334028.41486367473</v>
      </c>
      <c r="AU30" s="117">
        <f t="shared" si="42"/>
        <v>1002085.2445910241</v>
      </c>
      <c r="AV30" s="60">
        <f>AU30/8</f>
        <v>125260.65557387802</v>
      </c>
      <c r="AW30" s="117"/>
      <c r="AX30" s="148">
        <f t="shared" si="44"/>
        <v>668056.82972734945</v>
      </c>
      <c r="AY30" s="60">
        <f t="shared" si="27"/>
        <v>6425628.4591520168</v>
      </c>
      <c r="AZ30" s="60">
        <f t="shared" si="45"/>
        <v>5783065.6132368157</v>
      </c>
      <c r="BA30" s="60">
        <f t="shared" si="46"/>
        <v>642562.84591520112</v>
      </c>
      <c r="BB30" s="60">
        <f t="shared" si="47"/>
        <v>8572247.5896593351</v>
      </c>
      <c r="BC30" s="26">
        <f t="shared" si="48"/>
        <v>2891532.8066184078</v>
      </c>
      <c r="BD30" s="60">
        <f t="shared" si="49"/>
        <v>1734919.6839710446</v>
      </c>
      <c r="BE30" s="133">
        <f t="shared" si="50"/>
        <v>1156613.1226473632</v>
      </c>
      <c r="BF30" s="60">
        <f t="shared" si="28"/>
        <v>180720.80041365049</v>
      </c>
      <c r="BG30" s="60">
        <f t="shared" si="29"/>
        <v>108432.48024819029</v>
      </c>
      <c r="BH30" s="117">
        <f t="shared" si="56"/>
        <v>660000</v>
      </c>
    </row>
    <row r="31" spans="1:60" s="63" customFormat="1" x14ac:dyDescent="0.2">
      <c r="A31" s="63">
        <v>28</v>
      </c>
      <c r="B31" s="68">
        <v>1946.9387755102041</v>
      </c>
      <c r="C31" s="68">
        <f t="shared" si="5"/>
        <v>32.448979591836732</v>
      </c>
      <c r="D31" s="68">
        <v>10187.755102040815</v>
      </c>
      <c r="E31" s="68">
        <f t="shared" si="5"/>
        <v>169.79591836734693</v>
      </c>
      <c r="F31" s="68">
        <f t="shared" si="6"/>
        <v>28</v>
      </c>
      <c r="G31" s="68">
        <f t="shared" si="0"/>
        <v>97.34693877551021</v>
      </c>
      <c r="H31" s="69">
        <f t="shared" si="7"/>
        <v>2725.7142857142858</v>
      </c>
      <c r="I31" s="70">
        <f t="shared" si="12"/>
        <v>137.08490440197909</v>
      </c>
      <c r="J31" s="13">
        <f t="shared" si="53"/>
        <v>44</v>
      </c>
      <c r="K31" s="13">
        <v>1</v>
      </c>
      <c r="L31" s="65">
        <f t="shared" si="9"/>
        <v>35</v>
      </c>
      <c r="M31" s="63">
        <f t="shared" si="1"/>
        <v>880</v>
      </c>
      <c r="N31" s="63">
        <f t="shared" si="2"/>
        <v>1580</v>
      </c>
      <c r="O31" s="71">
        <f t="shared" si="13"/>
        <v>2136</v>
      </c>
      <c r="P31" s="72">
        <f t="shared" si="30"/>
        <v>35.6</v>
      </c>
      <c r="Q31" s="57">
        <f t="shared" si="31"/>
        <v>74.157303370786508</v>
      </c>
      <c r="R31" s="63">
        <f t="shared" si="14"/>
        <v>880</v>
      </c>
      <c r="S31" s="63">
        <f t="shared" si="15"/>
        <v>1256</v>
      </c>
      <c r="T31" s="63">
        <f t="shared" si="16"/>
        <v>2136</v>
      </c>
      <c r="U31" s="73">
        <f t="shared" si="17"/>
        <v>1.6853932584269662</v>
      </c>
      <c r="V31" s="74">
        <f t="shared" si="18"/>
        <v>74.157303370786508</v>
      </c>
      <c r="W31" s="74">
        <f t="shared" si="32"/>
        <v>28.879919273461155</v>
      </c>
      <c r="X31" s="154">
        <f t="shared" si="19"/>
        <v>28.879919273461155</v>
      </c>
      <c r="Y31" s="118">
        <f t="shared" si="20"/>
        <v>74.157303370786508</v>
      </c>
      <c r="Z31" s="109">
        <f>[1]영웅렙업zero!$P30*X31</f>
        <v>320.78063237143408</v>
      </c>
      <c r="AA31" s="13">
        <f t="shared" si="21"/>
        <v>44</v>
      </c>
      <c r="AB31" s="63">
        <v>7</v>
      </c>
      <c r="AC31" s="70">
        <v>8</v>
      </c>
      <c r="AD31" s="68">
        <v>8</v>
      </c>
      <c r="AE31" s="68">
        <f t="shared" si="22"/>
        <v>166</v>
      </c>
      <c r="AF31" s="73">
        <f t="shared" si="33"/>
        <v>16.600000000000001</v>
      </c>
      <c r="AG31" s="26">
        <f t="shared" si="34"/>
        <v>298800</v>
      </c>
      <c r="AH31" s="33">
        <f t="shared" si="35"/>
        <v>29880.000000000004</v>
      </c>
      <c r="AI31" s="26">
        <f t="shared" si="36"/>
        <v>119520</v>
      </c>
      <c r="AJ31" s="32">
        <f t="shared" si="37"/>
        <v>11952.000000000002</v>
      </c>
      <c r="AK31" s="29">
        <f t="shared" si="38"/>
        <v>3451727.9515640773</v>
      </c>
      <c r="AL31" s="34">
        <f t="shared" si="39"/>
        <v>345172.79515640775</v>
      </c>
      <c r="AM31" s="71">
        <f t="shared" si="23"/>
        <v>404932.79515640775</v>
      </c>
      <c r="AN31" s="77">
        <f t="shared" si="40"/>
        <v>0.85241995532390169</v>
      </c>
      <c r="AO31" s="77">
        <f t="shared" si="24"/>
        <v>0.14758004467609828</v>
      </c>
      <c r="AP31" s="132">
        <f>AM31*[1]영웅렙업zero!$P30</f>
        <v>4497747.9634982878</v>
      </c>
      <c r="AQ31" s="60">
        <f t="shared" si="25"/>
        <v>4047973.1671484592</v>
      </c>
      <c r="AR31" s="60">
        <f t="shared" si="41"/>
        <v>449774.7963498286</v>
      </c>
      <c r="AS31" s="60">
        <f t="shared" si="52"/>
        <v>820917.47953168955</v>
      </c>
      <c r="AT31" s="26">
        <f t="shared" si="26"/>
        <v>404797.31671484595</v>
      </c>
      <c r="AU31" s="117">
        <f t="shared" si="42"/>
        <v>1214391.9501445377</v>
      </c>
      <c r="AV31" s="60">
        <f>AU31/8</f>
        <v>151798.99376806722</v>
      </c>
      <c r="AW31" s="117"/>
      <c r="AX31" s="148">
        <f t="shared" si="44"/>
        <v>809594.63342969189</v>
      </c>
      <c r="AY31" s="60">
        <f t="shared" si="27"/>
        <v>6478924.722502524</v>
      </c>
      <c r="AZ31" s="60">
        <f t="shared" si="45"/>
        <v>5831032.250252272</v>
      </c>
      <c r="BA31" s="60">
        <f t="shared" si="46"/>
        <v>647892.47225025203</v>
      </c>
      <c r="BB31" s="60">
        <f t="shared" si="47"/>
        <v>9220140.0619095862</v>
      </c>
      <c r="BC31" s="26">
        <f t="shared" si="48"/>
        <v>2915516.125126136</v>
      </c>
      <c r="BD31" s="60">
        <f t="shared" si="49"/>
        <v>1749309.6750756816</v>
      </c>
      <c r="BE31" s="133">
        <f t="shared" si="50"/>
        <v>1166206.4500504544</v>
      </c>
      <c r="BF31" s="60">
        <f t="shared" si="28"/>
        <v>182219.7578203835</v>
      </c>
      <c r="BG31" s="60">
        <f t="shared" si="29"/>
        <v>109331.8546922301</v>
      </c>
      <c r="BH31" s="117">
        <f t="shared" si="56"/>
        <v>800000</v>
      </c>
    </row>
    <row r="32" spans="1:60" s="63" customFormat="1" x14ac:dyDescent="0.2">
      <c r="A32" s="63">
        <v>29</v>
      </c>
      <c r="B32" s="68">
        <v>1885.7142857142858</v>
      </c>
      <c r="C32" s="68">
        <f t="shared" si="5"/>
        <v>31.428571428571431</v>
      </c>
      <c r="D32" s="68">
        <v>10542.857142857143</v>
      </c>
      <c r="E32" s="68">
        <f t="shared" si="5"/>
        <v>175.71428571428572</v>
      </c>
      <c r="F32" s="68">
        <f t="shared" si="6"/>
        <v>29</v>
      </c>
      <c r="G32" s="68">
        <f t="shared" si="0"/>
        <v>94.285714285714292</v>
      </c>
      <c r="H32" s="69">
        <f t="shared" si="7"/>
        <v>2734.2857142857147</v>
      </c>
      <c r="I32" s="70">
        <f t="shared" si="12"/>
        <v>126.569322235434</v>
      </c>
      <c r="J32" s="13">
        <f t="shared" si="53"/>
        <v>46</v>
      </c>
      <c r="K32" s="13">
        <v>1</v>
      </c>
      <c r="L32" s="65">
        <f t="shared" si="9"/>
        <v>36</v>
      </c>
      <c r="M32" s="63">
        <f t="shared" si="1"/>
        <v>920</v>
      </c>
      <c r="N32" s="63">
        <f t="shared" si="2"/>
        <v>1640</v>
      </c>
      <c r="O32" s="71">
        <f t="shared" si="13"/>
        <v>2316</v>
      </c>
      <c r="P32" s="72">
        <f t="shared" si="30"/>
        <v>38.6</v>
      </c>
      <c r="Q32" s="57">
        <f t="shared" si="31"/>
        <v>71.502590673575128</v>
      </c>
      <c r="R32" s="63">
        <f t="shared" si="14"/>
        <v>920</v>
      </c>
      <c r="S32" s="63">
        <f t="shared" si="15"/>
        <v>1396</v>
      </c>
      <c r="T32" s="63">
        <f t="shared" si="16"/>
        <v>2316</v>
      </c>
      <c r="U32" s="73">
        <f t="shared" si="17"/>
        <v>1.5544041450777202</v>
      </c>
      <c r="V32" s="74">
        <f t="shared" si="18"/>
        <v>71.502590673575128</v>
      </c>
      <c r="W32" s="74">
        <f t="shared" si="32"/>
        <v>27.31034482758621</v>
      </c>
      <c r="X32" s="154">
        <f t="shared" si="19"/>
        <v>27.31034482758621</v>
      </c>
      <c r="Y32" s="118">
        <f t="shared" si="20"/>
        <v>71.502590673575128</v>
      </c>
      <c r="Z32" s="109">
        <f>[1]영웅렙업zero!$P31*X32</f>
        <v>361.85906795778959</v>
      </c>
      <c r="AA32" s="13">
        <f t="shared" si="21"/>
        <v>46</v>
      </c>
      <c r="AB32" s="63">
        <v>8</v>
      </c>
      <c r="AC32" s="70">
        <v>8</v>
      </c>
      <c r="AD32" s="68">
        <v>8</v>
      </c>
      <c r="AE32" s="68">
        <f t="shared" si="22"/>
        <v>172</v>
      </c>
      <c r="AF32" s="73">
        <f t="shared" si="33"/>
        <v>17.2</v>
      </c>
      <c r="AG32" s="26">
        <f t="shared" si="34"/>
        <v>309600</v>
      </c>
      <c r="AH32" s="33">
        <f t="shared" si="35"/>
        <v>30960</v>
      </c>
      <c r="AI32" s="26">
        <f t="shared" si="36"/>
        <v>123840</v>
      </c>
      <c r="AJ32" s="32">
        <f t="shared" si="37"/>
        <v>12384</v>
      </c>
      <c r="AK32" s="29">
        <f t="shared" si="38"/>
        <v>3382113.1034482764</v>
      </c>
      <c r="AL32" s="34">
        <f t="shared" si="39"/>
        <v>338211.31034482765</v>
      </c>
      <c r="AM32" s="71">
        <f t="shared" si="23"/>
        <v>400131.31034482765</v>
      </c>
      <c r="AN32" s="77">
        <f t="shared" si="40"/>
        <v>0.84525080042689438</v>
      </c>
      <c r="AO32" s="77">
        <f t="shared" si="24"/>
        <v>0.15474919957310562</v>
      </c>
      <c r="AP32" s="132">
        <f>AM32*[1]영웅렙업zero!$P31</f>
        <v>5301695.8934862912</v>
      </c>
      <c r="AQ32" s="60">
        <f t="shared" si="25"/>
        <v>4771526.3041376621</v>
      </c>
      <c r="AR32" s="60">
        <f t="shared" si="41"/>
        <v>530169.58934862912</v>
      </c>
      <c r="AS32" s="60">
        <f t="shared" si="52"/>
        <v>979944.38569845771</v>
      </c>
      <c r="AT32" s="26">
        <f t="shared" si="26"/>
        <v>477152.63041376625</v>
      </c>
      <c r="AU32" s="117">
        <f t="shared" si="42"/>
        <v>1431457.8912412985</v>
      </c>
      <c r="AV32" s="60">
        <f>AU32/7</f>
        <v>204493.98446304264</v>
      </c>
      <c r="AW32" s="117"/>
      <c r="AX32" s="148">
        <f t="shared" si="44"/>
        <v>954305.2608275325</v>
      </c>
      <c r="AY32" s="60">
        <f t="shared" si="27"/>
        <v>6402100.9655172424</v>
      </c>
      <c r="AZ32" s="60">
        <f t="shared" si="45"/>
        <v>5761890.8689655187</v>
      </c>
      <c r="BA32" s="60">
        <f t="shared" si="46"/>
        <v>640210.09655172378</v>
      </c>
      <c r="BB32" s="60">
        <f t="shared" si="47"/>
        <v>9860350.15846131</v>
      </c>
      <c r="BC32" s="26">
        <f t="shared" si="48"/>
        <v>2880945.4344827593</v>
      </c>
      <c r="BD32" s="60">
        <f t="shared" si="49"/>
        <v>1728567.2606896556</v>
      </c>
      <c r="BE32" s="133">
        <f t="shared" si="50"/>
        <v>1152378.1737931038</v>
      </c>
      <c r="BF32" s="60">
        <f t="shared" si="28"/>
        <v>180059.08965517246</v>
      </c>
      <c r="BG32" s="60">
        <f t="shared" si="29"/>
        <v>108035.45379310347</v>
      </c>
      <c r="BH32" s="117">
        <f t="shared" si="56"/>
        <v>950000</v>
      </c>
    </row>
    <row r="33" spans="1:60" s="78" customFormat="1" x14ac:dyDescent="0.2">
      <c r="A33" s="78">
        <v>30</v>
      </c>
      <c r="B33" s="79">
        <v>1824.4897959183672</v>
      </c>
      <c r="C33" s="79">
        <f t="shared" si="5"/>
        <v>30.408163265306122</v>
      </c>
      <c r="D33" s="79">
        <v>10897.959183673469</v>
      </c>
      <c r="E33" s="79">
        <f t="shared" si="5"/>
        <v>181.63265306122449</v>
      </c>
      <c r="F33" s="79">
        <f t="shared" si="6"/>
        <v>30</v>
      </c>
      <c r="G33" s="79">
        <f t="shared" si="0"/>
        <v>91.224489795918359</v>
      </c>
      <c r="H33" s="80">
        <f t="shared" si="7"/>
        <v>2736.7346938775509</v>
      </c>
      <c r="I33" s="81">
        <f t="shared" si="12"/>
        <v>116.867833048176</v>
      </c>
      <c r="J33" s="82">
        <f t="shared" si="53"/>
        <v>48</v>
      </c>
      <c r="K33" s="82">
        <v>1</v>
      </c>
      <c r="L33" s="83">
        <f t="shared" si="9"/>
        <v>37</v>
      </c>
      <c r="M33" s="78">
        <f t="shared" si="1"/>
        <v>960</v>
      </c>
      <c r="N33" s="78">
        <f t="shared" si="2"/>
        <v>1700</v>
      </c>
      <c r="O33" s="84">
        <f t="shared" si="13"/>
        <v>2504</v>
      </c>
      <c r="P33" s="85">
        <f t="shared" si="30"/>
        <v>41.733333333333334</v>
      </c>
      <c r="Q33" s="86">
        <f t="shared" si="31"/>
        <v>69.009584664536746</v>
      </c>
      <c r="R33" s="78">
        <f t="shared" si="14"/>
        <v>960</v>
      </c>
      <c r="S33" s="78">
        <f t="shared" si="15"/>
        <v>1544</v>
      </c>
      <c r="T33" s="78">
        <f t="shared" si="16"/>
        <v>2504</v>
      </c>
      <c r="U33" s="87">
        <f t="shared" si="17"/>
        <v>1.4376996805111821</v>
      </c>
      <c r="V33" s="88">
        <f t="shared" si="18"/>
        <v>69.009584664536746</v>
      </c>
      <c r="W33" s="88">
        <f t="shared" si="32"/>
        <v>25.813282001924925</v>
      </c>
      <c r="X33" s="156">
        <f t="shared" si="19"/>
        <v>25.813282001924925</v>
      </c>
      <c r="Y33" s="128">
        <f t="shared" si="20"/>
        <v>69.009584664536746</v>
      </c>
      <c r="Z33" s="109">
        <f>[1]영웅렙업zero!$P32*X33</f>
        <v>405.56231959149704</v>
      </c>
      <c r="AA33" s="82">
        <f t="shared" si="21"/>
        <v>48</v>
      </c>
      <c r="AB33" s="78">
        <v>8</v>
      </c>
      <c r="AC33" s="81">
        <v>9</v>
      </c>
      <c r="AD33" s="79">
        <v>8</v>
      </c>
      <c r="AE33" s="79">
        <f t="shared" si="22"/>
        <v>179</v>
      </c>
      <c r="AF33" s="87">
        <f t="shared" si="33"/>
        <v>17.900000000000002</v>
      </c>
      <c r="AG33" s="91">
        <f t="shared" si="34"/>
        <v>322200</v>
      </c>
      <c r="AH33" s="92">
        <f t="shared" si="35"/>
        <v>32220.000000000004</v>
      </c>
      <c r="AI33" s="91">
        <f t="shared" si="36"/>
        <v>128880</v>
      </c>
      <c r="AJ33" s="125">
        <f t="shared" si="37"/>
        <v>12888.000000000002</v>
      </c>
      <c r="AK33" s="94">
        <f t="shared" si="38"/>
        <v>3326815.7844080846</v>
      </c>
      <c r="AL33" s="95">
        <f t="shared" si="39"/>
        <v>332681.57844080846</v>
      </c>
      <c r="AM33" s="84">
        <f t="shared" si="23"/>
        <v>397121.57844080846</v>
      </c>
      <c r="AN33" s="96">
        <f t="shared" si="40"/>
        <v>0.83773231297829143</v>
      </c>
      <c r="AO33" s="96">
        <f t="shared" si="24"/>
        <v>0.1622676870217086</v>
      </c>
      <c r="AP33" s="136">
        <f>AM33*[1]영웅렙업zero!$P32</f>
        <v>6239328.5944918077</v>
      </c>
      <c r="AQ33" s="97">
        <f t="shared" si="25"/>
        <v>5615395.735042627</v>
      </c>
      <c r="AR33" s="97">
        <f t="shared" si="41"/>
        <v>623932.85944918077</v>
      </c>
      <c r="AS33" s="97">
        <f t="shared" si="52"/>
        <v>1154102.4487978099</v>
      </c>
      <c r="AT33" s="91">
        <f t="shared" si="26"/>
        <v>561539.57350426272</v>
      </c>
      <c r="AU33" s="117">
        <f t="shared" si="42"/>
        <v>1684618.720512788</v>
      </c>
      <c r="AV33" s="60">
        <f>AU33/7</f>
        <v>240659.81721611257</v>
      </c>
      <c r="AW33" s="117"/>
      <c r="AX33" s="148">
        <f t="shared" si="44"/>
        <v>1123079.1470085254</v>
      </c>
      <c r="AY33" s="97">
        <f t="shared" si="27"/>
        <v>6353945.2550529353</v>
      </c>
      <c r="AZ33" s="97">
        <f t="shared" si="45"/>
        <v>5718550.7295476422</v>
      </c>
      <c r="BA33" s="97">
        <f t="shared" si="46"/>
        <v>635394.52550529316</v>
      </c>
      <c r="BB33" s="97">
        <f t="shared" si="47"/>
        <v>10495744.683966603</v>
      </c>
      <c r="BC33" s="91">
        <f t="shared" si="48"/>
        <v>2859275.3647738211</v>
      </c>
      <c r="BD33" s="97">
        <f t="shared" si="49"/>
        <v>1715565.2188642926</v>
      </c>
      <c r="BE33" s="137">
        <f t="shared" si="50"/>
        <v>1143710.1459095285</v>
      </c>
      <c r="BF33" s="97">
        <f t="shared" si="28"/>
        <v>178704.71029836382</v>
      </c>
      <c r="BG33" s="97">
        <f t="shared" si="29"/>
        <v>107222.82617901829</v>
      </c>
      <c r="BH33" s="117">
        <f t="shared" si="56"/>
        <v>1120000</v>
      </c>
    </row>
    <row r="34" spans="1:60" x14ac:dyDescent="0.2">
      <c r="A34" s="11">
        <v>31</v>
      </c>
      <c r="B34" s="12">
        <v>1763.2653061224489</v>
      </c>
      <c r="C34" s="12">
        <f t="shared" si="5"/>
        <v>29.387755102040817</v>
      </c>
      <c r="D34" s="12">
        <v>11253.061224489797</v>
      </c>
      <c r="E34" s="12">
        <f t="shared" si="5"/>
        <v>187.55102040816328</v>
      </c>
      <c r="F34" s="12">
        <f t="shared" si="6"/>
        <v>31</v>
      </c>
      <c r="G34" s="12">
        <f t="shared" si="0"/>
        <v>88.16326530612244</v>
      </c>
      <c r="H34" s="17">
        <f t="shared" si="7"/>
        <v>2733.0612244897957</v>
      </c>
      <c r="I34" s="19">
        <f t="shared" si="12"/>
        <v>107.90356195612445</v>
      </c>
      <c r="J34" s="13">
        <f t="shared" si="53"/>
        <v>50</v>
      </c>
      <c r="K34" s="13">
        <v>1</v>
      </c>
      <c r="L34" s="65">
        <f t="shared" si="9"/>
        <v>38</v>
      </c>
      <c r="M34" s="11">
        <f t="shared" si="1"/>
        <v>1000</v>
      </c>
      <c r="N34" s="11">
        <f t="shared" si="2"/>
        <v>1760</v>
      </c>
      <c r="O34" s="18">
        <f t="shared" si="13"/>
        <v>2700</v>
      </c>
      <c r="P34" s="15">
        <f t="shared" si="30"/>
        <v>45</v>
      </c>
      <c r="Q34" s="57">
        <f t="shared" si="31"/>
        <v>66.666666666666657</v>
      </c>
      <c r="R34" s="11">
        <f t="shared" si="14"/>
        <v>1000</v>
      </c>
      <c r="S34" s="11">
        <f t="shared" si="15"/>
        <v>1700</v>
      </c>
      <c r="T34" s="11">
        <f t="shared" si="16"/>
        <v>2700</v>
      </c>
      <c r="U34" s="16">
        <f t="shared" si="17"/>
        <v>1.3333333333333333</v>
      </c>
      <c r="V34" s="39">
        <f t="shared" si="18"/>
        <v>66.666666666666657</v>
      </c>
      <c r="W34" s="39">
        <f t="shared" si="32"/>
        <v>24.383819379115707</v>
      </c>
      <c r="X34" s="154">
        <f t="shared" si="19"/>
        <v>24.383819379115707</v>
      </c>
      <c r="Y34" s="22">
        <f t="shared" si="20"/>
        <v>66.666666666666657</v>
      </c>
      <c r="Z34" s="109">
        <f>[1]영웅렙업zero!$P33*X34</f>
        <v>463.50940183247502</v>
      </c>
      <c r="AA34" s="13">
        <f t="shared" si="21"/>
        <v>50</v>
      </c>
      <c r="AB34" s="11">
        <v>8</v>
      </c>
      <c r="AC34" s="19">
        <v>9</v>
      </c>
      <c r="AD34" s="12">
        <v>9</v>
      </c>
      <c r="AE34" s="12">
        <f t="shared" si="22"/>
        <v>188</v>
      </c>
      <c r="AF34" s="16">
        <f t="shared" si="33"/>
        <v>18.8</v>
      </c>
      <c r="AG34" s="26">
        <f t="shared" si="34"/>
        <v>338400</v>
      </c>
      <c r="AH34" s="33">
        <f t="shared" si="35"/>
        <v>33840</v>
      </c>
      <c r="AI34" s="26">
        <f t="shared" si="36"/>
        <v>135360</v>
      </c>
      <c r="AJ34" s="32">
        <f t="shared" si="37"/>
        <v>13536</v>
      </c>
      <c r="AK34" s="29">
        <f t="shared" si="38"/>
        <v>3300593.7911571022</v>
      </c>
      <c r="AL34" s="34">
        <f t="shared" si="39"/>
        <v>330059.37911571021</v>
      </c>
      <c r="AM34" s="18">
        <f t="shared" si="23"/>
        <v>397739.37911571021</v>
      </c>
      <c r="AN34" s="21">
        <f t="shared" si="40"/>
        <v>0.82983832239474942</v>
      </c>
      <c r="AO34" s="21">
        <f t="shared" si="24"/>
        <v>0.17016167760525053</v>
      </c>
      <c r="AP34" s="132">
        <f>AM34*[1]영웅렙업zero!$P33</f>
        <v>7560585.1090350645</v>
      </c>
      <c r="AQ34" s="60">
        <f t="shared" si="25"/>
        <v>6804526.5981315579</v>
      </c>
      <c r="AR34" s="60">
        <f t="shared" si="41"/>
        <v>756058.51090350654</v>
      </c>
      <c r="AS34" s="60">
        <f t="shared" si="52"/>
        <v>1379991.3703526873</v>
      </c>
      <c r="AT34" s="26">
        <f t="shared" si="26"/>
        <v>680452.65981315589</v>
      </c>
      <c r="AU34" s="117">
        <f t="shared" si="42"/>
        <v>2041357.9794394672</v>
      </c>
      <c r="AV34" s="60">
        <f>AU34/7</f>
        <v>291622.56849135243</v>
      </c>
      <c r="AW34" s="117"/>
      <c r="AX34" s="148">
        <f t="shared" si="44"/>
        <v>1360905.3196263118</v>
      </c>
      <c r="AY34" s="60">
        <f t="shared" si="27"/>
        <v>6363830.0658513634</v>
      </c>
      <c r="AZ34" s="60">
        <f t="shared" si="45"/>
        <v>5727447.0592662273</v>
      </c>
      <c r="BA34" s="60">
        <f t="shared" si="46"/>
        <v>636383.00658513606</v>
      </c>
      <c r="BB34" s="60">
        <f t="shared" si="47"/>
        <v>11132127.690551739</v>
      </c>
      <c r="BC34" s="26">
        <f t="shared" si="48"/>
        <v>2863723.5296331136</v>
      </c>
      <c r="BD34" s="60">
        <f t="shared" si="49"/>
        <v>1718234.1177798682</v>
      </c>
      <c r="BE34" s="133">
        <f t="shared" si="50"/>
        <v>1145489.4118532455</v>
      </c>
      <c r="BF34" s="60">
        <f t="shared" si="28"/>
        <v>178982.7206020696</v>
      </c>
      <c r="BG34" s="14">
        <f t="shared" si="29"/>
        <v>107389.63236124176</v>
      </c>
      <c r="BH34" s="117">
        <f t="shared" si="56"/>
        <v>1360000</v>
      </c>
    </row>
    <row r="35" spans="1:60" x14ac:dyDescent="0.2">
      <c r="A35" s="11">
        <v>32</v>
      </c>
      <c r="B35" s="12">
        <v>1702.0408163265306</v>
      </c>
      <c r="C35" s="12">
        <f t="shared" si="5"/>
        <v>28.367346938775508</v>
      </c>
      <c r="D35" s="12">
        <v>11608.163265306122</v>
      </c>
      <c r="E35" s="12">
        <f t="shared" si="5"/>
        <v>193.46938775510205</v>
      </c>
      <c r="F35" s="12">
        <f t="shared" si="6"/>
        <v>32</v>
      </c>
      <c r="G35" s="12">
        <f t="shared" si="0"/>
        <v>85.102040816326536</v>
      </c>
      <c r="H35" s="17">
        <f t="shared" si="7"/>
        <v>2723.2653061224491</v>
      </c>
      <c r="I35" s="19">
        <f t="shared" si="12"/>
        <v>99.608300488587616</v>
      </c>
      <c r="J35" s="13">
        <f t="shared" si="53"/>
        <v>52</v>
      </c>
      <c r="K35" s="13">
        <v>1</v>
      </c>
      <c r="L35" s="65">
        <f t="shared" si="9"/>
        <v>39</v>
      </c>
      <c r="M35" s="11">
        <f t="shared" si="1"/>
        <v>1040</v>
      </c>
      <c r="N35" s="11">
        <f t="shared" si="2"/>
        <v>1820</v>
      </c>
      <c r="O35" s="18">
        <f t="shared" si="13"/>
        <v>2904</v>
      </c>
      <c r="P35" s="15">
        <f t="shared" si="30"/>
        <v>48.4</v>
      </c>
      <c r="Q35" s="57">
        <f t="shared" si="31"/>
        <v>64.462809917355372</v>
      </c>
      <c r="R35" s="11">
        <f t="shared" si="14"/>
        <v>1040</v>
      </c>
      <c r="S35" s="11">
        <f t="shared" si="15"/>
        <v>1864</v>
      </c>
      <c r="T35" s="11">
        <f t="shared" si="16"/>
        <v>2904</v>
      </c>
      <c r="U35" s="16">
        <f t="shared" si="17"/>
        <v>1.2396694214876034</v>
      </c>
      <c r="V35" s="39">
        <f t="shared" si="18"/>
        <v>64.462809917355372</v>
      </c>
      <c r="W35" s="39">
        <f t="shared" si="32"/>
        <v>23.017479300827965</v>
      </c>
      <c r="X35" s="154">
        <f t="shared" si="19"/>
        <v>23.017479300827965</v>
      </c>
      <c r="Y35" s="22">
        <f t="shared" si="20"/>
        <v>64.462809917355372</v>
      </c>
      <c r="Z35" s="109">
        <f>[1]영웅렙업zero!$P34*X35</f>
        <v>548.73197406007716</v>
      </c>
      <c r="AA35" s="13">
        <f t="shared" si="21"/>
        <v>52</v>
      </c>
      <c r="AB35" s="11">
        <v>9</v>
      </c>
      <c r="AC35" s="19">
        <v>9</v>
      </c>
      <c r="AD35" s="12">
        <v>9</v>
      </c>
      <c r="AE35" s="12">
        <f t="shared" si="22"/>
        <v>194</v>
      </c>
      <c r="AF35" s="16">
        <f t="shared" si="33"/>
        <v>19.400000000000002</v>
      </c>
      <c r="AG35" s="26">
        <f t="shared" si="34"/>
        <v>349200</v>
      </c>
      <c r="AH35" s="33">
        <f t="shared" si="35"/>
        <v>34920.000000000007</v>
      </c>
      <c r="AI35" s="26">
        <f t="shared" si="36"/>
        <v>139680</v>
      </c>
      <c r="AJ35" s="32">
        <f t="shared" si="37"/>
        <v>13968.000000000004</v>
      </c>
      <c r="AK35" s="29">
        <f t="shared" si="38"/>
        <v>3215081.5087396502</v>
      </c>
      <c r="AL35" s="34">
        <f t="shared" si="39"/>
        <v>321508.15087396512</v>
      </c>
      <c r="AM35" s="18">
        <f t="shared" si="23"/>
        <v>391348.15087396512</v>
      </c>
      <c r="AN35" s="21">
        <f t="shared" si="40"/>
        <v>0.82153997701526849</v>
      </c>
      <c r="AO35" s="21">
        <f t="shared" si="24"/>
        <v>0.17846002298473157</v>
      </c>
      <c r="AP35" s="132">
        <f>AM35*[1]영웅렙업zero!$P34</f>
        <v>9329659.4543307424</v>
      </c>
      <c r="AQ35" s="60">
        <f t="shared" si="25"/>
        <v>8396693.5088976678</v>
      </c>
      <c r="AR35" s="60">
        <f t="shared" si="41"/>
        <v>932965.94543307461</v>
      </c>
      <c r="AS35" s="60">
        <f t="shared" si="52"/>
        <v>1689024.4563365811</v>
      </c>
      <c r="AT35" s="26">
        <f t="shared" si="26"/>
        <v>839669.35088976682</v>
      </c>
      <c r="AU35" s="117">
        <f t="shared" si="42"/>
        <v>2519008.0526693002</v>
      </c>
      <c r="AV35" s="60">
        <f>AU35/6</f>
        <v>419834.67544488335</v>
      </c>
      <c r="AW35" s="117"/>
      <c r="AX35" s="148">
        <f t="shared" si="44"/>
        <v>1679338.7017795336</v>
      </c>
      <c r="AY35" s="60">
        <f t="shared" si="27"/>
        <v>6261570.4139834419</v>
      </c>
      <c r="AZ35" s="60">
        <f t="shared" si="45"/>
        <v>5635413.3725850983</v>
      </c>
      <c r="BA35" s="60">
        <f t="shared" si="46"/>
        <v>626157.04139834363</v>
      </c>
      <c r="BB35" s="60">
        <f t="shared" si="47"/>
        <v>11758284.731950082</v>
      </c>
      <c r="BC35" s="26">
        <f t="shared" si="48"/>
        <v>2817706.6862925491</v>
      </c>
      <c r="BD35" s="60">
        <f t="shared" si="49"/>
        <v>1690624.0117755295</v>
      </c>
      <c r="BE35" s="133">
        <f t="shared" si="50"/>
        <v>1127082.6745170197</v>
      </c>
      <c r="BF35" s="60">
        <f t="shared" si="28"/>
        <v>176106.66789328432</v>
      </c>
      <c r="BG35" s="14">
        <f t="shared" si="29"/>
        <v>105664.00073597059</v>
      </c>
      <c r="BH35" s="117">
        <f t="shared" si="56"/>
        <v>1670000</v>
      </c>
    </row>
    <row r="36" spans="1:60" x14ac:dyDescent="0.2">
      <c r="A36" s="11">
        <v>33</v>
      </c>
      <c r="B36" s="12">
        <v>1640.8163265306123</v>
      </c>
      <c r="C36" s="12">
        <f t="shared" si="5"/>
        <v>27.346938775510203</v>
      </c>
      <c r="D36" s="12">
        <v>11963.265306122448</v>
      </c>
      <c r="E36" s="12">
        <f t="shared" si="5"/>
        <v>199.38775510204081</v>
      </c>
      <c r="F36" s="12">
        <f t="shared" si="6"/>
        <v>33</v>
      </c>
      <c r="G36" s="12">
        <f t="shared" ref="G36:G53" si="57">B36/$BA$60</f>
        <v>82.040816326530617</v>
      </c>
      <c r="H36" s="17">
        <f t="shared" si="7"/>
        <v>2707.3469387755104</v>
      </c>
      <c r="I36" s="19">
        <f t="shared" si="12"/>
        <v>91.921372155217355</v>
      </c>
      <c r="J36" s="13">
        <f t="shared" si="53"/>
        <v>54</v>
      </c>
      <c r="K36" s="13">
        <v>1</v>
      </c>
      <c r="L36" s="65">
        <f t="shared" si="9"/>
        <v>40</v>
      </c>
      <c r="M36" s="11">
        <f t="shared" ref="M36:M53" si="58">J36*secPerBattle</f>
        <v>1080</v>
      </c>
      <c r="N36" s="11">
        <f t="shared" ref="N36:N53" si="59">(J36+L36)*secPerBattle</f>
        <v>1880</v>
      </c>
      <c r="O36" s="18">
        <f t="shared" si="13"/>
        <v>3116</v>
      </c>
      <c r="P36" s="15">
        <f t="shared" si="30"/>
        <v>51.93333333333333</v>
      </c>
      <c r="Q36" s="57">
        <f t="shared" si="31"/>
        <v>62.387676508344022</v>
      </c>
      <c r="R36" s="11">
        <f t="shared" si="14"/>
        <v>1080</v>
      </c>
      <c r="S36" s="11">
        <f t="shared" si="15"/>
        <v>2036</v>
      </c>
      <c r="T36" s="11">
        <f t="shared" si="16"/>
        <v>3116</v>
      </c>
      <c r="U36" s="16">
        <f t="shared" si="17"/>
        <v>1.1553273427471116</v>
      </c>
      <c r="V36" s="39">
        <f t="shared" si="18"/>
        <v>62.387676508344022</v>
      </c>
      <c r="W36" s="39">
        <f t="shared" si="32"/>
        <v>21.710171017101715</v>
      </c>
      <c r="X36" s="154">
        <f t="shared" si="19"/>
        <v>21.710171017101715</v>
      </c>
      <c r="Y36" s="22">
        <f t="shared" si="20"/>
        <v>62.387676508344022</v>
      </c>
      <c r="Z36" s="109">
        <f>[1]영웅렙업zero!$P35*X36</f>
        <v>672.78485553561518</v>
      </c>
      <c r="AA36" s="13">
        <f t="shared" si="21"/>
        <v>54</v>
      </c>
      <c r="AB36" s="11">
        <v>9</v>
      </c>
      <c r="AC36" s="19">
        <v>10</v>
      </c>
      <c r="AD36" s="12">
        <v>9</v>
      </c>
      <c r="AE36" s="12">
        <f t="shared" si="22"/>
        <v>201</v>
      </c>
      <c r="AF36" s="16">
        <f t="shared" si="33"/>
        <v>20.100000000000001</v>
      </c>
      <c r="AG36" s="26">
        <f t="shared" si="34"/>
        <v>361800</v>
      </c>
      <c r="AH36" s="33">
        <f t="shared" si="35"/>
        <v>36180</v>
      </c>
      <c r="AI36" s="26">
        <f t="shared" si="36"/>
        <v>144720</v>
      </c>
      <c r="AJ36" s="32">
        <f t="shared" si="37"/>
        <v>14472</v>
      </c>
      <c r="AK36" s="29">
        <f t="shared" si="38"/>
        <v>3141895.9495949601</v>
      </c>
      <c r="AL36" s="34">
        <f t="shared" si="39"/>
        <v>314189.594959496</v>
      </c>
      <c r="AM36" s="18">
        <f t="shared" si="23"/>
        <v>386549.594959496</v>
      </c>
      <c r="AN36" s="21">
        <f t="shared" si="40"/>
        <v>0.81280539174389221</v>
      </c>
      <c r="AO36" s="21">
        <f t="shared" si="24"/>
        <v>0.18719460825610781</v>
      </c>
      <c r="AP36" s="132">
        <f>AM36*[1]영웅렙업zero!$P35</f>
        <v>11978934.352811627</v>
      </c>
      <c r="AQ36" s="60">
        <f t="shared" si="25"/>
        <v>10781040.917530464</v>
      </c>
      <c r="AR36" s="60">
        <f t="shared" si="41"/>
        <v>1197893.4352811631</v>
      </c>
      <c r="AS36" s="60">
        <f t="shared" si="52"/>
        <v>2130859.3807142377</v>
      </c>
      <c r="AT36" s="26">
        <f t="shared" si="26"/>
        <v>1078104.0917530465</v>
      </c>
      <c r="AU36" s="117">
        <f t="shared" si="42"/>
        <v>3234312.275259139</v>
      </c>
      <c r="AV36" s="60">
        <f>AU36/6</f>
        <v>539052.04587652313</v>
      </c>
      <c r="AW36" s="117"/>
      <c r="AX36" s="148">
        <f t="shared" si="44"/>
        <v>2156208.183506093</v>
      </c>
      <c r="AY36" s="60">
        <f t="shared" si="27"/>
        <v>6184793.5193519359</v>
      </c>
      <c r="AZ36" s="60">
        <f t="shared" si="45"/>
        <v>5566314.1674167421</v>
      </c>
      <c r="BA36" s="60">
        <f t="shared" si="46"/>
        <v>618479.35193519387</v>
      </c>
      <c r="BB36" s="60">
        <f t="shared" si="47"/>
        <v>12376764.083885275</v>
      </c>
      <c r="BC36" s="26">
        <f t="shared" si="48"/>
        <v>2783157.083708371</v>
      </c>
      <c r="BD36" s="60">
        <f t="shared" si="49"/>
        <v>1669894.2502250227</v>
      </c>
      <c r="BE36" s="133">
        <f t="shared" si="50"/>
        <v>1113262.8334833484</v>
      </c>
      <c r="BF36" s="60">
        <f t="shared" si="28"/>
        <v>173947.31773177319</v>
      </c>
      <c r="BG36" s="14">
        <f t="shared" si="29"/>
        <v>104368.39063906392</v>
      </c>
      <c r="BH36" s="117">
        <f t="shared" si="56"/>
        <v>2150000</v>
      </c>
    </row>
    <row r="37" spans="1:60" x14ac:dyDescent="0.2">
      <c r="A37" s="11">
        <v>34</v>
      </c>
      <c r="B37" s="12">
        <v>1579.591836734694</v>
      </c>
      <c r="C37" s="12">
        <f t="shared" si="5"/>
        <v>26.326530612244898</v>
      </c>
      <c r="D37" s="12">
        <v>12318.367346938776</v>
      </c>
      <c r="E37" s="12">
        <f t="shared" si="5"/>
        <v>205.30612244897961</v>
      </c>
      <c r="F37" s="12">
        <f t="shared" si="6"/>
        <v>34</v>
      </c>
      <c r="G37" s="12">
        <f t="shared" si="57"/>
        <v>78.979591836734699</v>
      </c>
      <c r="H37" s="17">
        <f t="shared" si="7"/>
        <v>2685.3061224489797</v>
      </c>
      <c r="I37" s="19">
        <f t="shared" si="12"/>
        <v>84.788666576102784</v>
      </c>
      <c r="J37" s="13">
        <f t="shared" si="53"/>
        <v>56</v>
      </c>
      <c r="K37" s="13">
        <v>1</v>
      </c>
      <c r="L37" s="65">
        <f t="shared" si="9"/>
        <v>41</v>
      </c>
      <c r="M37" s="11">
        <f t="shared" si="58"/>
        <v>1120</v>
      </c>
      <c r="N37" s="11">
        <f t="shared" si="59"/>
        <v>1940</v>
      </c>
      <c r="O37" s="18">
        <f t="shared" si="13"/>
        <v>3336</v>
      </c>
      <c r="P37" s="15">
        <f t="shared" si="30"/>
        <v>55.6</v>
      </c>
      <c r="Q37" s="57">
        <f t="shared" si="31"/>
        <v>60.431654676258987</v>
      </c>
      <c r="R37" s="11">
        <f t="shared" si="14"/>
        <v>1120</v>
      </c>
      <c r="S37" s="11">
        <f t="shared" si="15"/>
        <v>2216</v>
      </c>
      <c r="T37" s="11">
        <f t="shared" si="16"/>
        <v>3336</v>
      </c>
      <c r="U37" s="16">
        <f t="shared" si="17"/>
        <v>1.079136690647482</v>
      </c>
      <c r="V37" s="39">
        <f t="shared" si="18"/>
        <v>60.431654676258987</v>
      </c>
      <c r="W37" s="39">
        <f t="shared" si="32"/>
        <v>20.458149779735685</v>
      </c>
      <c r="X37" s="154">
        <f t="shared" si="19"/>
        <v>20.458149779735685</v>
      </c>
      <c r="Y37" s="22">
        <f t="shared" si="20"/>
        <v>60.431654676258987</v>
      </c>
      <c r="Z37" s="109">
        <f>[1]영웅렙업zero!$P36*X37</f>
        <v>756.46089005298904</v>
      </c>
      <c r="AA37" s="13">
        <f t="shared" si="21"/>
        <v>56</v>
      </c>
      <c r="AB37" s="11">
        <v>9</v>
      </c>
      <c r="AC37" s="19">
        <v>10</v>
      </c>
      <c r="AD37" s="12">
        <v>10</v>
      </c>
      <c r="AE37" s="12">
        <f t="shared" si="22"/>
        <v>210</v>
      </c>
      <c r="AF37" s="16">
        <f t="shared" si="33"/>
        <v>21</v>
      </c>
      <c r="AG37" s="26">
        <f t="shared" si="34"/>
        <v>378000</v>
      </c>
      <c r="AH37" s="33">
        <f t="shared" si="35"/>
        <v>37800</v>
      </c>
      <c r="AI37" s="26">
        <f t="shared" si="36"/>
        <v>151200</v>
      </c>
      <c r="AJ37" s="32">
        <f t="shared" si="37"/>
        <v>15120</v>
      </c>
      <c r="AK37" s="29">
        <f t="shared" si="38"/>
        <v>3093272.2466960354</v>
      </c>
      <c r="AL37" s="34">
        <f t="shared" si="39"/>
        <v>309327.22466960357</v>
      </c>
      <c r="AM37" s="18">
        <f t="shared" si="23"/>
        <v>384927.22466960357</v>
      </c>
      <c r="AN37" s="21">
        <f t="shared" si="40"/>
        <v>0.80359923862259908</v>
      </c>
      <c r="AO37" s="21">
        <f t="shared" si="24"/>
        <v>0.19640076137740092</v>
      </c>
      <c r="AP37" s="132">
        <f>AM37*[1]영웅렙업zero!$P36</f>
        <v>14233075.52805282</v>
      </c>
      <c r="AQ37" s="60">
        <f t="shared" si="25"/>
        <v>12809767.975247538</v>
      </c>
      <c r="AR37" s="60">
        <f t="shared" si="41"/>
        <v>1423307.5528052822</v>
      </c>
      <c r="AS37" s="60">
        <f t="shared" si="52"/>
        <v>2621200.9880864453</v>
      </c>
      <c r="AT37" s="26">
        <f t="shared" si="26"/>
        <v>1280976.797524754</v>
      </c>
      <c r="AU37" s="117">
        <f t="shared" si="42"/>
        <v>3842930.3925742609</v>
      </c>
      <c r="AV37" s="60">
        <f>AU37/6</f>
        <v>640488.39876237686</v>
      </c>
      <c r="AW37" s="117"/>
      <c r="AX37" s="148">
        <f t="shared" si="44"/>
        <v>2561953.5950495079</v>
      </c>
      <c r="AY37" s="60">
        <f t="shared" si="27"/>
        <v>6158835.5947136572</v>
      </c>
      <c r="AZ37" s="60">
        <f t="shared" si="45"/>
        <v>5542952.0352422912</v>
      </c>
      <c r="BA37" s="60">
        <f t="shared" si="46"/>
        <v>615883.559471366</v>
      </c>
      <c r="BB37" s="60">
        <f t="shared" si="47"/>
        <v>12992647.64335664</v>
      </c>
      <c r="BC37" s="26">
        <f t="shared" si="48"/>
        <v>2771476.0176211456</v>
      </c>
      <c r="BD37" s="60">
        <f t="shared" si="49"/>
        <v>1662885.6105726874</v>
      </c>
      <c r="BE37" s="133">
        <f t="shared" si="50"/>
        <v>1108590.4070484582</v>
      </c>
      <c r="BF37" s="60">
        <f t="shared" si="28"/>
        <v>173217.2511013216</v>
      </c>
      <c r="BG37" s="14">
        <f t="shared" si="29"/>
        <v>103930.35066079296</v>
      </c>
      <c r="BH37" s="117">
        <f t="shared" si="56"/>
        <v>2560000</v>
      </c>
    </row>
    <row r="38" spans="1:60" x14ac:dyDescent="0.2">
      <c r="A38" s="11">
        <v>35</v>
      </c>
      <c r="B38" s="12">
        <v>1518.3673469387754</v>
      </c>
      <c r="C38" s="12">
        <f t="shared" si="5"/>
        <v>25.30612244897959</v>
      </c>
      <c r="D38" s="12">
        <v>12673.469387755102</v>
      </c>
      <c r="E38" s="12">
        <f t="shared" si="5"/>
        <v>211.22448979591837</v>
      </c>
      <c r="F38" s="12">
        <f t="shared" si="6"/>
        <v>35</v>
      </c>
      <c r="G38" s="12">
        <f t="shared" si="57"/>
        <v>75.918367346938766</v>
      </c>
      <c r="H38" s="17">
        <f t="shared" si="7"/>
        <v>2657.1428571428569</v>
      </c>
      <c r="I38" s="19">
        <f t="shared" si="12"/>
        <v>78.161814244376259</v>
      </c>
      <c r="J38" s="13">
        <f t="shared" si="53"/>
        <v>58</v>
      </c>
      <c r="K38" s="13">
        <v>1</v>
      </c>
      <c r="L38" s="65">
        <f t="shared" si="9"/>
        <v>42</v>
      </c>
      <c r="M38" s="11">
        <f t="shared" si="58"/>
        <v>1160</v>
      </c>
      <c r="N38" s="11">
        <f t="shared" si="59"/>
        <v>2000</v>
      </c>
      <c r="O38" s="18">
        <f t="shared" si="13"/>
        <v>3564</v>
      </c>
      <c r="P38" s="15">
        <f t="shared" si="30"/>
        <v>59.4</v>
      </c>
      <c r="Q38" s="57">
        <f t="shared" si="31"/>
        <v>58.585858585858588</v>
      </c>
      <c r="R38" s="11">
        <f t="shared" si="14"/>
        <v>1160</v>
      </c>
      <c r="S38" s="11">
        <f t="shared" si="15"/>
        <v>2404</v>
      </c>
      <c r="T38" s="11">
        <f t="shared" si="16"/>
        <v>3564</v>
      </c>
      <c r="U38" s="16">
        <f t="shared" si="17"/>
        <v>1.0101010101010102</v>
      </c>
      <c r="V38" s="39">
        <f t="shared" si="18"/>
        <v>58.585858585858588</v>
      </c>
      <c r="W38" s="39">
        <f t="shared" si="32"/>
        <v>19.257981018119064</v>
      </c>
      <c r="X38" s="154">
        <f t="shared" si="19"/>
        <v>19.257981018119064</v>
      </c>
      <c r="Y38" s="22">
        <f t="shared" si="20"/>
        <v>58.585858585858588</v>
      </c>
      <c r="Z38" s="109">
        <f>[1]영웅렙업zero!$P37*X38</f>
        <v>848.92807851772227</v>
      </c>
      <c r="AA38" s="13">
        <f t="shared" si="21"/>
        <v>58</v>
      </c>
      <c r="AB38" s="11">
        <v>10</v>
      </c>
      <c r="AC38" s="19">
        <v>10</v>
      </c>
      <c r="AD38" s="12">
        <v>10</v>
      </c>
      <c r="AE38" s="12">
        <f t="shared" si="22"/>
        <v>216</v>
      </c>
      <c r="AF38" s="16">
        <f t="shared" si="33"/>
        <v>21.6</v>
      </c>
      <c r="AG38" s="26">
        <f t="shared" si="34"/>
        <v>388800</v>
      </c>
      <c r="AH38" s="33">
        <f t="shared" si="35"/>
        <v>38880</v>
      </c>
      <c r="AI38" s="26">
        <f t="shared" si="36"/>
        <v>155520</v>
      </c>
      <c r="AJ38" s="32">
        <f t="shared" si="37"/>
        <v>15552</v>
      </c>
      <c r="AK38" s="29">
        <f t="shared" si="38"/>
        <v>2995001.2079378767</v>
      </c>
      <c r="AL38" s="34">
        <f t="shared" si="39"/>
        <v>299500.1207937877</v>
      </c>
      <c r="AM38" s="18">
        <f t="shared" si="23"/>
        <v>377260.1207937877</v>
      </c>
      <c r="AN38" s="21">
        <f t="shared" si="40"/>
        <v>0.79388226925128935</v>
      </c>
      <c r="AO38" s="21">
        <f t="shared" si="24"/>
        <v>0.20611773074871068</v>
      </c>
      <c r="AP38" s="132">
        <f>AM38*[1]영웅렙업zero!$P37</f>
        <v>16630336.749501823</v>
      </c>
      <c r="AQ38" s="60">
        <f t="shared" si="25"/>
        <v>14967303.07455164</v>
      </c>
      <c r="AR38" s="60">
        <f t="shared" si="41"/>
        <v>1663033.6749501824</v>
      </c>
      <c r="AS38" s="60">
        <f t="shared" si="52"/>
        <v>3086341.2277554646</v>
      </c>
      <c r="AT38" s="26">
        <f t="shared" si="26"/>
        <v>1496730.3074551641</v>
      </c>
      <c r="AU38" s="117">
        <f t="shared" si="42"/>
        <v>4490190.9223654922</v>
      </c>
      <c r="AV38" s="60">
        <f>AU38/5</f>
        <v>898038.18447309849</v>
      </c>
      <c r="AW38" s="117"/>
      <c r="AX38" s="148">
        <f t="shared" si="44"/>
        <v>2993460.6149103283</v>
      </c>
      <c r="AY38" s="60">
        <f t="shared" si="27"/>
        <v>6036161.9327006033</v>
      </c>
      <c r="AZ38" s="60">
        <f t="shared" si="45"/>
        <v>5432545.739430543</v>
      </c>
      <c r="BA38" s="60">
        <f t="shared" si="46"/>
        <v>603616.19327006023</v>
      </c>
      <c r="BB38" s="60">
        <f t="shared" si="47"/>
        <v>13596263.836626701</v>
      </c>
      <c r="BC38" s="26">
        <f t="shared" si="48"/>
        <v>2716272.8697152715</v>
      </c>
      <c r="BD38" s="60">
        <f t="shared" si="49"/>
        <v>1629763.7218291629</v>
      </c>
      <c r="BE38" s="133">
        <f t="shared" si="50"/>
        <v>1086509.1478861086</v>
      </c>
      <c r="BF38" s="60">
        <f t="shared" si="28"/>
        <v>169767.05435720447</v>
      </c>
      <c r="BG38" s="14">
        <f t="shared" si="29"/>
        <v>101860.23261432268</v>
      </c>
      <c r="BH38" s="117">
        <f t="shared" si="56"/>
        <v>2990000</v>
      </c>
    </row>
    <row r="39" spans="1:60" x14ac:dyDescent="0.2">
      <c r="A39" s="11">
        <v>36</v>
      </c>
      <c r="B39" s="12">
        <v>1457.1428571428573</v>
      </c>
      <c r="C39" s="12">
        <f t="shared" si="5"/>
        <v>24.285714285714288</v>
      </c>
      <c r="D39" s="12">
        <v>13028.571428571429</v>
      </c>
      <c r="E39" s="12">
        <f t="shared" si="5"/>
        <v>217.14285714285717</v>
      </c>
      <c r="F39" s="12">
        <f t="shared" si="6"/>
        <v>36</v>
      </c>
      <c r="G39" s="12">
        <f t="shared" si="57"/>
        <v>72.857142857142861</v>
      </c>
      <c r="H39" s="17">
        <f t="shared" si="7"/>
        <v>2622.8571428571431</v>
      </c>
      <c r="I39" s="19">
        <f t="shared" si="12"/>
        <v>71.997479079864149</v>
      </c>
      <c r="J39" s="13">
        <f t="shared" si="53"/>
        <v>60</v>
      </c>
      <c r="K39" s="13">
        <v>1</v>
      </c>
      <c r="L39" s="65">
        <f t="shared" si="9"/>
        <v>43</v>
      </c>
      <c r="M39" s="11">
        <f t="shared" si="58"/>
        <v>1200</v>
      </c>
      <c r="N39" s="11">
        <f t="shared" si="59"/>
        <v>2060</v>
      </c>
      <c r="O39" s="18">
        <f t="shared" si="13"/>
        <v>3800</v>
      </c>
      <c r="P39" s="15">
        <f t="shared" si="30"/>
        <v>63.333333333333336</v>
      </c>
      <c r="Q39" s="57">
        <f t="shared" si="31"/>
        <v>56.84210526315789</v>
      </c>
      <c r="R39" s="11">
        <f t="shared" si="14"/>
        <v>1200</v>
      </c>
      <c r="S39" s="11">
        <f t="shared" si="15"/>
        <v>2600</v>
      </c>
      <c r="T39" s="11">
        <f t="shared" si="16"/>
        <v>3800</v>
      </c>
      <c r="U39" s="16">
        <f t="shared" si="17"/>
        <v>0.94736842105263153</v>
      </c>
      <c r="V39" s="39">
        <f t="shared" si="18"/>
        <v>56.84210526315789</v>
      </c>
      <c r="W39" s="39">
        <f t="shared" si="32"/>
        <v>18.106508875739646</v>
      </c>
      <c r="X39" s="154">
        <f t="shared" si="19"/>
        <v>18.106508875739646</v>
      </c>
      <c r="Y39" s="22">
        <f t="shared" si="20"/>
        <v>56.84210526315789</v>
      </c>
      <c r="Z39" s="109">
        <f>[1]영웅렙업zero!$P38*X39</f>
        <v>950.76114368772267</v>
      </c>
      <c r="AA39" s="13">
        <f t="shared" si="21"/>
        <v>60</v>
      </c>
      <c r="AB39" s="11">
        <v>10.333333333333332</v>
      </c>
      <c r="AC39" s="19">
        <v>11</v>
      </c>
      <c r="AD39" s="12">
        <v>10</v>
      </c>
      <c r="AE39" s="12">
        <f t="shared" si="22"/>
        <v>223.66666666666666</v>
      </c>
      <c r="AF39" s="16">
        <f t="shared" si="33"/>
        <v>22.366666666666667</v>
      </c>
      <c r="AG39" s="26">
        <f t="shared" si="34"/>
        <v>402600</v>
      </c>
      <c r="AH39" s="33">
        <f t="shared" si="35"/>
        <v>40260</v>
      </c>
      <c r="AI39" s="26">
        <f t="shared" si="36"/>
        <v>161040</v>
      </c>
      <c r="AJ39" s="32">
        <f t="shared" si="37"/>
        <v>16104</v>
      </c>
      <c r="AK39" s="29">
        <f t="shared" si="38"/>
        <v>2915872.1893491126</v>
      </c>
      <c r="AL39" s="34">
        <f t="shared" si="39"/>
        <v>291587.21893491125</v>
      </c>
      <c r="AM39" s="18">
        <f t="shared" si="23"/>
        <v>372107.21893491125</v>
      </c>
      <c r="AN39" s="21">
        <f t="shared" si="40"/>
        <v>0.78361075544174141</v>
      </c>
      <c r="AO39" s="21">
        <f t="shared" si="24"/>
        <v>0.21638924455825864</v>
      </c>
      <c r="AP39" s="132">
        <f>AM39*[1]영웅렙업zero!$P38</f>
        <v>19539110.906301755</v>
      </c>
      <c r="AQ39" s="60">
        <f t="shared" si="25"/>
        <v>17585199.815671582</v>
      </c>
      <c r="AR39" s="60">
        <f t="shared" si="41"/>
        <v>1953911.0906301737</v>
      </c>
      <c r="AS39" s="60">
        <f t="shared" si="52"/>
        <v>3616944.7655803561</v>
      </c>
      <c r="AT39" s="26">
        <f t="shared" si="26"/>
        <v>1758519.9815671584</v>
      </c>
      <c r="AU39" s="117">
        <f t="shared" si="42"/>
        <v>5275559.9447014742</v>
      </c>
      <c r="AV39" s="60">
        <f>AU39/5</f>
        <v>1055111.9889402948</v>
      </c>
      <c r="AW39" s="117"/>
      <c r="AX39" s="148">
        <f t="shared" si="44"/>
        <v>3517039.9631343167</v>
      </c>
      <c r="AY39" s="60">
        <f t="shared" si="27"/>
        <v>5953715.5029585799</v>
      </c>
      <c r="AZ39" s="60">
        <f t="shared" si="45"/>
        <v>5358343.9526627222</v>
      </c>
      <c r="BA39" s="60">
        <f t="shared" si="46"/>
        <v>595371.55029585771</v>
      </c>
      <c r="BB39" s="60">
        <f t="shared" si="47"/>
        <v>14191635.386922559</v>
      </c>
      <c r="BC39" s="26">
        <f t="shared" si="48"/>
        <v>2679171.9763313611</v>
      </c>
      <c r="BD39" s="60">
        <f t="shared" si="49"/>
        <v>1607503.1857988166</v>
      </c>
      <c r="BE39" s="133">
        <f t="shared" si="50"/>
        <v>1071668.7905325445</v>
      </c>
      <c r="BF39" s="60">
        <f t="shared" si="28"/>
        <v>167448.24852071007</v>
      </c>
      <c r="BG39" s="14">
        <f t="shared" si="29"/>
        <v>100468.94911242604</v>
      </c>
      <c r="BH39" s="117">
        <f t="shared" si="56"/>
        <v>3510000</v>
      </c>
    </row>
    <row r="40" spans="1:60" x14ac:dyDescent="0.2">
      <c r="A40" s="11">
        <v>37</v>
      </c>
      <c r="B40" s="12">
        <v>1395.9183673469388</v>
      </c>
      <c r="C40" s="12">
        <f t="shared" si="5"/>
        <v>23.26530612244898</v>
      </c>
      <c r="D40" s="12">
        <v>13383.673469387755</v>
      </c>
      <c r="E40" s="12">
        <f t="shared" si="5"/>
        <v>223.06122448979593</v>
      </c>
      <c r="F40" s="12">
        <f t="shared" si="6"/>
        <v>37</v>
      </c>
      <c r="G40" s="12">
        <f t="shared" si="57"/>
        <v>69.795918367346943</v>
      </c>
      <c r="H40" s="17">
        <f t="shared" si="7"/>
        <v>2582.4489795918371</v>
      </c>
      <c r="I40" s="19">
        <f t="shared" si="12"/>
        <v>66.256750013213448</v>
      </c>
      <c r="J40" s="13">
        <f t="shared" si="53"/>
        <v>62</v>
      </c>
      <c r="K40" s="13">
        <v>1</v>
      </c>
      <c r="L40" s="65">
        <f t="shared" si="9"/>
        <v>44</v>
      </c>
      <c r="M40" s="11">
        <f t="shared" si="58"/>
        <v>1240</v>
      </c>
      <c r="N40" s="11">
        <f t="shared" si="59"/>
        <v>2120</v>
      </c>
      <c r="O40" s="18">
        <f t="shared" si="13"/>
        <v>4044</v>
      </c>
      <c r="P40" s="15">
        <f t="shared" si="30"/>
        <v>67.400000000000006</v>
      </c>
      <c r="Q40" s="57">
        <f t="shared" si="31"/>
        <v>55.192878338278931</v>
      </c>
      <c r="R40" s="11">
        <f t="shared" si="14"/>
        <v>1240</v>
      </c>
      <c r="S40" s="11">
        <f t="shared" si="15"/>
        <v>2804</v>
      </c>
      <c r="T40" s="11">
        <f t="shared" si="16"/>
        <v>4044</v>
      </c>
      <c r="U40" s="16">
        <f t="shared" si="17"/>
        <v>0.89020771513353114</v>
      </c>
      <c r="V40" s="39">
        <f t="shared" si="18"/>
        <v>55.192878338278931</v>
      </c>
      <c r="W40" s="39">
        <f t="shared" si="32"/>
        <v>17.000828500414251</v>
      </c>
      <c r="X40" s="154">
        <f t="shared" si="19"/>
        <v>17.000828500414251</v>
      </c>
      <c r="Y40" s="22">
        <f t="shared" si="20"/>
        <v>55.192878338278931</v>
      </c>
      <c r="Z40" s="109">
        <f>[1]영웅렙업zero!$P39*X40</f>
        <v>1062.483067511758</v>
      </c>
      <c r="AA40" s="13">
        <f t="shared" si="21"/>
        <v>62</v>
      </c>
      <c r="AB40" s="11">
        <v>10.666666666666666</v>
      </c>
      <c r="AC40" s="19">
        <v>11</v>
      </c>
      <c r="AD40" s="12">
        <v>11</v>
      </c>
      <c r="AE40" s="12">
        <f t="shared" si="22"/>
        <v>233.33333333333334</v>
      </c>
      <c r="AF40" s="16">
        <f t="shared" si="33"/>
        <v>23.333333333333336</v>
      </c>
      <c r="AG40" s="26">
        <f t="shared" si="34"/>
        <v>420000</v>
      </c>
      <c r="AH40" s="33">
        <f t="shared" si="35"/>
        <v>42000.000000000007</v>
      </c>
      <c r="AI40" s="26">
        <f t="shared" si="36"/>
        <v>168000</v>
      </c>
      <c r="AJ40" s="32">
        <f t="shared" si="37"/>
        <v>16800.000000000004</v>
      </c>
      <c r="AK40" s="29">
        <f t="shared" si="38"/>
        <v>2856139.1880695941</v>
      </c>
      <c r="AL40" s="34">
        <f t="shared" si="39"/>
        <v>285613.91880695947</v>
      </c>
      <c r="AM40" s="18">
        <f t="shared" si="23"/>
        <v>369613.91880695947</v>
      </c>
      <c r="AN40" s="21">
        <f t="shared" si="40"/>
        <v>0.77273583129354173</v>
      </c>
      <c r="AO40" s="21">
        <f t="shared" si="24"/>
        <v>0.2272641687064583</v>
      </c>
      <c r="AP40" s="132">
        <f>AM40*[1]영웅렙업zero!$P39</f>
        <v>23099376.023909144</v>
      </c>
      <c r="AQ40" s="60">
        <f t="shared" si="25"/>
        <v>20789438.421518229</v>
      </c>
      <c r="AR40" s="60">
        <f t="shared" si="41"/>
        <v>2309937.6023909152</v>
      </c>
      <c r="AS40" s="60">
        <f t="shared" si="52"/>
        <v>4263848.6930210888</v>
      </c>
      <c r="AT40" s="26">
        <f t="shared" si="26"/>
        <v>2078943.842151823</v>
      </c>
      <c r="AU40" s="117">
        <f t="shared" si="42"/>
        <v>6236831.5264554685</v>
      </c>
      <c r="AV40" s="60">
        <f>AU40/5</f>
        <v>1247366.3052910937</v>
      </c>
      <c r="AW40" s="117"/>
      <c r="AX40" s="148">
        <f t="shared" si="44"/>
        <v>4157887.684303646</v>
      </c>
      <c r="AY40" s="60">
        <f t="shared" si="27"/>
        <v>5913822.7009113515</v>
      </c>
      <c r="AZ40" s="60">
        <f t="shared" si="45"/>
        <v>5322440.4308202164</v>
      </c>
      <c r="BA40" s="60">
        <f t="shared" si="46"/>
        <v>591382.27009113505</v>
      </c>
      <c r="BB40" s="60">
        <f t="shared" si="47"/>
        <v>14783017.657013694</v>
      </c>
      <c r="BC40" s="26">
        <f t="shared" si="48"/>
        <v>2661220.2154101082</v>
      </c>
      <c r="BD40" s="60">
        <f t="shared" si="49"/>
        <v>1596732.1292460649</v>
      </c>
      <c r="BE40" s="133">
        <f t="shared" si="50"/>
        <v>1064488.0861640433</v>
      </c>
      <c r="BF40" s="60">
        <f t="shared" si="28"/>
        <v>166326.26346313176</v>
      </c>
      <c r="BG40" s="14">
        <f t="shared" si="29"/>
        <v>99795.758077879058</v>
      </c>
      <c r="BH40" s="117">
        <f t="shared" si="56"/>
        <v>4150000</v>
      </c>
    </row>
    <row r="41" spans="1:60" x14ac:dyDescent="0.2">
      <c r="A41" s="11">
        <v>38</v>
      </c>
      <c r="B41" s="12">
        <v>1334.6938775510203</v>
      </c>
      <c r="C41" s="12">
        <f t="shared" si="5"/>
        <v>22.244897959183671</v>
      </c>
      <c r="D41" s="12">
        <v>13738.775510204081</v>
      </c>
      <c r="E41" s="12">
        <f t="shared" si="5"/>
        <v>228.97959183673467</v>
      </c>
      <c r="F41" s="12">
        <f t="shared" si="6"/>
        <v>38</v>
      </c>
      <c r="G41" s="12">
        <f t="shared" si="57"/>
        <v>66.73469387755101</v>
      </c>
      <c r="H41" s="17">
        <f t="shared" si="7"/>
        <v>2535.9183673469383</v>
      </c>
      <c r="I41" s="19">
        <f t="shared" si="12"/>
        <v>60.904616127774169</v>
      </c>
      <c r="J41" s="13">
        <f t="shared" si="53"/>
        <v>64</v>
      </c>
      <c r="K41" s="13">
        <v>1</v>
      </c>
      <c r="L41" s="65">
        <f t="shared" si="9"/>
        <v>45</v>
      </c>
      <c r="M41" s="11">
        <f t="shared" si="58"/>
        <v>1280</v>
      </c>
      <c r="N41" s="11">
        <f t="shared" si="59"/>
        <v>2180</v>
      </c>
      <c r="O41" s="18">
        <f t="shared" si="13"/>
        <v>4296</v>
      </c>
      <c r="P41" s="15">
        <f t="shared" si="30"/>
        <v>71.599999999999994</v>
      </c>
      <c r="Q41" s="57">
        <f t="shared" si="31"/>
        <v>53.631284916201118</v>
      </c>
      <c r="R41" s="11">
        <f t="shared" si="14"/>
        <v>1280</v>
      </c>
      <c r="S41" s="11">
        <f t="shared" si="15"/>
        <v>3016</v>
      </c>
      <c r="T41" s="11">
        <f t="shared" si="16"/>
        <v>4296</v>
      </c>
      <c r="U41" s="16">
        <f t="shared" si="17"/>
        <v>0.83798882681564246</v>
      </c>
      <c r="V41" s="39">
        <f t="shared" si="18"/>
        <v>53.631284916201118</v>
      </c>
      <c r="W41" s="39">
        <f t="shared" si="32"/>
        <v>15.938261575954506</v>
      </c>
      <c r="X41" s="154">
        <f t="shared" si="19"/>
        <v>15.938261575954506</v>
      </c>
      <c r="Y41" s="22">
        <f t="shared" si="20"/>
        <v>53.631284916201118</v>
      </c>
      <c r="Z41" s="109">
        <f>[1]영웅렙업zero!$P40*X41</f>
        <v>1184.5348745841357</v>
      </c>
      <c r="AA41" s="13">
        <f t="shared" si="21"/>
        <v>64</v>
      </c>
      <c r="AB41" s="11">
        <v>10.999999999999998</v>
      </c>
      <c r="AC41" s="19">
        <v>11</v>
      </c>
      <c r="AD41" s="12">
        <v>11</v>
      </c>
      <c r="AE41" s="12">
        <f t="shared" si="22"/>
        <v>238</v>
      </c>
      <c r="AF41" s="16">
        <f t="shared" si="33"/>
        <v>23.8</v>
      </c>
      <c r="AG41" s="26">
        <f t="shared" si="34"/>
        <v>428400</v>
      </c>
      <c r="AH41" s="33">
        <f t="shared" si="35"/>
        <v>42840</v>
      </c>
      <c r="AI41" s="26">
        <f t="shared" si="36"/>
        <v>171360</v>
      </c>
      <c r="AJ41" s="32">
        <f t="shared" si="37"/>
        <v>17136</v>
      </c>
      <c r="AK41" s="29">
        <f t="shared" si="38"/>
        <v>2731180.503655564</v>
      </c>
      <c r="AL41" s="34">
        <f t="shared" si="39"/>
        <v>273118.05036555644</v>
      </c>
      <c r="AM41" s="18">
        <f t="shared" si="23"/>
        <v>358798.05036555644</v>
      </c>
      <c r="AN41" s="21">
        <f t="shared" si="40"/>
        <v>0.76120271580989329</v>
      </c>
      <c r="AO41" s="21">
        <f t="shared" si="24"/>
        <v>0.23879728419010671</v>
      </c>
      <c r="AP41" s="132">
        <f>AM41*[1]영웅렙업zero!$P40</f>
        <v>26665944.812450096</v>
      </c>
      <c r="AQ41" s="60">
        <f t="shared" si="25"/>
        <v>23999350.331205089</v>
      </c>
      <c r="AR41" s="60">
        <f t="shared" si="41"/>
        <v>2666594.4812450074</v>
      </c>
      <c r="AS41" s="60">
        <f t="shared" si="52"/>
        <v>4976532.0836359225</v>
      </c>
      <c r="AT41" s="26">
        <f t="shared" si="26"/>
        <v>2399935.0331205088</v>
      </c>
      <c r="AU41" s="117">
        <f t="shared" si="42"/>
        <v>7199805.0993615268</v>
      </c>
      <c r="AV41" s="60">
        <f>AU41/5</f>
        <v>1439961.0198723054</v>
      </c>
      <c r="AW41" s="117"/>
      <c r="AX41" s="148">
        <f t="shared" si="44"/>
        <v>4799870.0662410175</v>
      </c>
      <c r="AY41" s="60">
        <f t="shared" si="27"/>
        <v>5740768.805848903</v>
      </c>
      <c r="AZ41" s="60">
        <f t="shared" si="45"/>
        <v>5166691.925264013</v>
      </c>
      <c r="BA41" s="60">
        <f t="shared" si="46"/>
        <v>574076.88058489002</v>
      </c>
      <c r="BB41" s="60">
        <f t="shared" si="47"/>
        <v>15357094.537598584</v>
      </c>
      <c r="BC41" s="26">
        <f t="shared" si="48"/>
        <v>2583345.9626320065</v>
      </c>
      <c r="BD41" s="60">
        <f t="shared" si="49"/>
        <v>1550007.5775792038</v>
      </c>
      <c r="BE41" s="133">
        <f t="shared" si="50"/>
        <v>1033338.3850528026</v>
      </c>
      <c r="BF41" s="60">
        <f t="shared" si="28"/>
        <v>161459.12266450041</v>
      </c>
      <c r="BG41" s="14">
        <f t="shared" si="29"/>
        <v>96875.473598700235</v>
      </c>
      <c r="BH41" s="117">
        <f t="shared" si="56"/>
        <v>4790000</v>
      </c>
    </row>
    <row r="42" spans="1:60" x14ac:dyDescent="0.2">
      <c r="A42" s="11">
        <v>39</v>
      </c>
      <c r="B42" s="12">
        <v>1273.4693877551022</v>
      </c>
      <c r="C42" s="12">
        <f t="shared" si="5"/>
        <v>21.22448979591837</v>
      </c>
      <c r="D42" s="12">
        <v>14093.877551020409</v>
      </c>
      <c r="E42" s="12">
        <f t="shared" si="5"/>
        <v>234.89795918367346</v>
      </c>
      <c r="F42" s="12">
        <f t="shared" si="6"/>
        <v>39</v>
      </c>
      <c r="G42" s="12">
        <f t="shared" si="57"/>
        <v>63.673469387755105</v>
      </c>
      <c r="H42" s="17">
        <f t="shared" si="7"/>
        <v>2483.2653061224491</v>
      </c>
      <c r="I42" s="19">
        <f t="shared" si="12"/>
        <v>55.909512547419887</v>
      </c>
      <c r="J42" s="13">
        <f t="shared" si="53"/>
        <v>66</v>
      </c>
      <c r="K42" s="13">
        <v>1</v>
      </c>
      <c r="L42" s="65">
        <f t="shared" si="9"/>
        <v>46</v>
      </c>
      <c r="M42" s="11">
        <f t="shared" si="58"/>
        <v>1320</v>
      </c>
      <c r="N42" s="11">
        <f t="shared" si="59"/>
        <v>2240</v>
      </c>
      <c r="O42" s="18">
        <f t="shared" si="13"/>
        <v>4556</v>
      </c>
      <c r="P42" s="15">
        <f t="shared" si="30"/>
        <v>75.933333333333337</v>
      </c>
      <c r="Q42" s="57">
        <f t="shared" si="31"/>
        <v>52.151009657594379</v>
      </c>
      <c r="R42" s="11">
        <f t="shared" si="14"/>
        <v>1320</v>
      </c>
      <c r="S42" s="11">
        <f t="shared" si="15"/>
        <v>3236</v>
      </c>
      <c r="T42" s="11">
        <f t="shared" si="16"/>
        <v>4556</v>
      </c>
      <c r="U42" s="16">
        <f t="shared" si="17"/>
        <v>0.79016681299385427</v>
      </c>
      <c r="V42" s="39">
        <f t="shared" si="18"/>
        <v>52.151009657594379</v>
      </c>
      <c r="W42" s="39">
        <f t="shared" si="32"/>
        <v>14.916334661354583</v>
      </c>
      <c r="X42" s="154">
        <f t="shared" si="19"/>
        <v>14.916334661354583</v>
      </c>
      <c r="Y42" s="22">
        <f t="shared" si="20"/>
        <v>52.151009657594379</v>
      </c>
      <c r="Z42" s="109">
        <f>[1]영웅렙업zero!$P41*X42</f>
        <v>1317.2376890481482</v>
      </c>
      <c r="AA42" s="13">
        <f t="shared" si="21"/>
        <v>66</v>
      </c>
      <c r="AB42" s="11">
        <v>11.333333333333332</v>
      </c>
      <c r="AC42" s="19">
        <v>12</v>
      </c>
      <c r="AD42" s="12">
        <v>11</v>
      </c>
      <c r="AE42" s="12">
        <f t="shared" si="22"/>
        <v>245.66666666666666</v>
      </c>
      <c r="AF42" s="16">
        <f t="shared" si="33"/>
        <v>24.566666666666666</v>
      </c>
      <c r="AG42" s="26">
        <f t="shared" si="34"/>
        <v>442200</v>
      </c>
      <c r="AH42" s="33">
        <f t="shared" si="35"/>
        <v>44220</v>
      </c>
      <c r="AI42" s="26">
        <f t="shared" si="36"/>
        <v>176880</v>
      </c>
      <c r="AJ42" s="32">
        <f t="shared" si="37"/>
        <v>17688</v>
      </c>
      <c r="AK42" s="29">
        <f t="shared" si="38"/>
        <v>2638401.2749003987</v>
      </c>
      <c r="AL42" s="34">
        <f t="shared" si="39"/>
        <v>263840.12749003986</v>
      </c>
      <c r="AM42" s="18">
        <f t="shared" si="23"/>
        <v>352280.12749003986</v>
      </c>
      <c r="AN42" s="21">
        <f t="shared" si="40"/>
        <v>0.74894978995799166</v>
      </c>
      <c r="AO42" s="21">
        <f t="shared" si="24"/>
        <v>0.25105021004200839</v>
      </c>
      <c r="AP42" s="132">
        <f>AM42*[1]영웅렙업zero!$P41</f>
        <v>31109295.384394858</v>
      </c>
      <c r="AQ42" s="60">
        <f t="shared" si="25"/>
        <v>27998365.845955372</v>
      </c>
      <c r="AR42" s="60">
        <f t="shared" si="41"/>
        <v>3110929.5384394862</v>
      </c>
      <c r="AS42" s="60">
        <f t="shared" si="52"/>
        <v>5777524.0196844935</v>
      </c>
      <c r="AT42" s="26">
        <f t="shared" si="26"/>
        <v>2799836.5845955373</v>
      </c>
      <c r="AU42" s="117">
        <f t="shared" si="42"/>
        <v>8399509.7537866104</v>
      </c>
      <c r="AV42" s="60">
        <f>AU42/4</f>
        <v>2099877.4384466526</v>
      </c>
      <c r="AW42" s="117"/>
      <c r="AX42" s="148">
        <f t="shared" si="44"/>
        <v>5599673.1691910746</v>
      </c>
      <c r="AY42" s="60">
        <f t="shared" si="27"/>
        <v>5636482.0398406377</v>
      </c>
      <c r="AZ42" s="60">
        <f t="shared" si="45"/>
        <v>5072833.8358565737</v>
      </c>
      <c r="BA42" s="60">
        <f t="shared" si="46"/>
        <v>563648.20398406405</v>
      </c>
      <c r="BB42" s="60">
        <f t="shared" si="47"/>
        <v>15920742.741582647</v>
      </c>
      <c r="BC42" s="26">
        <f t="shared" si="48"/>
        <v>2536416.9179282868</v>
      </c>
      <c r="BD42" s="60">
        <f t="shared" si="49"/>
        <v>1521850.1507569721</v>
      </c>
      <c r="BE42" s="133">
        <f t="shared" si="50"/>
        <v>1014566.7671713148</v>
      </c>
      <c r="BF42" s="60">
        <f t="shared" si="28"/>
        <v>158526.05737051793</v>
      </c>
      <c r="BG42" s="14">
        <f t="shared" si="29"/>
        <v>95115.634422310759</v>
      </c>
      <c r="BH42" s="117">
        <f t="shared" si="56"/>
        <v>5590000</v>
      </c>
    </row>
    <row r="43" spans="1:60" x14ac:dyDescent="0.2">
      <c r="A43" s="11">
        <v>40</v>
      </c>
      <c r="B43" s="12">
        <v>1212.2448979591836</v>
      </c>
      <c r="C43" s="12">
        <f t="shared" si="5"/>
        <v>20.204081632653061</v>
      </c>
      <c r="D43" s="12">
        <v>14448.979591836734</v>
      </c>
      <c r="E43" s="12">
        <f t="shared" si="5"/>
        <v>240.81632653061223</v>
      </c>
      <c r="F43" s="12">
        <f t="shared" si="6"/>
        <v>40</v>
      </c>
      <c r="G43" s="12">
        <f t="shared" si="57"/>
        <v>60.612244897959179</v>
      </c>
      <c r="H43" s="17">
        <f t="shared" si="7"/>
        <v>2424.4897959183672</v>
      </c>
      <c r="I43" s="19">
        <f t="shared" si="12"/>
        <v>51.242926421333124</v>
      </c>
      <c r="J43" s="13">
        <f t="shared" si="53"/>
        <v>68</v>
      </c>
      <c r="K43" s="13">
        <v>1</v>
      </c>
      <c r="L43" s="65">
        <f t="shared" si="9"/>
        <v>47</v>
      </c>
      <c r="M43" s="11">
        <f t="shared" si="58"/>
        <v>1360</v>
      </c>
      <c r="N43" s="11">
        <f t="shared" si="59"/>
        <v>2300</v>
      </c>
      <c r="O43" s="18">
        <f t="shared" si="13"/>
        <v>4824</v>
      </c>
      <c r="P43" s="15">
        <f t="shared" si="30"/>
        <v>80.400000000000006</v>
      </c>
      <c r="Q43" s="57">
        <f t="shared" si="31"/>
        <v>50.746268656716424</v>
      </c>
      <c r="R43" s="11">
        <f t="shared" si="14"/>
        <v>1360</v>
      </c>
      <c r="S43" s="11">
        <f t="shared" si="15"/>
        <v>3464</v>
      </c>
      <c r="T43" s="11">
        <f t="shared" si="16"/>
        <v>4824</v>
      </c>
      <c r="U43" s="16">
        <f t="shared" si="17"/>
        <v>0.74626865671641796</v>
      </c>
      <c r="V43" s="39">
        <f t="shared" si="18"/>
        <v>50.746268656716424</v>
      </c>
      <c r="W43" s="39">
        <f t="shared" si="32"/>
        <v>13.932759968725566</v>
      </c>
      <c r="X43" s="154">
        <f t="shared" si="19"/>
        <v>13.932759968725566</v>
      </c>
      <c r="Y43" s="22">
        <f t="shared" si="20"/>
        <v>50.746268656716424</v>
      </c>
      <c r="Z43" s="109">
        <f>[1]영웅렙업zero!$P42*X43</f>
        <v>1460.7454901946071</v>
      </c>
      <c r="AA43" s="13">
        <f t="shared" si="21"/>
        <v>68</v>
      </c>
      <c r="AB43" s="11">
        <v>11.666666666666664</v>
      </c>
      <c r="AC43" s="19">
        <v>12</v>
      </c>
      <c r="AD43" s="12">
        <v>12</v>
      </c>
      <c r="AE43" s="12">
        <f t="shared" si="22"/>
        <v>255.33333333333331</v>
      </c>
      <c r="AF43" s="16">
        <f t="shared" si="33"/>
        <v>25.533333333333331</v>
      </c>
      <c r="AG43" s="26">
        <f t="shared" si="34"/>
        <v>459599.99999999994</v>
      </c>
      <c r="AH43" s="33">
        <f t="shared" si="35"/>
        <v>45960</v>
      </c>
      <c r="AI43" s="26">
        <f t="shared" si="36"/>
        <v>183840</v>
      </c>
      <c r="AJ43" s="32">
        <f t="shared" si="37"/>
        <v>18384</v>
      </c>
      <c r="AK43" s="29">
        <f t="shared" si="38"/>
        <v>2561398.592650508</v>
      </c>
      <c r="AL43" s="34">
        <f t="shared" si="39"/>
        <v>256139.85926505082</v>
      </c>
      <c r="AM43" s="18">
        <f t="shared" si="23"/>
        <v>348059.85926505085</v>
      </c>
      <c r="AN43" s="21">
        <f t="shared" si="40"/>
        <v>0.73590749535411926</v>
      </c>
      <c r="AO43" s="21">
        <f t="shared" si="24"/>
        <v>0.26409250464588063</v>
      </c>
      <c r="AP43" s="132">
        <f>AM43*[1]영웅렙업zero!$P42</f>
        <v>36491468.372414559</v>
      </c>
      <c r="AQ43" s="60">
        <f t="shared" si="25"/>
        <v>32842321.535173103</v>
      </c>
      <c r="AR43" s="60">
        <f t="shared" si="41"/>
        <v>3649146.8372414559</v>
      </c>
      <c r="AS43" s="60">
        <f t="shared" si="52"/>
        <v>6760076.3756809421</v>
      </c>
      <c r="AT43" s="26">
        <f t="shared" si="26"/>
        <v>3284232.1535173105</v>
      </c>
      <c r="AU43" s="117">
        <f t="shared" si="42"/>
        <v>9852696.4605519306</v>
      </c>
      <c r="AV43" s="60">
        <f>AU43/4</f>
        <v>2463174.1151379826</v>
      </c>
      <c r="AW43" s="117"/>
      <c r="AX43" s="148">
        <f t="shared" si="44"/>
        <v>6568464.307034621</v>
      </c>
      <c r="AY43" s="60">
        <f t="shared" si="27"/>
        <v>5568957.7482408136</v>
      </c>
      <c r="AZ43" s="60">
        <f t="shared" si="45"/>
        <v>5012061.9734167326</v>
      </c>
      <c r="BA43" s="60">
        <f t="shared" si="46"/>
        <v>556895.77482408099</v>
      </c>
      <c r="BB43" s="60">
        <f t="shared" si="47"/>
        <v>16477638.516406728</v>
      </c>
      <c r="BC43" s="26">
        <f t="shared" si="48"/>
        <v>2506030.9867083663</v>
      </c>
      <c r="BD43" s="60">
        <f t="shared" si="49"/>
        <v>1503618.5920250197</v>
      </c>
      <c r="BE43" s="133">
        <f t="shared" si="50"/>
        <v>1002412.3946833466</v>
      </c>
      <c r="BF43" s="60">
        <f t="shared" si="28"/>
        <v>156626.93666927289</v>
      </c>
      <c r="BG43" s="14">
        <f t="shared" si="29"/>
        <v>93976.162001563731</v>
      </c>
      <c r="BH43" s="117">
        <f t="shared" si="56"/>
        <v>6560000</v>
      </c>
    </row>
    <row r="44" spans="1:60" x14ac:dyDescent="0.2">
      <c r="A44" s="11">
        <v>41</v>
      </c>
      <c r="B44" s="12">
        <v>1151.0204081632651</v>
      </c>
      <c r="C44" s="12">
        <f t="shared" si="5"/>
        <v>19.183673469387752</v>
      </c>
      <c r="D44" s="12">
        <v>14804.081632653062</v>
      </c>
      <c r="E44" s="12">
        <f t="shared" si="5"/>
        <v>246.73469387755102</v>
      </c>
      <c r="F44" s="12">
        <f t="shared" si="6"/>
        <v>41</v>
      </c>
      <c r="G44" s="12">
        <f t="shared" si="57"/>
        <v>57.551020408163254</v>
      </c>
      <c r="H44" s="17">
        <f t="shared" si="7"/>
        <v>2359.5918367346935</v>
      </c>
      <c r="I44" s="19">
        <f t="shared" si="12"/>
        <v>46.879054122106773</v>
      </c>
      <c r="J44" s="13">
        <f t="shared" si="53"/>
        <v>70</v>
      </c>
      <c r="K44" s="13">
        <v>1</v>
      </c>
      <c r="L44" s="65">
        <f t="shared" si="9"/>
        <v>48</v>
      </c>
      <c r="M44" s="11">
        <f t="shared" si="58"/>
        <v>1400</v>
      </c>
      <c r="N44" s="11">
        <f t="shared" si="59"/>
        <v>2360</v>
      </c>
      <c r="O44" s="18">
        <f t="shared" si="13"/>
        <v>5100</v>
      </c>
      <c r="P44" s="15">
        <f t="shared" si="30"/>
        <v>85</v>
      </c>
      <c r="Q44" s="57">
        <f t="shared" si="31"/>
        <v>49.411764705882355</v>
      </c>
      <c r="R44" s="11">
        <f t="shared" si="14"/>
        <v>1400</v>
      </c>
      <c r="S44" s="11">
        <f t="shared" si="15"/>
        <v>3700</v>
      </c>
      <c r="T44" s="11">
        <f t="shared" si="16"/>
        <v>5100</v>
      </c>
      <c r="U44" s="16">
        <f t="shared" si="17"/>
        <v>0.70588235294117652</v>
      </c>
      <c r="V44" s="39">
        <f t="shared" si="18"/>
        <v>49.411764705882355</v>
      </c>
      <c r="W44" s="39">
        <f t="shared" si="32"/>
        <v>12.985418265541057</v>
      </c>
      <c r="X44" s="154">
        <f t="shared" si="19"/>
        <v>12.985418265541057</v>
      </c>
      <c r="Y44" s="22">
        <f t="shared" si="20"/>
        <v>49.411764705882355</v>
      </c>
      <c r="Z44" s="109">
        <f>[1]영웅렙업zero!$P43*X44</f>
        <v>1614.9867059495373</v>
      </c>
      <c r="AA44" s="13">
        <f t="shared" si="21"/>
        <v>70</v>
      </c>
      <c r="AB44" s="11">
        <v>11.999999999999998</v>
      </c>
      <c r="AC44" s="19">
        <v>12</v>
      </c>
      <c r="AD44" s="12">
        <v>12</v>
      </c>
      <c r="AE44" s="12">
        <f t="shared" si="22"/>
        <v>260</v>
      </c>
      <c r="AF44" s="16">
        <f t="shared" si="33"/>
        <v>26</v>
      </c>
      <c r="AG44" s="26">
        <f t="shared" si="34"/>
        <v>468000</v>
      </c>
      <c r="AH44" s="33">
        <f t="shared" si="35"/>
        <v>46800</v>
      </c>
      <c r="AI44" s="26">
        <f t="shared" si="36"/>
        <v>187200</v>
      </c>
      <c r="AJ44" s="32">
        <f t="shared" si="37"/>
        <v>18720</v>
      </c>
      <c r="AK44" s="29">
        <f t="shared" si="38"/>
        <v>2430870.2993092858</v>
      </c>
      <c r="AL44" s="34">
        <f t="shared" si="39"/>
        <v>243087.02993092858</v>
      </c>
      <c r="AM44" s="18">
        <f t="shared" si="23"/>
        <v>336687.02993092861</v>
      </c>
      <c r="AN44" s="21">
        <f t="shared" si="40"/>
        <v>0.72199701301472141</v>
      </c>
      <c r="AO44" s="21">
        <f t="shared" si="24"/>
        <v>0.27800298698527842</v>
      </c>
      <c r="AP44" s="132">
        <f>AM44*[1]영웅렙업zero!$P43</f>
        <v>41873512.757536709</v>
      </c>
      <c r="AQ44" s="60">
        <f t="shared" si="25"/>
        <v>37686161.48178304</v>
      </c>
      <c r="AR44" s="60">
        <f t="shared" si="41"/>
        <v>4187351.2757536694</v>
      </c>
      <c r="AS44" s="60">
        <f t="shared" si="52"/>
        <v>7836498.1129951254</v>
      </c>
      <c r="AT44" s="26">
        <f t="shared" si="26"/>
        <v>3768616.1481783041</v>
      </c>
      <c r="AU44" s="117">
        <f t="shared" si="42"/>
        <v>11305848.444534911</v>
      </c>
      <c r="AV44" s="60">
        <f>AU44/4</f>
        <v>2826462.1111337277</v>
      </c>
      <c r="AW44" s="117"/>
      <c r="AX44" s="148">
        <f t="shared" si="44"/>
        <v>7537232.2963566082</v>
      </c>
      <c r="AY44" s="60">
        <f t="shared" si="27"/>
        <v>5386992.4788948577</v>
      </c>
      <c r="AZ44" s="60">
        <f t="shared" si="45"/>
        <v>4848293.2310053725</v>
      </c>
      <c r="BA44" s="60">
        <f t="shared" si="46"/>
        <v>538699.24788948521</v>
      </c>
      <c r="BB44" s="60">
        <f t="shared" si="47"/>
        <v>17016337.764296211</v>
      </c>
      <c r="BC44" s="26">
        <f t="shared" si="48"/>
        <v>2424146.6155026862</v>
      </c>
      <c r="BD44" s="60">
        <f t="shared" si="49"/>
        <v>1454487.9693016117</v>
      </c>
      <c r="BE44" s="133">
        <f t="shared" si="50"/>
        <v>969658.64620107459</v>
      </c>
      <c r="BF44" s="60">
        <f t="shared" si="28"/>
        <v>151509.16346891789</v>
      </c>
      <c r="BG44" s="14">
        <f t="shared" si="29"/>
        <v>90905.498081350728</v>
      </c>
      <c r="BH44" s="117">
        <f t="shared" si="56"/>
        <v>7530000</v>
      </c>
    </row>
    <row r="45" spans="1:60" x14ac:dyDescent="0.2">
      <c r="A45" s="11">
        <v>42</v>
      </c>
      <c r="B45" s="12">
        <v>1089.795918367347</v>
      </c>
      <c r="C45" s="12">
        <f t="shared" si="5"/>
        <v>18.163265306122451</v>
      </c>
      <c r="D45" s="12">
        <v>15159.183673469388</v>
      </c>
      <c r="E45" s="12">
        <f t="shared" si="5"/>
        <v>252.65306122448979</v>
      </c>
      <c r="F45" s="12">
        <f t="shared" si="6"/>
        <v>42</v>
      </c>
      <c r="G45" s="12">
        <f t="shared" si="57"/>
        <v>54.489795918367349</v>
      </c>
      <c r="H45" s="17">
        <f t="shared" si="7"/>
        <v>2288.5714285714284</v>
      </c>
      <c r="I45" s="19">
        <f t="shared" si="12"/>
        <v>42.794502220134937</v>
      </c>
      <c r="J45" s="13">
        <f t="shared" si="53"/>
        <v>72</v>
      </c>
      <c r="K45" s="13">
        <v>1</v>
      </c>
      <c r="L45" s="65">
        <f t="shared" si="9"/>
        <v>49</v>
      </c>
      <c r="M45" s="11">
        <f t="shared" si="58"/>
        <v>1440</v>
      </c>
      <c r="N45" s="11">
        <f t="shared" si="59"/>
        <v>2420</v>
      </c>
      <c r="O45" s="18">
        <f t="shared" si="13"/>
        <v>5384</v>
      </c>
      <c r="P45" s="15">
        <f t="shared" si="30"/>
        <v>89.733333333333334</v>
      </c>
      <c r="Q45" s="57">
        <f t="shared" si="31"/>
        <v>48.142644873699851</v>
      </c>
      <c r="R45" s="11">
        <f t="shared" si="14"/>
        <v>1440</v>
      </c>
      <c r="S45" s="11">
        <f t="shared" si="15"/>
        <v>3944</v>
      </c>
      <c r="T45" s="11">
        <f t="shared" si="16"/>
        <v>5384</v>
      </c>
      <c r="U45" s="16">
        <f t="shared" si="17"/>
        <v>0.66864784546805345</v>
      </c>
      <c r="V45" s="39">
        <f t="shared" si="18"/>
        <v>48.142644873699851</v>
      </c>
      <c r="W45" s="39">
        <f t="shared" si="32"/>
        <v>12.072343632253203</v>
      </c>
      <c r="X45" s="154">
        <f t="shared" si="19"/>
        <v>12.072343632253203</v>
      </c>
      <c r="Y45" s="22">
        <f t="shared" si="20"/>
        <v>48.142644873699851</v>
      </c>
      <c r="Z45" s="109">
        <f>[1]영웅렙업zero!$P44*X45</f>
        <v>1779.592449069844</v>
      </c>
      <c r="AA45" s="13">
        <f t="shared" si="21"/>
        <v>72</v>
      </c>
      <c r="AB45" s="11">
        <v>12.33333333333333</v>
      </c>
      <c r="AC45" s="19">
        <v>13</v>
      </c>
      <c r="AD45" s="12">
        <v>12</v>
      </c>
      <c r="AE45" s="12">
        <f t="shared" si="22"/>
        <v>267.66666666666663</v>
      </c>
      <c r="AF45" s="16">
        <f t="shared" si="33"/>
        <v>26.766666666666666</v>
      </c>
      <c r="AG45" s="26">
        <f t="shared" si="34"/>
        <v>481799.99999999994</v>
      </c>
      <c r="AH45" s="33">
        <f t="shared" si="35"/>
        <v>48180</v>
      </c>
      <c r="AI45" s="26">
        <f t="shared" si="36"/>
        <v>192720</v>
      </c>
      <c r="AJ45" s="32">
        <f t="shared" si="37"/>
        <v>19272</v>
      </c>
      <c r="AK45" s="29">
        <f t="shared" si="38"/>
        <v>2326582.0648078374</v>
      </c>
      <c r="AL45" s="34">
        <f t="shared" si="39"/>
        <v>232658.20648078373</v>
      </c>
      <c r="AM45" s="18">
        <f t="shared" si="23"/>
        <v>329018.20648078376</v>
      </c>
      <c r="AN45" s="21">
        <f t="shared" si="40"/>
        <v>0.70712866916795403</v>
      </c>
      <c r="AO45" s="21">
        <f t="shared" si="24"/>
        <v>0.29287133083204586</v>
      </c>
      <c r="AP45" s="132">
        <f>AM45*[1]영웅렙업zero!$P44</f>
        <v>48500799.322461255</v>
      </c>
      <c r="AQ45" s="60">
        <f t="shared" si="25"/>
        <v>43650719.390215129</v>
      </c>
      <c r="AR45" s="60">
        <f t="shared" si="41"/>
        <v>4850079.9322461262</v>
      </c>
      <c r="AS45" s="60">
        <f t="shared" si="52"/>
        <v>9037431.2079997957</v>
      </c>
      <c r="AT45" s="26">
        <f t="shared" si="26"/>
        <v>4365071.9390215129</v>
      </c>
      <c r="AU45" s="117">
        <f t="shared" si="42"/>
        <v>13095215.817064539</v>
      </c>
      <c r="AV45" s="60">
        <f>AU45/3</f>
        <v>4365071.9390215129</v>
      </c>
      <c r="AW45" s="117"/>
      <c r="AX45" s="148">
        <f t="shared" si="44"/>
        <v>8730143.8780430257</v>
      </c>
      <c r="AY45" s="60">
        <f t="shared" si="27"/>
        <v>5264291.3036925402</v>
      </c>
      <c r="AZ45" s="60">
        <f t="shared" si="45"/>
        <v>4737862.1733232867</v>
      </c>
      <c r="BA45" s="60">
        <f t="shared" si="46"/>
        <v>526429.13036925346</v>
      </c>
      <c r="BB45" s="60">
        <f t="shared" si="47"/>
        <v>17542766.894665465</v>
      </c>
      <c r="BC45" s="26">
        <f t="shared" si="48"/>
        <v>2368931.0866616433</v>
      </c>
      <c r="BD45" s="60">
        <f t="shared" si="49"/>
        <v>1421358.651996986</v>
      </c>
      <c r="BE45" s="133">
        <f t="shared" si="50"/>
        <v>947572.43466465734</v>
      </c>
      <c r="BF45" s="60">
        <f t="shared" si="28"/>
        <v>148058.19291635271</v>
      </c>
      <c r="BG45" s="14">
        <f t="shared" si="29"/>
        <v>88834.915749811626</v>
      </c>
      <c r="BH45" s="117">
        <f t="shared" si="56"/>
        <v>8730000</v>
      </c>
    </row>
    <row r="46" spans="1:60" x14ac:dyDescent="0.2">
      <c r="A46" s="11">
        <v>43</v>
      </c>
      <c r="B46" s="12">
        <v>1028.5714285714284</v>
      </c>
      <c r="C46" s="12">
        <f t="shared" si="5"/>
        <v>17.142857142857142</v>
      </c>
      <c r="D46" s="12">
        <v>15514.285714285714</v>
      </c>
      <c r="E46" s="12">
        <f t="shared" si="5"/>
        <v>258.57142857142856</v>
      </c>
      <c r="F46" s="12">
        <f t="shared" si="6"/>
        <v>43</v>
      </c>
      <c r="G46" s="12">
        <f t="shared" si="57"/>
        <v>51.428571428571423</v>
      </c>
      <c r="H46" s="17">
        <f t="shared" si="7"/>
        <v>2211.4285714285711</v>
      </c>
      <c r="I46" s="19">
        <f t="shared" si="12"/>
        <v>38.968025987274835</v>
      </c>
      <c r="J46" s="13">
        <f t="shared" si="53"/>
        <v>74</v>
      </c>
      <c r="K46" s="13">
        <v>1</v>
      </c>
      <c r="L46" s="65">
        <f t="shared" si="9"/>
        <v>50</v>
      </c>
      <c r="M46" s="11">
        <f t="shared" si="58"/>
        <v>1480</v>
      </c>
      <c r="N46" s="11">
        <f t="shared" si="59"/>
        <v>2480</v>
      </c>
      <c r="O46" s="18">
        <f t="shared" si="13"/>
        <v>5676</v>
      </c>
      <c r="P46" s="15">
        <f t="shared" si="30"/>
        <v>94.6</v>
      </c>
      <c r="Q46" s="57">
        <f t="shared" si="31"/>
        <v>46.934460887949257</v>
      </c>
      <c r="R46" s="11">
        <f t="shared" si="14"/>
        <v>1480</v>
      </c>
      <c r="S46" s="11">
        <f t="shared" si="15"/>
        <v>4196</v>
      </c>
      <c r="T46" s="11">
        <f t="shared" si="16"/>
        <v>5676</v>
      </c>
      <c r="U46" s="16">
        <f t="shared" si="17"/>
        <v>0.63424947145877375</v>
      </c>
      <c r="V46" s="39">
        <f t="shared" si="18"/>
        <v>46.934460887949257</v>
      </c>
      <c r="W46" s="39">
        <f t="shared" si="32"/>
        <v>11.191709844559586</v>
      </c>
      <c r="X46" s="154">
        <f t="shared" si="19"/>
        <v>11.191709844559586</v>
      </c>
      <c r="Y46" s="22">
        <f t="shared" si="20"/>
        <v>46.934460887949257</v>
      </c>
      <c r="Z46" s="109">
        <f>[1]영웅렙업zero!$P45*X46</f>
        <v>1953.8088104080687</v>
      </c>
      <c r="AA46" s="13">
        <f t="shared" si="21"/>
        <v>74</v>
      </c>
      <c r="AB46" s="11">
        <v>12.666666666666664</v>
      </c>
      <c r="AC46" s="19">
        <v>13</v>
      </c>
      <c r="AD46" s="12">
        <v>13</v>
      </c>
      <c r="AE46" s="12">
        <f t="shared" si="22"/>
        <v>277.33333333333331</v>
      </c>
      <c r="AF46" s="16">
        <f t="shared" si="33"/>
        <v>27.733333333333334</v>
      </c>
      <c r="AG46" s="26">
        <f t="shared" si="34"/>
        <v>499199.99999999994</v>
      </c>
      <c r="AH46" s="33">
        <f t="shared" si="35"/>
        <v>49920</v>
      </c>
      <c r="AI46" s="26">
        <f t="shared" si="36"/>
        <v>199680</v>
      </c>
      <c r="AJ46" s="32">
        <f t="shared" si="37"/>
        <v>19968</v>
      </c>
      <c r="AK46" s="29">
        <f t="shared" si="38"/>
        <v>2234760.6217616582</v>
      </c>
      <c r="AL46" s="34">
        <f t="shared" si="39"/>
        <v>223476.06217616581</v>
      </c>
      <c r="AM46" s="18">
        <f t="shared" si="23"/>
        <v>323316.06217616581</v>
      </c>
      <c r="AN46" s="21">
        <f t="shared" si="40"/>
        <v>0.69120000000000004</v>
      </c>
      <c r="AO46" s="21">
        <f t="shared" si="24"/>
        <v>0.30880000000000002</v>
      </c>
      <c r="AP46" s="132">
        <f>AM46*[1]영웅렙업zero!$P45</f>
        <v>56443365.634010874</v>
      </c>
      <c r="AQ46" s="60">
        <f t="shared" si="25"/>
        <v>50799029.070609786</v>
      </c>
      <c r="AR46" s="60">
        <f t="shared" si="41"/>
        <v>5644336.5634010881</v>
      </c>
      <c r="AS46" s="60">
        <f t="shared" si="52"/>
        <v>10494416.495647214</v>
      </c>
      <c r="AT46" s="26">
        <f t="shared" si="26"/>
        <v>5079902.9070609789</v>
      </c>
      <c r="AU46" s="117">
        <f t="shared" si="42"/>
        <v>15239708.721182935</v>
      </c>
      <c r="AV46" s="60">
        <f>AU46/3</f>
        <v>5079902.907060978</v>
      </c>
      <c r="AW46" s="117"/>
      <c r="AX46" s="148">
        <f t="shared" si="44"/>
        <v>10159805.814121958</v>
      </c>
      <c r="AY46" s="60">
        <f t="shared" si="27"/>
        <v>5173056.994818653</v>
      </c>
      <c r="AZ46" s="60">
        <f t="shared" si="45"/>
        <v>4655751.2953367876</v>
      </c>
      <c r="BA46" s="60">
        <f t="shared" si="46"/>
        <v>517305.69948186539</v>
      </c>
      <c r="BB46" s="60">
        <f t="shared" si="47"/>
        <v>18060072.594147332</v>
      </c>
      <c r="BC46" s="26">
        <f t="shared" si="48"/>
        <v>2327875.6476683938</v>
      </c>
      <c r="BD46" s="60">
        <f t="shared" si="49"/>
        <v>1396725.3886010363</v>
      </c>
      <c r="BE46" s="133">
        <f t="shared" si="50"/>
        <v>931150.25906735752</v>
      </c>
      <c r="BF46" s="60">
        <f t="shared" si="28"/>
        <v>145492.22797927461</v>
      </c>
      <c r="BG46" s="14">
        <f t="shared" si="29"/>
        <v>87295.336787564767</v>
      </c>
      <c r="BH46" s="117">
        <f t="shared" si="56"/>
        <v>10150000</v>
      </c>
    </row>
    <row r="47" spans="1:60" x14ac:dyDescent="0.2">
      <c r="A47" s="11">
        <v>44</v>
      </c>
      <c r="B47" s="12">
        <v>967.3469387755099</v>
      </c>
      <c r="C47" s="12">
        <f t="shared" si="5"/>
        <v>16.12244897959183</v>
      </c>
      <c r="D47" s="12">
        <v>15869.387755102041</v>
      </c>
      <c r="E47" s="12">
        <f t="shared" si="5"/>
        <v>264.48979591836735</v>
      </c>
      <c r="F47" s="12">
        <f t="shared" si="6"/>
        <v>44</v>
      </c>
      <c r="G47" s="12">
        <f t="shared" si="57"/>
        <v>48.367346938775498</v>
      </c>
      <c r="H47" s="17">
        <f t="shared" si="7"/>
        <v>2128.163265306122</v>
      </c>
      <c r="I47" s="19">
        <f t="shared" si="12"/>
        <v>35.380300165289249</v>
      </c>
      <c r="J47" s="13">
        <f t="shared" si="53"/>
        <v>76</v>
      </c>
      <c r="K47" s="13">
        <v>1</v>
      </c>
      <c r="L47" s="65">
        <f t="shared" si="9"/>
        <v>51</v>
      </c>
      <c r="M47" s="11">
        <f t="shared" si="58"/>
        <v>1520</v>
      </c>
      <c r="N47" s="11">
        <f t="shared" si="59"/>
        <v>2540</v>
      </c>
      <c r="O47" s="18">
        <f t="shared" si="13"/>
        <v>5976</v>
      </c>
      <c r="P47" s="15">
        <f t="shared" si="30"/>
        <v>99.6</v>
      </c>
      <c r="Q47" s="57">
        <f t="shared" si="31"/>
        <v>45.783132530120483</v>
      </c>
      <c r="R47" s="11">
        <f t="shared" si="14"/>
        <v>1520</v>
      </c>
      <c r="S47" s="11">
        <f t="shared" si="15"/>
        <v>4456</v>
      </c>
      <c r="T47" s="11">
        <f t="shared" si="16"/>
        <v>5976</v>
      </c>
      <c r="U47" s="16">
        <f t="shared" si="17"/>
        <v>0.60240963855421692</v>
      </c>
      <c r="V47" s="39">
        <f t="shared" si="18"/>
        <v>45.783132530120483</v>
      </c>
      <c r="W47" s="39">
        <f t="shared" si="32"/>
        <v>10.34181818181818</v>
      </c>
      <c r="X47" s="154">
        <f t="shared" si="19"/>
        <v>10.34181818181818</v>
      </c>
      <c r="Y47" s="22">
        <f t="shared" si="20"/>
        <v>45.783132530120483</v>
      </c>
      <c r="Z47" s="109">
        <f>[1]영웅렙업zero!$P46*X47</f>
        <v>2136.3901681082461</v>
      </c>
      <c r="AA47" s="13">
        <f t="shared" si="21"/>
        <v>76</v>
      </c>
      <c r="AB47" s="11">
        <v>12.999999999999996</v>
      </c>
      <c r="AC47" s="19">
        <v>13</v>
      </c>
      <c r="AD47" s="12">
        <v>13</v>
      </c>
      <c r="AE47" s="12">
        <f t="shared" si="22"/>
        <v>282</v>
      </c>
      <c r="AF47" s="16">
        <f t="shared" si="33"/>
        <v>28.200000000000003</v>
      </c>
      <c r="AG47" s="26">
        <f t="shared" si="34"/>
        <v>507600</v>
      </c>
      <c r="AH47" s="33">
        <f t="shared" si="35"/>
        <v>50760.000000000007</v>
      </c>
      <c r="AI47" s="26">
        <f t="shared" si="36"/>
        <v>203040</v>
      </c>
      <c r="AJ47" s="32">
        <f t="shared" si="37"/>
        <v>20304.000000000004</v>
      </c>
      <c r="AK47" s="29">
        <f t="shared" si="38"/>
        <v>2099802.7636363632</v>
      </c>
      <c r="AL47" s="34">
        <f t="shared" si="39"/>
        <v>209980.27636363637</v>
      </c>
      <c r="AM47" s="18">
        <f t="shared" si="23"/>
        <v>311500.27636363637</v>
      </c>
      <c r="AN47" s="21">
        <f t="shared" si="40"/>
        <v>0.67409338705854471</v>
      </c>
      <c r="AO47" s="21">
        <f t="shared" si="24"/>
        <v>0.32590661294145534</v>
      </c>
      <c r="AP47" s="132">
        <f>AM47*[1]영웅렙업zero!$P46</f>
        <v>64349045.40830712</v>
      </c>
      <c r="AQ47" s="60">
        <f t="shared" si="25"/>
        <v>57914140.867476411</v>
      </c>
      <c r="AR47" s="60">
        <f t="shared" si="41"/>
        <v>6434904.540830709</v>
      </c>
      <c r="AS47" s="60">
        <f t="shared" si="52"/>
        <v>12079241.104231797</v>
      </c>
      <c r="AT47" s="26">
        <f t="shared" si="26"/>
        <v>5791414.0867476417</v>
      </c>
      <c r="AU47" s="117">
        <f t="shared" si="42"/>
        <v>17374242.260242924</v>
      </c>
      <c r="AV47" s="60">
        <f>AU47/3</f>
        <v>5791414.0867476417</v>
      </c>
      <c r="AW47" s="117"/>
      <c r="AX47" s="148">
        <f t="shared" si="44"/>
        <v>11582828.173495283</v>
      </c>
      <c r="AY47" s="60">
        <f t="shared" si="27"/>
        <v>4984004.4218181819</v>
      </c>
      <c r="AZ47" s="60">
        <f t="shared" si="45"/>
        <v>4485603.9796363637</v>
      </c>
      <c r="BA47" s="60">
        <f t="shared" si="46"/>
        <v>498400.44218181819</v>
      </c>
      <c r="BB47" s="60">
        <f t="shared" si="47"/>
        <v>18558473.03632915</v>
      </c>
      <c r="BC47" s="26">
        <f t="shared" si="48"/>
        <v>2242801.9898181818</v>
      </c>
      <c r="BD47" s="60">
        <f t="shared" si="49"/>
        <v>1345681.193890909</v>
      </c>
      <c r="BE47" s="133">
        <f t="shared" si="50"/>
        <v>897120.79592727276</v>
      </c>
      <c r="BF47" s="60">
        <f t="shared" si="28"/>
        <v>140175.12436363637</v>
      </c>
      <c r="BG47" s="14">
        <f t="shared" si="29"/>
        <v>84105.07461818181</v>
      </c>
      <c r="BH47" s="117">
        <f t="shared" si="56"/>
        <v>11580000</v>
      </c>
    </row>
    <row r="48" spans="1:60" x14ac:dyDescent="0.2">
      <c r="A48" s="11">
        <v>45</v>
      </c>
      <c r="B48" s="12">
        <v>906.12244897959181</v>
      </c>
      <c r="C48" s="12">
        <f t="shared" si="5"/>
        <v>15.102040816326531</v>
      </c>
      <c r="D48" s="12">
        <v>16224.489795918367</v>
      </c>
      <c r="E48" s="12">
        <f t="shared" si="5"/>
        <v>270.40816326530614</v>
      </c>
      <c r="F48" s="12">
        <f t="shared" si="6"/>
        <v>45</v>
      </c>
      <c r="G48" s="12">
        <f t="shared" si="57"/>
        <v>45.306122448979593</v>
      </c>
      <c r="H48" s="17">
        <f t="shared" si="7"/>
        <v>2038.7755102040817</v>
      </c>
      <c r="I48" s="19">
        <f t="shared" si="12"/>
        <v>32.013717548683047</v>
      </c>
      <c r="J48" s="13">
        <f t="shared" si="53"/>
        <v>78</v>
      </c>
      <c r="K48" s="13">
        <v>1</v>
      </c>
      <c r="L48" s="65">
        <f t="shared" si="9"/>
        <v>52</v>
      </c>
      <c r="M48" s="11">
        <f t="shared" si="58"/>
        <v>1560</v>
      </c>
      <c r="N48" s="11">
        <f t="shared" si="59"/>
        <v>2600</v>
      </c>
      <c r="O48" s="18">
        <f t="shared" si="13"/>
        <v>6284</v>
      </c>
      <c r="P48" s="15">
        <f t="shared" si="30"/>
        <v>104.73333333333333</v>
      </c>
      <c r="Q48" s="57">
        <f t="shared" si="31"/>
        <v>44.684914067472945</v>
      </c>
      <c r="R48" s="11">
        <f t="shared" si="14"/>
        <v>1560</v>
      </c>
      <c r="S48" s="11">
        <f t="shared" si="15"/>
        <v>4724</v>
      </c>
      <c r="T48" s="11">
        <f t="shared" si="16"/>
        <v>6284</v>
      </c>
      <c r="U48" s="16">
        <f t="shared" si="17"/>
        <v>0.57288351368555057</v>
      </c>
      <c r="V48" s="39">
        <f t="shared" si="18"/>
        <v>44.684914067472945</v>
      </c>
      <c r="W48" s="39">
        <f t="shared" si="32"/>
        <v>9.5210864903502515</v>
      </c>
      <c r="X48" s="154">
        <f t="shared" si="19"/>
        <v>9.5210864903502515</v>
      </c>
      <c r="Y48" s="22">
        <f t="shared" si="20"/>
        <v>44.684914067472945</v>
      </c>
      <c r="Z48" s="109">
        <f>[1]영웅렙업zero!$P47*X48</f>
        <v>2325.4699407164817</v>
      </c>
      <c r="AA48" s="13">
        <f t="shared" si="21"/>
        <v>78</v>
      </c>
      <c r="AB48" s="11">
        <v>13.33333333333333</v>
      </c>
      <c r="AC48" s="19">
        <v>14</v>
      </c>
      <c r="AD48" s="12">
        <v>13</v>
      </c>
      <c r="AE48" s="12">
        <f t="shared" si="22"/>
        <v>289.66666666666663</v>
      </c>
      <c r="AF48" s="16">
        <f t="shared" si="33"/>
        <v>28.966666666666665</v>
      </c>
      <c r="AG48" s="26">
        <f t="shared" si="34"/>
        <v>521399.99999999994</v>
      </c>
      <c r="AH48" s="33">
        <f t="shared" si="35"/>
        <v>52140</v>
      </c>
      <c r="AI48" s="26">
        <f t="shared" si="36"/>
        <v>208560</v>
      </c>
      <c r="AJ48" s="32">
        <f t="shared" si="37"/>
        <v>20856</v>
      </c>
      <c r="AK48" s="29">
        <f t="shared" si="38"/>
        <v>1985717.7984274484</v>
      </c>
      <c r="AL48" s="34">
        <f t="shared" si="39"/>
        <v>198571.77984274484</v>
      </c>
      <c r="AM48" s="18">
        <f t="shared" si="23"/>
        <v>302851.77984274481</v>
      </c>
      <c r="AN48" s="21">
        <f t="shared" si="40"/>
        <v>0.65567314792025611</v>
      </c>
      <c r="AO48" s="21">
        <f t="shared" si="24"/>
        <v>0.34432685207974406</v>
      </c>
      <c r="AP48" s="132">
        <f>AM48*[1]영웅렙업zero!$P47</f>
        <v>73969783.934908956</v>
      </c>
      <c r="AQ48" s="60">
        <f t="shared" si="25"/>
        <v>66572805.541418061</v>
      </c>
      <c r="AR48" s="60">
        <f t="shared" si="41"/>
        <v>7396978.3934908956</v>
      </c>
      <c r="AS48" s="60">
        <f t="shared" si="52"/>
        <v>13831882.934321605</v>
      </c>
      <c r="AT48" s="26">
        <f t="shared" si="26"/>
        <v>6657280.5541418064</v>
      </c>
      <c r="AU48" s="117">
        <f t="shared" si="42"/>
        <v>19971841.662425417</v>
      </c>
      <c r="AV48" s="60">
        <f>AU48/2</f>
        <v>9985920.8312127087</v>
      </c>
      <c r="AW48" s="117"/>
      <c r="AX48" s="148">
        <f t="shared" si="44"/>
        <v>13314561.108283613</v>
      </c>
      <c r="AY48" s="60">
        <f t="shared" si="27"/>
        <v>4845628.477483917</v>
      </c>
      <c r="AZ48" s="60">
        <f t="shared" si="45"/>
        <v>4361065.6297355257</v>
      </c>
      <c r="BA48" s="60">
        <f t="shared" si="46"/>
        <v>484562.84774839133</v>
      </c>
      <c r="BB48" s="60">
        <f t="shared" si="47"/>
        <v>19043035.884077542</v>
      </c>
      <c r="BC48" s="26">
        <f t="shared" si="48"/>
        <v>2180532.8148677628</v>
      </c>
      <c r="BD48" s="60">
        <f t="shared" si="49"/>
        <v>1308319.6889206576</v>
      </c>
      <c r="BE48" s="133">
        <f t="shared" si="50"/>
        <v>872213.12594710523</v>
      </c>
      <c r="BF48" s="60">
        <f t="shared" si="28"/>
        <v>136283.30092923518</v>
      </c>
      <c r="BG48" s="14">
        <f t="shared" si="29"/>
        <v>81769.980557541101</v>
      </c>
      <c r="BH48" s="117">
        <f t="shared" si="56"/>
        <v>13310000</v>
      </c>
    </row>
    <row r="49" spans="1:60" x14ac:dyDescent="0.2">
      <c r="A49" s="11">
        <v>46</v>
      </c>
      <c r="B49" s="12">
        <v>844.89795918367327</v>
      </c>
      <c r="C49" s="12">
        <f t="shared" si="5"/>
        <v>14.081632653061222</v>
      </c>
      <c r="D49" s="12">
        <v>16579.591836734697</v>
      </c>
      <c r="E49" s="12">
        <f t="shared" si="5"/>
        <v>276.32653061224494</v>
      </c>
      <c r="F49" s="12">
        <f t="shared" si="6"/>
        <v>46</v>
      </c>
      <c r="G49" s="12">
        <f t="shared" si="57"/>
        <v>42.24489795918366</v>
      </c>
      <c r="H49" s="17">
        <f t="shared" si="7"/>
        <v>1943.2653061224485</v>
      </c>
      <c r="I49" s="19">
        <f t="shared" si="12"/>
        <v>28.852211608406996</v>
      </c>
      <c r="J49" s="13">
        <f t="shared" si="53"/>
        <v>80</v>
      </c>
      <c r="K49" s="13">
        <v>1</v>
      </c>
      <c r="L49" s="65">
        <f t="shared" si="9"/>
        <v>53</v>
      </c>
      <c r="M49" s="11">
        <f t="shared" si="58"/>
        <v>1600</v>
      </c>
      <c r="N49" s="11">
        <f t="shared" si="59"/>
        <v>2660</v>
      </c>
      <c r="O49" s="18">
        <f t="shared" si="13"/>
        <v>6600</v>
      </c>
      <c r="P49" s="15">
        <f t="shared" si="30"/>
        <v>110</v>
      </c>
      <c r="Q49" s="57">
        <f t="shared" si="31"/>
        <v>43.636363636363633</v>
      </c>
      <c r="R49" s="11">
        <f t="shared" si="14"/>
        <v>1600</v>
      </c>
      <c r="S49" s="11">
        <f t="shared" si="15"/>
        <v>5000</v>
      </c>
      <c r="T49" s="11">
        <f>R49+S49</f>
        <v>6600</v>
      </c>
      <c r="U49" s="16">
        <f>3600/T49</f>
        <v>0.54545454545454541</v>
      </c>
      <c r="V49" s="39">
        <f t="shared" si="18"/>
        <v>43.636363636363633</v>
      </c>
      <c r="W49" s="39">
        <f t="shared" si="32"/>
        <v>8.7280393534785627</v>
      </c>
      <c r="X49" s="154">
        <f t="shared" si="19"/>
        <v>8.7280393534785627</v>
      </c>
      <c r="Y49" s="22">
        <f t="shared" si="20"/>
        <v>43.636363636363633</v>
      </c>
      <c r="Z49" s="109">
        <f>[1]영웅렙업zero!$P48*X49</f>
        <v>2518.4045940085489</v>
      </c>
      <c r="AA49" s="13">
        <f t="shared" si="21"/>
        <v>80</v>
      </c>
      <c r="AB49" s="11">
        <v>13.666666666666663</v>
      </c>
      <c r="AC49" s="19">
        <v>14</v>
      </c>
      <c r="AD49" s="12">
        <v>14</v>
      </c>
      <c r="AE49" s="12">
        <f t="shared" si="22"/>
        <v>299.33333333333331</v>
      </c>
      <c r="AF49" s="16">
        <f t="shared" si="33"/>
        <v>29.933333333333334</v>
      </c>
      <c r="AG49" s="26">
        <f t="shared" si="34"/>
        <v>538800</v>
      </c>
      <c r="AH49" s="33">
        <f t="shared" si="35"/>
        <v>53880</v>
      </c>
      <c r="AI49" s="26">
        <f t="shared" si="36"/>
        <v>215520</v>
      </c>
      <c r="AJ49" s="32">
        <f t="shared" si="37"/>
        <v>21552</v>
      </c>
      <c r="AK49" s="29">
        <f t="shared" si="38"/>
        <v>1881067.0414616999</v>
      </c>
      <c r="AL49" s="34">
        <f t="shared" si="39"/>
        <v>188106.70414616997</v>
      </c>
      <c r="AM49" s="18">
        <f t="shared" si="23"/>
        <v>295866.70414616994</v>
      </c>
      <c r="AN49" s="21">
        <f t="shared" si="40"/>
        <v>0.63578192986946502</v>
      </c>
      <c r="AO49" s="21">
        <f t="shared" si="24"/>
        <v>0.36421807013053509</v>
      </c>
      <c r="AP49" s="132">
        <f>AM49*[1]영웅렙업zero!$P48</f>
        <v>85369925.221397847</v>
      </c>
      <c r="AQ49" s="60">
        <f t="shared" si="25"/>
        <v>76832932.699258059</v>
      </c>
      <c r="AR49" s="60">
        <f t="shared" si="41"/>
        <v>8536992.5221397877</v>
      </c>
      <c r="AS49" s="60">
        <f t="shared" si="52"/>
        <v>15933970.915630683</v>
      </c>
      <c r="AT49" s="26">
        <f t="shared" si="26"/>
        <v>7683293.2699258067</v>
      </c>
      <c r="AU49" s="117">
        <f t="shared" si="42"/>
        <v>23049879.809777416</v>
      </c>
      <c r="AV49" s="60">
        <f>AU49/2</f>
        <v>11524939.904888708</v>
      </c>
      <c r="AW49" s="117"/>
      <c r="AX49" s="148">
        <f t="shared" si="44"/>
        <v>15366586.539851613</v>
      </c>
      <c r="AY49" s="60">
        <f t="shared" si="27"/>
        <v>4733867.2663387191</v>
      </c>
      <c r="AZ49" s="60">
        <f t="shared" si="45"/>
        <v>4260480.5397048471</v>
      </c>
      <c r="BA49" s="60">
        <f t="shared" si="46"/>
        <v>473386.72663387191</v>
      </c>
      <c r="BB49" s="60">
        <f t="shared" si="47"/>
        <v>19516422.610711414</v>
      </c>
      <c r="BC49" s="26">
        <f t="shared" si="48"/>
        <v>2130240.2698524236</v>
      </c>
      <c r="BD49" s="60">
        <f t="shared" si="49"/>
        <v>1278144.1619114541</v>
      </c>
      <c r="BE49" s="133">
        <f t="shared" si="50"/>
        <v>852096.10794096952</v>
      </c>
      <c r="BF49" s="60">
        <f t="shared" si="28"/>
        <v>133140.01686577647</v>
      </c>
      <c r="BG49" s="14">
        <f t="shared" si="29"/>
        <v>79884.010119465878</v>
      </c>
      <c r="BH49" s="117">
        <f t="shared" si="56"/>
        <v>15360000</v>
      </c>
    </row>
    <row r="50" spans="1:60" x14ac:dyDescent="0.2">
      <c r="A50" s="11">
        <v>47</v>
      </c>
      <c r="B50" s="12">
        <v>783.67346938775518</v>
      </c>
      <c r="C50" s="12">
        <f t="shared" si="5"/>
        <v>13.06122448979592</v>
      </c>
      <c r="D50" s="12">
        <v>16934.693877551021</v>
      </c>
      <c r="E50" s="12">
        <f t="shared" si="5"/>
        <v>282.24489795918367</v>
      </c>
      <c r="F50" s="12">
        <f t="shared" si="6"/>
        <v>47</v>
      </c>
      <c r="G50" s="12">
        <f t="shared" si="57"/>
        <v>39.183673469387756</v>
      </c>
      <c r="H50" s="17">
        <f t="shared" si="7"/>
        <v>1841.6326530612246</v>
      </c>
      <c r="I50" s="19">
        <f t="shared" si="12"/>
        <v>25.881099947511927</v>
      </c>
      <c r="J50" s="13">
        <f t="shared" si="53"/>
        <v>82</v>
      </c>
      <c r="K50" s="13">
        <v>1</v>
      </c>
      <c r="L50" s="65">
        <f t="shared" si="9"/>
        <v>54</v>
      </c>
      <c r="M50" s="11">
        <f t="shared" si="58"/>
        <v>1640</v>
      </c>
      <c r="N50" s="11">
        <f t="shared" si="59"/>
        <v>2720</v>
      </c>
      <c r="O50" s="18">
        <f t="shared" si="13"/>
        <v>6924</v>
      </c>
      <c r="P50" s="15">
        <f t="shared" si="30"/>
        <v>115.4</v>
      </c>
      <c r="Q50" s="57">
        <f t="shared" si="31"/>
        <v>42.634315424610058</v>
      </c>
      <c r="R50" s="11">
        <f t="shared" si="14"/>
        <v>1640</v>
      </c>
      <c r="S50" s="11">
        <f t="shared" si="15"/>
        <v>5284</v>
      </c>
      <c r="T50" s="11">
        <f t="shared" ref="T50:T53" si="60">R50+S50</f>
        <v>6924</v>
      </c>
      <c r="U50" s="16">
        <f t="shared" ref="U50:U53" si="61">3600/T50</f>
        <v>0.51993067590987874</v>
      </c>
      <c r="V50" s="39">
        <f t="shared" si="18"/>
        <v>42.634315424610058</v>
      </c>
      <c r="W50" s="39">
        <f t="shared" si="32"/>
        <v>7.9612992398064959</v>
      </c>
      <c r="X50" s="154">
        <f t="shared" si="19"/>
        <v>7.9612992398064959</v>
      </c>
      <c r="Y50" s="22">
        <f t="shared" si="20"/>
        <v>42.634315424610058</v>
      </c>
      <c r="Z50" s="109">
        <f>[1]영웅렙업zero!$P49*X50</f>
        <v>2711.5859921073084</v>
      </c>
      <c r="AA50" s="13">
        <f t="shared" si="21"/>
        <v>82</v>
      </c>
      <c r="AB50" s="11">
        <v>13.999999999999996</v>
      </c>
      <c r="AC50" s="19">
        <v>14</v>
      </c>
      <c r="AD50" s="12">
        <v>14</v>
      </c>
      <c r="AE50" s="12">
        <f t="shared" si="22"/>
        <v>304</v>
      </c>
      <c r="AF50" s="16">
        <f t="shared" si="33"/>
        <v>30.400000000000002</v>
      </c>
      <c r="AG50" s="26">
        <f t="shared" si="34"/>
        <v>547200</v>
      </c>
      <c r="AH50" s="33">
        <f t="shared" si="35"/>
        <v>54720.000000000007</v>
      </c>
      <c r="AI50" s="26">
        <f t="shared" si="36"/>
        <v>218880</v>
      </c>
      <c r="AJ50" s="32">
        <f t="shared" si="37"/>
        <v>21888.000000000004</v>
      </c>
      <c r="AK50" s="29">
        <f t="shared" si="38"/>
        <v>1742569.1776088458</v>
      </c>
      <c r="AL50" s="34">
        <f t="shared" si="39"/>
        <v>174256.91776088462</v>
      </c>
      <c r="AM50" s="18">
        <f t="shared" si="23"/>
        <v>283696.91776088462</v>
      </c>
      <c r="AN50" s="21">
        <f t="shared" si="40"/>
        <v>0.61423620367901899</v>
      </c>
      <c r="AO50" s="21">
        <f t="shared" si="24"/>
        <v>0.38576379632098107</v>
      </c>
      <c r="AP50" s="132">
        <f>AM50*[1]영웅렙업zero!$P49</f>
        <v>96626011.035747901</v>
      </c>
      <c r="AQ50" s="60">
        <f t="shared" si="25"/>
        <v>86963409.932173118</v>
      </c>
      <c r="AR50" s="60">
        <f t="shared" si="41"/>
        <v>9662601.1035747826</v>
      </c>
      <c r="AS50" s="60">
        <f t="shared" si="52"/>
        <v>18199593.62571457</v>
      </c>
      <c r="AT50" s="26">
        <f t="shared" si="26"/>
        <v>8696340.9932173118</v>
      </c>
      <c r="AU50" s="117">
        <f t="shared" si="42"/>
        <v>26089022.979651935</v>
      </c>
      <c r="AV50" s="60">
        <f>AU50/2</f>
        <v>13044511.489825968</v>
      </c>
      <c r="AW50" s="117"/>
      <c r="AX50" s="148">
        <f t="shared" si="44"/>
        <v>17392681.986434624</v>
      </c>
      <c r="AY50" s="60">
        <f t="shared" si="27"/>
        <v>4539150.684174154</v>
      </c>
      <c r="AZ50" s="60">
        <f t="shared" si="45"/>
        <v>4085235.6157567385</v>
      </c>
      <c r="BA50" s="60">
        <f t="shared" si="46"/>
        <v>453915.06841741549</v>
      </c>
      <c r="BB50" s="60">
        <f t="shared" si="47"/>
        <v>19970337.679128829</v>
      </c>
      <c r="BC50" s="26">
        <f t="shared" si="48"/>
        <v>2042617.8078783692</v>
      </c>
      <c r="BD50" s="60">
        <f t="shared" si="49"/>
        <v>1225570.6847270215</v>
      </c>
      <c r="BE50" s="133">
        <f t="shared" si="50"/>
        <v>817047.12315134774</v>
      </c>
      <c r="BF50" s="60">
        <f t="shared" si="28"/>
        <v>127663.61299239808</v>
      </c>
      <c r="BG50" s="14">
        <f t="shared" si="29"/>
        <v>76598.167795438843</v>
      </c>
      <c r="BH50" s="117">
        <f t="shared" si="56"/>
        <v>17390000</v>
      </c>
    </row>
    <row r="51" spans="1:60" x14ac:dyDescent="0.2">
      <c r="A51" s="11">
        <v>48</v>
      </c>
      <c r="B51" s="12">
        <v>722.44897959183663</v>
      </c>
      <c r="C51" s="12">
        <f t="shared" si="5"/>
        <v>12.04081632653061</v>
      </c>
      <c r="D51" s="12">
        <v>17289.795918367348</v>
      </c>
      <c r="E51" s="12">
        <f t="shared" si="5"/>
        <v>288.16326530612247</v>
      </c>
      <c r="F51" s="12">
        <f t="shared" si="6"/>
        <v>48</v>
      </c>
      <c r="G51" s="12">
        <f t="shared" si="57"/>
        <v>36.12244897959183</v>
      </c>
      <c r="H51" s="17">
        <f t="shared" si="7"/>
        <v>1733.8775510204077</v>
      </c>
      <c r="I51" s="19">
        <f t="shared" si="12"/>
        <v>23.086945852306144</v>
      </c>
      <c r="J51" s="13">
        <f t="shared" si="53"/>
        <v>84</v>
      </c>
      <c r="K51" s="13">
        <v>1</v>
      </c>
      <c r="L51" s="65">
        <f t="shared" si="9"/>
        <v>55</v>
      </c>
      <c r="M51" s="11">
        <f t="shared" si="58"/>
        <v>1680</v>
      </c>
      <c r="N51" s="11">
        <f t="shared" si="59"/>
        <v>2780</v>
      </c>
      <c r="O51" s="18">
        <f t="shared" si="13"/>
        <v>7256</v>
      </c>
      <c r="P51" s="15">
        <f t="shared" si="30"/>
        <v>120.93333333333334</v>
      </c>
      <c r="Q51" s="57">
        <f t="shared" si="31"/>
        <v>41.67585446527012</v>
      </c>
      <c r="R51" s="11">
        <f t="shared" si="14"/>
        <v>1680</v>
      </c>
      <c r="S51" s="11">
        <f t="shared" si="15"/>
        <v>5576</v>
      </c>
      <c r="T51" s="11">
        <f t="shared" si="60"/>
        <v>7256</v>
      </c>
      <c r="U51" s="16">
        <f t="shared" si="61"/>
        <v>0.49614112458654908</v>
      </c>
      <c r="V51" s="39">
        <f t="shared" si="18"/>
        <v>41.67585446527012</v>
      </c>
      <c r="W51" s="39">
        <f t="shared" si="32"/>
        <v>7.2195785180149539</v>
      </c>
      <c r="X51" s="154">
        <f t="shared" si="19"/>
        <v>7.2195785180149539</v>
      </c>
      <c r="Y51" s="22">
        <f t="shared" si="20"/>
        <v>41.67585446527012</v>
      </c>
      <c r="Z51" s="109">
        <f>[1]영웅렙업zero!$P50*X51</f>
        <v>2900.2163473467299</v>
      </c>
      <c r="AA51" s="13">
        <f t="shared" si="21"/>
        <v>84</v>
      </c>
      <c r="AB51" s="11">
        <v>14.333333333333329</v>
      </c>
      <c r="AC51" s="19">
        <v>15</v>
      </c>
      <c r="AD51" s="12">
        <v>14</v>
      </c>
      <c r="AE51" s="12">
        <f t="shared" si="22"/>
        <v>311.66666666666663</v>
      </c>
      <c r="AF51" s="16">
        <f t="shared" si="33"/>
        <v>31.166666666666664</v>
      </c>
      <c r="AG51" s="26">
        <f t="shared" si="34"/>
        <v>560999.99999999988</v>
      </c>
      <c r="AH51" s="33">
        <f t="shared" si="35"/>
        <v>56099.999999999993</v>
      </c>
      <c r="AI51" s="26">
        <f t="shared" si="36"/>
        <v>224399.99999999997</v>
      </c>
      <c r="AJ51" s="32">
        <f t="shared" si="37"/>
        <v>22440</v>
      </c>
      <c r="AK51" s="29">
        <f t="shared" si="38"/>
        <v>1620073.4194425554</v>
      </c>
      <c r="AL51" s="34">
        <f t="shared" si="39"/>
        <v>162007.34194425558</v>
      </c>
      <c r="AM51" s="18">
        <f t="shared" si="23"/>
        <v>274207.34194425558</v>
      </c>
      <c r="AN51" s="21">
        <f t="shared" si="40"/>
        <v>0.59082058414464533</v>
      </c>
      <c r="AO51" s="21">
        <f t="shared" si="24"/>
        <v>0.40917941585535467</v>
      </c>
      <c r="AP51" s="132">
        <f>AM51*[1]영웅렙업zero!$P50</f>
        <v>110153330.09881637</v>
      </c>
      <c r="AQ51" s="60">
        <f t="shared" si="25"/>
        <v>99137997.088934734</v>
      </c>
      <c r="AR51" s="60">
        <f t="shared" si="41"/>
        <v>11015333.009881631</v>
      </c>
      <c r="AS51" s="60">
        <f t="shared" si="52"/>
        <v>20677934.113456413</v>
      </c>
      <c r="AT51" s="26">
        <f t="shared" si="26"/>
        <v>9913799.7088934742</v>
      </c>
      <c r="AU51" s="117">
        <f t="shared" si="42"/>
        <v>29741399.126680419</v>
      </c>
      <c r="AV51" s="60">
        <f>AU51/1</f>
        <v>29741399.126680419</v>
      </c>
      <c r="AW51" s="117"/>
      <c r="AX51" s="148">
        <f t="shared" si="44"/>
        <v>19827599.417786948</v>
      </c>
      <c r="AY51" s="60">
        <f t="shared" si="27"/>
        <v>4387317.4711080892</v>
      </c>
      <c r="AZ51" s="60">
        <f t="shared" si="45"/>
        <v>3948585.7239972805</v>
      </c>
      <c r="BA51" s="60">
        <f t="shared" si="46"/>
        <v>438731.74711080873</v>
      </c>
      <c r="BB51" s="60">
        <f t="shared" si="47"/>
        <v>20409069.42623964</v>
      </c>
      <c r="BC51" s="26">
        <f t="shared" si="48"/>
        <v>1974292.8619986402</v>
      </c>
      <c r="BD51" s="60">
        <f t="shared" si="49"/>
        <v>1184575.717199184</v>
      </c>
      <c r="BE51" s="133">
        <f t="shared" si="50"/>
        <v>789717.14479945612</v>
      </c>
      <c r="BF51" s="60">
        <f t="shared" si="28"/>
        <v>123393.30387491501</v>
      </c>
      <c r="BG51" s="14">
        <f t="shared" si="29"/>
        <v>74035.982324949</v>
      </c>
      <c r="BH51" s="117">
        <f t="shared" si="56"/>
        <v>19820000</v>
      </c>
    </row>
    <row r="52" spans="1:60" x14ac:dyDescent="0.2">
      <c r="A52" s="11">
        <v>49</v>
      </c>
      <c r="B52" s="12">
        <v>661.22448979591809</v>
      </c>
      <c r="C52" s="12">
        <f t="shared" si="5"/>
        <v>11.020408163265301</v>
      </c>
      <c r="D52" s="12">
        <v>17644.897959183672</v>
      </c>
      <c r="E52" s="12">
        <f t="shared" si="5"/>
        <v>294.08163265306121</v>
      </c>
      <c r="F52" s="12">
        <f t="shared" si="6"/>
        <v>49</v>
      </c>
      <c r="G52" s="12">
        <f t="shared" si="57"/>
        <v>33.061224489795904</v>
      </c>
      <c r="H52" s="17">
        <f t="shared" si="7"/>
        <v>1619.9999999999993</v>
      </c>
      <c r="I52" s="19">
        <f t="shared" si="12"/>
        <v>20.457435599154365</v>
      </c>
      <c r="J52" s="13">
        <f t="shared" si="53"/>
        <v>86</v>
      </c>
      <c r="K52" s="13">
        <v>1</v>
      </c>
      <c r="L52" s="65">
        <f t="shared" si="9"/>
        <v>56</v>
      </c>
      <c r="M52" s="11">
        <f t="shared" si="58"/>
        <v>1720</v>
      </c>
      <c r="N52" s="11">
        <f t="shared" si="59"/>
        <v>2840</v>
      </c>
      <c r="O52" s="18">
        <f t="shared" si="13"/>
        <v>7596</v>
      </c>
      <c r="P52" s="15">
        <f t="shared" si="30"/>
        <v>126.6</v>
      </c>
      <c r="Q52" s="57">
        <f t="shared" si="31"/>
        <v>40.758293838862556</v>
      </c>
      <c r="R52" s="11">
        <f t="shared" si="14"/>
        <v>1720</v>
      </c>
      <c r="S52" s="11">
        <f t="shared" si="15"/>
        <v>5876</v>
      </c>
      <c r="T52" s="11">
        <f t="shared" si="60"/>
        <v>7596</v>
      </c>
      <c r="U52" s="16">
        <f t="shared" si="61"/>
        <v>0.47393364928909953</v>
      </c>
      <c r="V52" s="39">
        <f t="shared" si="18"/>
        <v>40.758293838862556</v>
      </c>
      <c r="W52" s="39">
        <f t="shared" si="32"/>
        <v>6.501672240802673</v>
      </c>
      <c r="X52" s="154">
        <f t="shared" si="19"/>
        <v>6.501672240802673</v>
      </c>
      <c r="Y52" s="22">
        <f t="shared" si="20"/>
        <v>40.758293838862556</v>
      </c>
      <c r="Z52" s="109">
        <f>[1]영웅렙업zero!$P51*X52</f>
        <v>3078.0390520960141</v>
      </c>
      <c r="AA52" s="13">
        <f t="shared" si="21"/>
        <v>86</v>
      </c>
      <c r="AB52" s="11">
        <v>14.666666666666661</v>
      </c>
      <c r="AC52" s="19">
        <v>15</v>
      </c>
      <c r="AD52" s="12">
        <v>15</v>
      </c>
      <c r="AE52" s="12">
        <f t="shared" si="22"/>
        <v>321.33333333333331</v>
      </c>
      <c r="AF52" s="16">
        <f t="shared" si="33"/>
        <v>32.133333333333333</v>
      </c>
      <c r="AG52" s="26">
        <f t="shared" si="34"/>
        <v>578400</v>
      </c>
      <c r="AH52" s="33">
        <f t="shared" si="35"/>
        <v>57840</v>
      </c>
      <c r="AI52" s="26">
        <f t="shared" si="36"/>
        <v>231360</v>
      </c>
      <c r="AJ52" s="32">
        <f t="shared" si="37"/>
        <v>23136</v>
      </c>
      <c r="AK52" s="29">
        <f t="shared" si="38"/>
        <v>1504226.8896321065</v>
      </c>
      <c r="AL52" s="34">
        <f t="shared" si="39"/>
        <v>150422.68896321065</v>
      </c>
      <c r="AM52" s="18">
        <f t="shared" si="23"/>
        <v>266102.68896321068</v>
      </c>
      <c r="AN52" s="21">
        <f t="shared" si="40"/>
        <v>0.56528060482698439</v>
      </c>
      <c r="AO52" s="21">
        <f t="shared" si="24"/>
        <v>0.43471939517301544</v>
      </c>
      <c r="AP52" s="132">
        <f>AM52*[1]영웅렙업zero!$P51</f>
        <v>125979046.3376852</v>
      </c>
      <c r="AQ52" s="60">
        <f t="shared" si="25"/>
        <v>113381141.70391668</v>
      </c>
      <c r="AR52" s="60">
        <f t="shared" si="41"/>
        <v>12597904.633768514</v>
      </c>
      <c r="AS52" s="60">
        <f t="shared" si="52"/>
        <v>23613237.643650144</v>
      </c>
      <c r="AT52" s="26">
        <f t="shared" si="26"/>
        <v>11338114.170391669</v>
      </c>
      <c r="AU52" s="117">
        <f t="shared" si="42"/>
        <v>34014342.511175007</v>
      </c>
      <c r="AV52" s="60">
        <f>AU52/1</f>
        <v>34014342.511175007</v>
      </c>
      <c r="AW52" s="117"/>
      <c r="AX52" s="148">
        <f t="shared" si="44"/>
        <v>22676228.340783339</v>
      </c>
      <c r="AY52" s="60">
        <f t="shared" si="27"/>
        <v>4257643.0234113708</v>
      </c>
      <c r="AZ52" s="60">
        <f t="shared" si="45"/>
        <v>3831878.7210702337</v>
      </c>
      <c r="BA52" s="60">
        <f t="shared" si="46"/>
        <v>425764.30234113708</v>
      </c>
      <c r="BB52" s="60">
        <f t="shared" si="47"/>
        <v>20834833.728580777</v>
      </c>
      <c r="BC52" s="26">
        <f t="shared" si="48"/>
        <v>1915939.3605351169</v>
      </c>
      <c r="BD52" s="60">
        <f t="shared" si="49"/>
        <v>1149563.6163210701</v>
      </c>
      <c r="BE52" s="133">
        <f t="shared" si="50"/>
        <v>766375.74421404675</v>
      </c>
      <c r="BF52" s="60">
        <f t="shared" si="28"/>
        <v>119746.2100334448</v>
      </c>
      <c r="BG52" s="14">
        <f t="shared" si="29"/>
        <v>71847.726020066882</v>
      </c>
      <c r="BH52" s="117">
        <f t="shared" si="56"/>
        <v>22670000</v>
      </c>
    </row>
    <row r="53" spans="1:60" x14ac:dyDescent="0.2">
      <c r="A53" s="11">
        <v>50</v>
      </c>
      <c r="B53" s="12">
        <v>600</v>
      </c>
      <c r="C53" s="12">
        <f t="shared" si="5"/>
        <v>10</v>
      </c>
      <c r="D53" s="12">
        <v>18000</v>
      </c>
      <c r="E53" s="12">
        <f t="shared" si="5"/>
        <v>300</v>
      </c>
      <c r="F53" s="12">
        <f t="shared" si="6"/>
        <v>50</v>
      </c>
      <c r="G53" s="12">
        <f t="shared" si="57"/>
        <v>30</v>
      </c>
      <c r="H53" s="17">
        <f t="shared" si="7"/>
        <v>1500</v>
      </c>
      <c r="I53" s="19">
        <f t="shared" si="12"/>
        <v>17.981269510926118</v>
      </c>
      <c r="J53" s="13">
        <f t="shared" si="53"/>
        <v>88</v>
      </c>
      <c r="K53" s="13">
        <v>1</v>
      </c>
      <c r="L53" s="65">
        <f t="shared" si="9"/>
        <v>57</v>
      </c>
      <c r="M53" s="11">
        <f t="shared" si="58"/>
        <v>1760</v>
      </c>
      <c r="N53" s="11">
        <f t="shared" si="59"/>
        <v>2900</v>
      </c>
      <c r="O53" s="18">
        <f t="shared" si="13"/>
        <v>7944</v>
      </c>
      <c r="P53" s="15">
        <f t="shared" si="30"/>
        <v>132.4</v>
      </c>
      <c r="Q53" s="57">
        <f t="shared" si="31"/>
        <v>39.879154078549846</v>
      </c>
      <c r="R53" s="11">
        <f t="shared" si="14"/>
        <v>1760</v>
      </c>
      <c r="S53" s="11">
        <f t="shared" si="15"/>
        <v>6184</v>
      </c>
      <c r="T53" s="11">
        <f t="shared" si="60"/>
        <v>7944</v>
      </c>
      <c r="U53" s="16">
        <f t="shared" si="61"/>
        <v>0.45317220543806647</v>
      </c>
      <c r="V53" s="39">
        <f t="shared" si="18"/>
        <v>39.879154078549846</v>
      </c>
      <c r="W53" s="39">
        <f>(G53*3600)/(B53+D53)</f>
        <v>5.806451612903226</v>
      </c>
      <c r="X53" s="154">
        <f t="shared" si="19"/>
        <v>5.806451612903226</v>
      </c>
      <c r="Y53" s="22">
        <f t="shared" si="20"/>
        <v>39.879154078549846</v>
      </c>
      <c r="Z53" s="109">
        <f>[1]영웅렙업zero!$P52*X53</f>
        <v>0</v>
      </c>
      <c r="AA53" s="13">
        <f t="shared" si="21"/>
        <v>88</v>
      </c>
      <c r="AB53" s="11">
        <v>14.999999999999995</v>
      </c>
      <c r="AC53" s="19">
        <v>15</v>
      </c>
      <c r="AD53" s="12">
        <v>16</v>
      </c>
      <c r="AE53" s="12">
        <f t="shared" si="22"/>
        <v>331</v>
      </c>
      <c r="AF53" s="16">
        <f t="shared" si="33"/>
        <v>33.1</v>
      </c>
      <c r="AG53" s="26">
        <f t="shared" si="34"/>
        <v>595800</v>
      </c>
      <c r="AH53" s="33">
        <f t="shared" si="35"/>
        <v>59580</v>
      </c>
      <c r="AI53" s="26">
        <f t="shared" si="36"/>
        <v>238320</v>
      </c>
      <c r="AJ53" s="32">
        <f t="shared" si="37"/>
        <v>23832</v>
      </c>
      <c r="AK53" s="29">
        <f t="shared" si="38"/>
        <v>1383793.5483870967</v>
      </c>
      <c r="AL53" s="34">
        <f t="shared" si="39"/>
        <v>138379.35483870967</v>
      </c>
      <c r="AM53" s="18">
        <f>AL53+(AH53/$AG$1)</f>
        <v>257539.35483870967</v>
      </c>
      <c r="AN53" s="21">
        <f t="shared" si="40"/>
        <v>0.53731343283582089</v>
      </c>
      <c r="AO53" s="21">
        <f t="shared" si="24"/>
        <v>0.46268656716417911</v>
      </c>
      <c r="AP53" s="132">
        <f>AM53*[1]영웅렙업zero!$P52</f>
        <v>0</v>
      </c>
      <c r="AQ53" s="60">
        <f t="shared" si="25"/>
        <v>0</v>
      </c>
      <c r="AR53" s="60">
        <f t="shared" si="41"/>
        <v>0</v>
      </c>
      <c r="AT53" s="26">
        <f t="shared" si="26"/>
        <v>0</v>
      </c>
      <c r="AU53" s="117">
        <f t="shared" si="42"/>
        <v>0</v>
      </c>
      <c r="AV53" s="60">
        <f t="shared" ref="AV53" si="62">AU53/9</f>
        <v>0</v>
      </c>
      <c r="AW53" s="117"/>
      <c r="AX53" s="148">
        <f t="shared" si="44"/>
        <v>0</v>
      </c>
      <c r="AY53" s="60">
        <f t="shared" si="27"/>
        <v>4120629.6774193547</v>
      </c>
      <c r="AZ53" s="60">
        <f t="shared" si="45"/>
        <v>3708566.7096774192</v>
      </c>
      <c r="BA53" s="60">
        <f t="shared" si="46"/>
        <v>412062.96774193551</v>
      </c>
      <c r="BB53" s="60">
        <f t="shared" si="47"/>
        <v>21246896.696322713</v>
      </c>
      <c r="BC53" s="26">
        <f t="shared" si="48"/>
        <v>1854283.3548387096</v>
      </c>
      <c r="BD53" s="60">
        <f t="shared" si="49"/>
        <v>1112570.0129032256</v>
      </c>
      <c r="BE53" s="133">
        <f t="shared" si="50"/>
        <v>741713.34193548386</v>
      </c>
      <c r="BF53" s="60">
        <f t="shared" si="28"/>
        <v>115892.70967741935</v>
      </c>
      <c r="BG53" s="14">
        <f t="shared" si="29"/>
        <v>69535.625806451601</v>
      </c>
      <c r="BH53" s="117">
        <f t="shared" si="56"/>
        <v>0</v>
      </c>
    </row>
    <row r="54" spans="1:60" x14ac:dyDescent="0.2">
      <c r="K54" s="13">
        <f>SUM(K4:K53)</f>
        <v>57</v>
      </c>
      <c r="AQ54" s="60" t="s">
        <v>91</v>
      </c>
      <c r="AT54" s="26">
        <f>SUM(AT4:AT53)</f>
        <v>84035327.958891645</v>
      </c>
      <c r="AU54" s="26">
        <f>SUM(AU4:AU53)</f>
        <v>252105983.87667492</v>
      </c>
      <c r="AV54" s="26">
        <f>SUM(AV4:AV53)</f>
        <v>128669795.39011638</v>
      </c>
      <c r="AW54" s="26"/>
      <c r="AX54" s="149">
        <f>SUM(AX4:AX53)</f>
        <v>168070655.91778329</v>
      </c>
    </row>
    <row r="55" spans="1:60" x14ac:dyDescent="0.2">
      <c r="Z55" s="39">
        <f>SUM(Z9:Z28)</f>
        <v>1323.5687913612553</v>
      </c>
      <c r="AJ55" s="37"/>
      <c r="AU55" s="60">
        <f>AU54/9</f>
        <v>28011775.986297213</v>
      </c>
      <c r="AY55" s="145" t="s">
        <v>7</v>
      </c>
      <c r="AZ55" s="63" t="s">
        <v>9</v>
      </c>
      <c r="BA55" s="63" t="s">
        <v>10</v>
      </c>
      <c r="BB55" s="63"/>
      <c r="BC55" s="63"/>
      <c r="BF55" s="11"/>
    </row>
    <row r="56" spans="1:60" x14ac:dyDescent="0.2">
      <c r="AK56" s="30"/>
      <c r="AL56" s="38"/>
      <c r="AY56" s="63" t="s">
        <v>8</v>
      </c>
      <c r="AZ56" s="63" t="s">
        <v>11</v>
      </c>
      <c r="BA56" s="63" t="s">
        <v>12</v>
      </c>
      <c r="BB56" s="63"/>
      <c r="BC56" s="63"/>
      <c r="BF56" s="11"/>
    </row>
    <row r="57" spans="1:60" x14ac:dyDescent="0.2">
      <c r="AL57" s="38"/>
      <c r="AY57" s="63" t="s">
        <v>13</v>
      </c>
      <c r="AZ57" s="63" t="s">
        <v>12</v>
      </c>
      <c r="BA57" s="63" t="s">
        <v>14</v>
      </c>
      <c r="BB57" s="63"/>
      <c r="BC57" s="63"/>
      <c r="BF57" s="11"/>
    </row>
    <row r="58" spans="1:60" x14ac:dyDescent="0.2">
      <c r="AK58" s="31"/>
      <c r="AY58" s="63"/>
      <c r="AZ58" s="63"/>
      <c r="BA58" s="63"/>
      <c r="BB58" s="63"/>
      <c r="BC58" s="63"/>
      <c r="BF58" s="11"/>
    </row>
    <row r="59" spans="1:60" x14ac:dyDescent="0.2">
      <c r="AY59" s="63"/>
      <c r="AZ59" s="63" t="s">
        <v>15</v>
      </c>
      <c r="BA59" s="63"/>
      <c r="BB59" s="63"/>
      <c r="BC59" s="63"/>
      <c r="BF59" s="11"/>
    </row>
    <row r="60" spans="1:60" x14ac:dyDescent="0.2">
      <c r="AY60" s="63"/>
      <c r="AZ60" s="63" t="s">
        <v>16</v>
      </c>
      <c r="BA60" s="63">
        <v>20</v>
      </c>
      <c r="BB60" s="63"/>
      <c r="BC60" s="63"/>
      <c r="BF60" s="11"/>
    </row>
    <row r="61" spans="1:60" x14ac:dyDescent="0.2">
      <c r="AY61" s="63"/>
      <c r="AZ61" s="63" t="s">
        <v>18</v>
      </c>
      <c r="BA61" s="63" t="s">
        <v>21</v>
      </c>
      <c r="BB61" s="63"/>
      <c r="BC61" s="63"/>
      <c r="BF61" s="11"/>
    </row>
    <row r="62" spans="1:60" x14ac:dyDescent="0.2">
      <c r="AY62" s="63" t="s">
        <v>35</v>
      </c>
      <c r="AZ62" s="63" t="s">
        <v>33</v>
      </c>
      <c r="BA62" s="63">
        <v>60</v>
      </c>
      <c r="BB62" s="63"/>
      <c r="BC62" s="63"/>
      <c r="BF62" s="11"/>
    </row>
    <row r="63" spans="1:60" x14ac:dyDescent="0.2">
      <c r="AY63" s="63"/>
      <c r="AZ63" s="63" t="s">
        <v>32</v>
      </c>
      <c r="BA63" s="63">
        <v>200</v>
      </c>
      <c r="BB63" s="63"/>
      <c r="BC63" s="63"/>
      <c r="BF63" s="11"/>
    </row>
    <row r="64" spans="1:60" x14ac:dyDescent="0.2">
      <c r="AY64" s="63"/>
      <c r="AZ64" s="63"/>
      <c r="BA64" s="63"/>
      <c r="BB64" s="63"/>
      <c r="BC64" s="63"/>
      <c r="BF64" s="11"/>
    </row>
    <row r="65" spans="51:58" x14ac:dyDescent="0.2">
      <c r="AY65" s="63" t="s">
        <v>52</v>
      </c>
      <c r="AZ65" s="63"/>
      <c r="BA65" s="63"/>
      <c r="BB65" s="63"/>
      <c r="BC65" s="63"/>
      <c r="BF65" s="11"/>
    </row>
    <row r="66" spans="51:58" x14ac:dyDescent="0.2">
      <c r="AY66" s="63" t="s">
        <v>46</v>
      </c>
      <c r="AZ66" s="63" t="s">
        <v>47</v>
      </c>
      <c r="BA66" s="63" t="s">
        <v>48</v>
      </c>
      <c r="BB66" s="63"/>
      <c r="BC66" s="63" t="s">
        <v>49</v>
      </c>
      <c r="BF66" s="11" t="s">
        <v>49</v>
      </c>
    </row>
    <row r="67" spans="51:58" x14ac:dyDescent="0.2">
      <c r="AY67" s="63">
        <v>1</v>
      </c>
      <c r="AZ67" s="63">
        <v>2</v>
      </c>
      <c r="BA67" s="63">
        <v>3</v>
      </c>
      <c r="BB67" s="63"/>
      <c r="BC67" s="63">
        <v>5</v>
      </c>
      <c r="BF67" s="11">
        <v>5</v>
      </c>
    </row>
  </sheetData>
  <mergeCells count="3">
    <mergeCell ref="Q2:X2"/>
    <mergeCell ref="AY1:BB1"/>
    <mergeCell ref="AP1:AX1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2"/>
  <sheetViews>
    <sheetView workbookViewId="0">
      <selection activeCell="A24" sqref="A24"/>
    </sheetView>
  </sheetViews>
  <sheetFormatPr defaultRowHeight="11.25" x14ac:dyDescent="0.2"/>
  <cols>
    <col min="1" max="2" width="9" style="11"/>
    <col min="3" max="3" width="9" style="11" customWidth="1"/>
    <col min="4" max="4" width="4.25" style="11" bestFit="1" customWidth="1"/>
    <col min="5" max="12" width="9" style="11"/>
    <col min="13" max="13" width="10.25" style="11" bestFit="1" customWidth="1"/>
    <col min="14" max="16384" width="9" style="11"/>
  </cols>
  <sheetData>
    <row r="1" spans="1:14" x14ac:dyDescent="0.2">
      <c r="A1" s="11" t="s">
        <v>6</v>
      </c>
      <c r="B1" s="11" t="s">
        <v>27</v>
      </c>
      <c r="C1" s="11" t="s">
        <v>26</v>
      </c>
      <c r="D1" s="11" t="s">
        <v>28</v>
      </c>
      <c r="E1" s="11" t="s">
        <v>31</v>
      </c>
    </row>
    <row r="2" spans="1:14" x14ac:dyDescent="0.2">
      <c r="A2" s="11">
        <v>1</v>
      </c>
      <c r="C2" s="11">
        <v>2</v>
      </c>
      <c r="D2" s="11">
        <f>C2</f>
        <v>2</v>
      </c>
      <c r="E2" s="11">
        <f>(B2+D2)*N13</f>
        <v>120</v>
      </c>
    </row>
    <row r="3" spans="1:14" x14ac:dyDescent="0.2">
      <c r="A3" s="11">
        <v>2</v>
      </c>
      <c r="C3" s="11">
        <v>2</v>
      </c>
      <c r="D3" s="11">
        <f>D2+C3</f>
        <v>4</v>
      </c>
      <c r="E3" s="11">
        <f t="shared" ref="E3:E51" si="0">B3+D3</f>
        <v>4</v>
      </c>
    </row>
    <row r="4" spans="1:14" x14ac:dyDescent="0.2">
      <c r="A4" s="11">
        <v>3</v>
      </c>
      <c r="C4" s="11">
        <v>2</v>
      </c>
      <c r="D4" s="11">
        <f t="shared" ref="D4:D51" si="1">D3+C4</f>
        <v>6</v>
      </c>
      <c r="E4" s="11">
        <f t="shared" si="0"/>
        <v>6</v>
      </c>
    </row>
    <row r="5" spans="1:14" x14ac:dyDescent="0.2">
      <c r="A5" s="11">
        <v>4</v>
      </c>
      <c r="C5" s="11">
        <v>2</v>
      </c>
      <c r="D5" s="11">
        <f t="shared" si="1"/>
        <v>8</v>
      </c>
      <c r="E5" s="11">
        <f t="shared" si="0"/>
        <v>8</v>
      </c>
    </row>
    <row r="6" spans="1:14" x14ac:dyDescent="0.2">
      <c r="A6" s="11">
        <v>5</v>
      </c>
      <c r="C6" s="11">
        <v>2</v>
      </c>
      <c r="D6" s="11">
        <f t="shared" si="1"/>
        <v>10</v>
      </c>
      <c r="E6" s="11">
        <f t="shared" si="0"/>
        <v>10</v>
      </c>
    </row>
    <row r="7" spans="1:14" x14ac:dyDescent="0.2">
      <c r="A7" s="11">
        <v>6</v>
      </c>
      <c r="B7" s="11">
        <v>1</v>
      </c>
      <c r="C7" s="11">
        <v>3</v>
      </c>
      <c r="D7" s="11">
        <f t="shared" si="1"/>
        <v>13</v>
      </c>
      <c r="E7" s="11">
        <f t="shared" si="0"/>
        <v>14</v>
      </c>
    </row>
    <row r="8" spans="1:14" x14ac:dyDescent="0.2">
      <c r="A8" s="11">
        <v>7</v>
      </c>
      <c r="B8" s="11">
        <v>1</v>
      </c>
      <c r="C8" s="11">
        <v>1</v>
      </c>
      <c r="D8" s="11">
        <f t="shared" si="1"/>
        <v>14</v>
      </c>
      <c r="E8" s="11">
        <f t="shared" si="0"/>
        <v>15</v>
      </c>
    </row>
    <row r="9" spans="1:14" x14ac:dyDescent="0.2">
      <c r="A9" s="11">
        <v>8</v>
      </c>
      <c r="B9" s="11">
        <v>2</v>
      </c>
      <c r="C9" s="11">
        <v>1</v>
      </c>
      <c r="D9" s="11">
        <f t="shared" si="1"/>
        <v>15</v>
      </c>
      <c r="E9" s="11">
        <f t="shared" si="0"/>
        <v>17</v>
      </c>
    </row>
    <row r="10" spans="1:14" x14ac:dyDescent="0.2">
      <c r="A10" s="11">
        <v>9</v>
      </c>
      <c r="B10" s="11">
        <f>B9+2</f>
        <v>4</v>
      </c>
      <c r="C10" s="11">
        <v>1</v>
      </c>
      <c r="D10" s="11">
        <f t="shared" si="1"/>
        <v>16</v>
      </c>
      <c r="E10" s="11">
        <f t="shared" si="0"/>
        <v>20</v>
      </c>
    </row>
    <row r="11" spans="1:14" x14ac:dyDescent="0.2">
      <c r="A11" s="11">
        <v>10</v>
      </c>
      <c r="B11" s="11">
        <f t="shared" ref="B11:B51" si="2">B10+2</f>
        <v>6</v>
      </c>
      <c r="C11" s="11">
        <v>1</v>
      </c>
      <c r="D11" s="11">
        <f t="shared" si="1"/>
        <v>17</v>
      </c>
      <c r="E11" s="11">
        <f t="shared" si="0"/>
        <v>23</v>
      </c>
    </row>
    <row r="12" spans="1:14" x14ac:dyDescent="0.2">
      <c r="A12" s="11">
        <v>11</v>
      </c>
      <c r="B12" s="11">
        <f t="shared" si="2"/>
        <v>8</v>
      </c>
      <c r="C12" s="11">
        <v>1</v>
      </c>
      <c r="D12" s="11">
        <f t="shared" si="1"/>
        <v>18</v>
      </c>
      <c r="E12" s="11">
        <f t="shared" si="0"/>
        <v>26</v>
      </c>
    </row>
    <row r="13" spans="1:14" x14ac:dyDescent="0.2">
      <c r="A13" s="11">
        <v>12</v>
      </c>
      <c r="B13" s="11">
        <f t="shared" si="2"/>
        <v>10</v>
      </c>
      <c r="C13" s="11">
        <v>1</v>
      </c>
      <c r="D13" s="11">
        <f t="shared" si="1"/>
        <v>19</v>
      </c>
      <c r="E13" s="11">
        <f t="shared" si="0"/>
        <v>29</v>
      </c>
      <c r="M13" s="11" t="s">
        <v>30</v>
      </c>
      <c r="N13" s="11">
        <v>60</v>
      </c>
    </row>
    <row r="14" spans="1:14" x14ac:dyDescent="0.2">
      <c r="A14" s="11">
        <v>13</v>
      </c>
      <c r="B14" s="11">
        <f t="shared" si="2"/>
        <v>12</v>
      </c>
      <c r="C14" s="11">
        <v>1</v>
      </c>
      <c r="D14" s="11">
        <f t="shared" si="1"/>
        <v>20</v>
      </c>
      <c r="E14" s="11">
        <f t="shared" si="0"/>
        <v>32</v>
      </c>
      <c r="M14" s="11" t="s">
        <v>29</v>
      </c>
      <c r="N14" s="11">
        <f>'_행동력(v2)'!BA60</f>
        <v>20</v>
      </c>
    </row>
    <row r="15" spans="1:14" x14ac:dyDescent="0.2">
      <c r="A15" s="11">
        <v>14</v>
      </c>
      <c r="B15" s="11">
        <f t="shared" si="2"/>
        <v>14</v>
      </c>
      <c r="C15" s="11">
        <v>1</v>
      </c>
      <c r="D15" s="11">
        <f t="shared" si="1"/>
        <v>21</v>
      </c>
      <c r="E15" s="11">
        <f t="shared" si="0"/>
        <v>35</v>
      </c>
    </row>
    <row r="16" spans="1:14" x14ac:dyDescent="0.2">
      <c r="A16" s="11">
        <v>15</v>
      </c>
      <c r="B16" s="11">
        <f t="shared" si="2"/>
        <v>16</v>
      </c>
      <c r="C16" s="11">
        <v>1</v>
      </c>
      <c r="D16" s="11">
        <f t="shared" si="1"/>
        <v>22</v>
      </c>
      <c r="E16" s="11">
        <f t="shared" si="0"/>
        <v>38</v>
      </c>
    </row>
    <row r="17" spans="1:5" x14ac:dyDescent="0.2">
      <c r="A17" s="11">
        <v>16</v>
      </c>
      <c r="B17" s="11">
        <f t="shared" si="2"/>
        <v>18</v>
      </c>
      <c r="C17" s="11">
        <v>1</v>
      </c>
      <c r="D17" s="11">
        <f t="shared" si="1"/>
        <v>23</v>
      </c>
      <c r="E17" s="11">
        <f t="shared" si="0"/>
        <v>41</v>
      </c>
    </row>
    <row r="18" spans="1:5" x14ac:dyDescent="0.2">
      <c r="A18" s="11">
        <v>17</v>
      </c>
      <c r="B18" s="11">
        <f t="shared" si="2"/>
        <v>20</v>
      </c>
      <c r="C18" s="11">
        <v>1</v>
      </c>
      <c r="D18" s="11">
        <f t="shared" si="1"/>
        <v>24</v>
      </c>
      <c r="E18" s="11">
        <f t="shared" si="0"/>
        <v>44</v>
      </c>
    </row>
    <row r="19" spans="1:5" x14ac:dyDescent="0.2">
      <c r="A19" s="11">
        <v>18</v>
      </c>
      <c r="B19" s="11">
        <f t="shared" si="2"/>
        <v>22</v>
      </c>
      <c r="C19" s="11">
        <v>1</v>
      </c>
      <c r="D19" s="11">
        <f t="shared" si="1"/>
        <v>25</v>
      </c>
      <c r="E19" s="11">
        <f t="shared" si="0"/>
        <v>47</v>
      </c>
    </row>
    <row r="20" spans="1:5" x14ac:dyDescent="0.2">
      <c r="A20" s="11">
        <v>19</v>
      </c>
      <c r="B20" s="11">
        <f t="shared" si="2"/>
        <v>24</v>
      </c>
      <c r="C20" s="11">
        <v>1</v>
      </c>
      <c r="D20" s="11">
        <f t="shared" si="1"/>
        <v>26</v>
      </c>
      <c r="E20" s="11">
        <f t="shared" si="0"/>
        <v>50</v>
      </c>
    </row>
    <row r="21" spans="1:5" x14ac:dyDescent="0.2">
      <c r="A21" s="11">
        <v>20</v>
      </c>
      <c r="B21" s="11">
        <f t="shared" si="2"/>
        <v>26</v>
      </c>
      <c r="C21" s="11">
        <v>1</v>
      </c>
      <c r="D21" s="11">
        <f t="shared" si="1"/>
        <v>27</v>
      </c>
      <c r="E21" s="11">
        <f t="shared" si="0"/>
        <v>53</v>
      </c>
    </row>
    <row r="22" spans="1:5" x14ac:dyDescent="0.2">
      <c r="A22" s="11">
        <v>21</v>
      </c>
      <c r="B22" s="11">
        <f t="shared" si="2"/>
        <v>28</v>
      </c>
      <c r="C22" s="11">
        <v>1</v>
      </c>
      <c r="D22" s="11">
        <f t="shared" si="1"/>
        <v>28</v>
      </c>
      <c r="E22" s="11">
        <f t="shared" si="0"/>
        <v>56</v>
      </c>
    </row>
    <row r="23" spans="1:5" x14ac:dyDescent="0.2">
      <c r="A23" s="11">
        <v>22</v>
      </c>
      <c r="B23" s="11">
        <f t="shared" si="2"/>
        <v>30</v>
      </c>
      <c r="C23" s="11">
        <v>1</v>
      </c>
      <c r="D23" s="11">
        <f t="shared" si="1"/>
        <v>29</v>
      </c>
      <c r="E23" s="11">
        <f t="shared" si="0"/>
        <v>59</v>
      </c>
    </row>
    <row r="24" spans="1:5" x14ac:dyDescent="0.2">
      <c r="A24" s="11">
        <v>23</v>
      </c>
      <c r="B24" s="11">
        <f t="shared" si="2"/>
        <v>32</v>
      </c>
      <c r="C24" s="11">
        <v>1</v>
      </c>
      <c r="D24" s="11">
        <f t="shared" si="1"/>
        <v>30</v>
      </c>
      <c r="E24" s="11">
        <f t="shared" si="0"/>
        <v>62</v>
      </c>
    </row>
    <row r="25" spans="1:5" x14ac:dyDescent="0.2">
      <c r="A25" s="11">
        <v>24</v>
      </c>
      <c r="B25" s="11">
        <f t="shared" si="2"/>
        <v>34</v>
      </c>
      <c r="C25" s="11">
        <v>1</v>
      </c>
      <c r="D25" s="11">
        <f t="shared" si="1"/>
        <v>31</v>
      </c>
      <c r="E25" s="11">
        <f t="shared" si="0"/>
        <v>65</v>
      </c>
    </row>
    <row r="26" spans="1:5" x14ac:dyDescent="0.2">
      <c r="A26" s="11">
        <v>25</v>
      </c>
      <c r="B26" s="11">
        <f t="shared" si="2"/>
        <v>36</v>
      </c>
      <c r="C26" s="11">
        <v>1</v>
      </c>
      <c r="D26" s="11">
        <f t="shared" si="1"/>
        <v>32</v>
      </c>
      <c r="E26" s="11">
        <f t="shared" si="0"/>
        <v>68</v>
      </c>
    </row>
    <row r="27" spans="1:5" x14ac:dyDescent="0.2">
      <c r="A27" s="11">
        <v>26</v>
      </c>
      <c r="B27" s="11">
        <f t="shared" si="2"/>
        <v>38</v>
      </c>
      <c r="C27" s="11">
        <v>1</v>
      </c>
      <c r="D27" s="11">
        <f t="shared" si="1"/>
        <v>33</v>
      </c>
      <c r="E27" s="11">
        <f t="shared" si="0"/>
        <v>71</v>
      </c>
    </row>
    <row r="28" spans="1:5" x14ac:dyDescent="0.2">
      <c r="A28" s="11">
        <v>27</v>
      </c>
      <c r="B28" s="11">
        <f t="shared" si="2"/>
        <v>40</v>
      </c>
      <c r="C28" s="11">
        <v>1</v>
      </c>
      <c r="D28" s="11">
        <f t="shared" si="1"/>
        <v>34</v>
      </c>
      <c r="E28" s="11">
        <f t="shared" si="0"/>
        <v>74</v>
      </c>
    </row>
    <row r="29" spans="1:5" x14ac:dyDescent="0.2">
      <c r="A29" s="11">
        <v>28</v>
      </c>
      <c r="B29" s="11">
        <f t="shared" si="2"/>
        <v>42</v>
      </c>
      <c r="C29" s="11">
        <v>1</v>
      </c>
      <c r="D29" s="11">
        <f t="shared" si="1"/>
        <v>35</v>
      </c>
      <c r="E29" s="11">
        <f t="shared" si="0"/>
        <v>77</v>
      </c>
    </row>
    <row r="30" spans="1:5" x14ac:dyDescent="0.2">
      <c r="A30" s="11">
        <v>29</v>
      </c>
      <c r="B30" s="11">
        <f t="shared" si="2"/>
        <v>44</v>
      </c>
      <c r="C30" s="11">
        <v>1</v>
      </c>
      <c r="D30" s="11">
        <f t="shared" si="1"/>
        <v>36</v>
      </c>
      <c r="E30" s="11">
        <f t="shared" si="0"/>
        <v>80</v>
      </c>
    </row>
    <row r="31" spans="1:5" x14ac:dyDescent="0.2">
      <c r="A31" s="11">
        <v>30</v>
      </c>
      <c r="B31" s="11">
        <f t="shared" si="2"/>
        <v>46</v>
      </c>
      <c r="C31" s="11">
        <v>1</v>
      </c>
      <c r="D31" s="11">
        <f t="shared" si="1"/>
        <v>37</v>
      </c>
      <c r="E31" s="11">
        <f t="shared" si="0"/>
        <v>83</v>
      </c>
    </row>
    <row r="32" spans="1:5" x14ac:dyDescent="0.2">
      <c r="A32" s="11">
        <v>31</v>
      </c>
      <c r="B32" s="11">
        <f t="shared" si="2"/>
        <v>48</v>
      </c>
      <c r="C32" s="11">
        <v>1</v>
      </c>
      <c r="D32" s="11">
        <f t="shared" si="1"/>
        <v>38</v>
      </c>
      <c r="E32" s="11">
        <f t="shared" si="0"/>
        <v>86</v>
      </c>
    </row>
    <row r="33" spans="1:5" x14ac:dyDescent="0.2">
      <c r="A33" s="11">
        <v>32</v>
      </c>
      <c r="B33" s="11">
        <f t="shared" si="2"/>
        <v>50</v>
      </c>
      <c r="C33" s="11">
        <v>1</v>
      </c>
      <c r="D33" s="11">
        <f t="shared" si="1"/>
        <v>39</v>
      </c>
      <c r="E33" s="11">
        <f t="shared" si="0"/>
        <v>89</v>
      </c>
    </row>
    <row r="34" spans="1:5" x14ac:dyDescent="0.2">
      <c r="A34" s="11">
        <v>33</v>
      </c>
      <c r="B34" s="11">
        <f t="shared" si="2"/>
        <v>52</v>
      </c>
      <c r="C34" s="11">
        <v>1</v>
      </c>
      <c r="D34" s="11">
        <f t="shared" si="1"/>
        <v>40</v>
      </c>
      <c r="E34" s="11">
        <f t="shared" si="0"/>
        <v>92</v>
      </c>
    </row>
    <row r="35" spans="1:5" x14ac:dyDescent="0.2">
      <c r="A35" s="11">
        <v>34</v>
      </c>
      <c r="B35" s="11">
        <f t="shared" si="2"/>
        <v>54</v>
      </c>
      <c r="C35" s="11">
        <v>1</v>
      </c>
      <c r="D35" s="11">
        <f t="shared" si="1"/>
        <v>41</v>
      </c>
      <c r="E35" s="11">
        <f t="shared" si="0"/>
        <v>95</v>
      </c>
    </row>
    <row r="36" spans="1:5" x14ac:dyDescent="0.2">
      <c r="A36" s="11">
        <v>35</v>
      </c>
      <c r="B36" s="11">
        <f t="shared" si="2"/>
        <v>56</v>
      </c>
      <c r="C36" s="11">
        <v>1</v>
      </c>
      <c r="D36" s="11">
        <f t="shared" si="1"/>
        <v>42</v>
      </c>
      <c r="E36" s="11">
        <f t="shared" si="0"/>
        <v>98</v>
      </c>
    </row>
    <row r="37" spans="1:5" x14ac:dyDescent="0.2">
      <c r="A37" s="11">
        <v>36</v>
      </c>
      <c r="B37" s="11">
        <f t="shared" si="2"/>
        <v>58</v>
      </c>
      <c r="C37" s="11">
        <v>1</v>
      </c>
      <c r="D37" s="11">
        <f t="shared" si="1"/>
        <v>43</v>
      </c>
      <c r="E37" s="11">
        <f t="shared" si="0"/>
        <v>101</v>
      </c>
    </row>
    <row r="38" spans="1:5" x14ac:dyDescent="0.2">
      <c r="A38" s="11">
        <v>37</v>
      </c>
      <c r="B38" s="11">
        <f t="shared" si="2"/>
        <v>60</v>
      </c>
      <c r="C38" s="11">
        <v>1</v>
      </c>
      <c r="D38" s="11">
        <f t="shared" si="1"/>
        <v>44</v>
      </c>
      <c r="E38" s="11">
        <f t="shared" si="0"/>
        <v>104</v>
      </c>
    </row>
    <row r="39" spans="1:5" x14ac:dyDescent="0.2">
      <c r="A39" s="11">
        <v>38</v>
      </c>
      <c r="B39" s="11">
        <f t="shared" si="2"/>
        <v>62</v>
      </c>
      <c r="C39" s="11">
        <v>1</v>
      </c>
      <c r="D39" s="11">
        <f t="shared" si="1"/>
        <v>45</v>
      </c>
      <c r="E39" s="11">
        <f t="shared" si="0"/>
        <v>107</v>
      </c>
    </row>
    <row r="40" spans="1:5" x14ac:dyDescent="0.2">
      <c r="A40" s="11">
        <v>39</v>
      </c>
      <c r="B40" s="11">
        <f t="shared" si="2"/>
        <v>64</v>
      </c>
      <c r="C40" s="11">
        <v>1</v>
      </c>
      <c r="D40" s="11">
        <f t="shared" si="1"/>
        <v>46</v>
      </c>
      <c r="E40" s="11">
        <f t="shared" si="0"/>
        <v>110</v>
      </c>
    </row>
    <row r="41" spans="1:5" x14ac:dyDescent="0.2">
      <c r="A41" s="11">
        <v>40</v>
      </c>
      <c r="B41" s="11">
        <f t="shared" si="2"/>
        <v>66</v>
      </c>
      <c r="C41" s="11">
        <v>1</v>
      </c>
      <c r="D41" s="11">
        <f t="shared" si="1"/>
        <v>47</v>
      </c>
      <c r="E41" s="11">
        <f t="shared" si="0"/>
        <v>113</v>
      </c>
    </row>
    <row r="42" spans="1:5" x14ac:dyDescent="0.2">
      <c r="A42" s="11">
        <v>41</v>
      </c>
      <c r="B42" s="11">
        <f t="shared" si="2"/>
        <v>68</v>
      </c>
      <c r="C42" s="11">
        <v>1</v>
      </c>
      <c r="D42" s="11">
        <f t="shared" si="1"/>
        <v>48</v>
      </c>
      <c r="E42" s="11">
        <f t="shared" si="0"/>
        <v>116</v>
      </c>
    </row>
    <row r="43" spans="1:5" x14ac:dyDescent="0.2">
      <c r="A43" s="11">
        <v>42</v>
      </c>
      <c r="B43" s="11">
        <f t="shared" si="2"/>
        <v>70</v>
      </c>
      <c r="C43" s="11">
        <v>1</v>
      </c>
      <c r="D43" s="11">
        <f t="shared" si="1"/>
        <v>49</v>
      </c>
      <c r="E43" s="11">
        <f t="shared" si="0"/>
        <v>119</v>
      </c>
    </row>
    <row r="44" spans="1:5" x14ac:dyDescent="0.2">
      <c r="A44" s="11">
        <v>43</v>
      </c>
      <c r="B44" s="11">
        <f t="shared" si="2"/>
        <v>72</v>
      </c>
      <c r="C44" s="11">
        <v>1</v>
      </c>
      <c r="D44" s="11">
        <f t="shared" si="1"/>
        <v>50</v>
      </c>
      <c r="E44" s="11">
        <f t="shared" si="0"/>
        <v>122</v>
      </c>
    </row>
    <row r="45" spans="1:5" x14ac:dyDescent="0.2">
      <c r="A45" s="11">
        <v>44</v>
      </c>
      <c r="B45" s="11">
        <f t="shared" si="2"/>
        <v>74</v>
      </c>
      <c r="C45" s="11">
        <v>1</v>
      </c>
      <c r="D45" s="11">
        <f t="shared" si="1"/>
        <v>51</v>
      </c>
      <c r="E45" s="11">
        <f t="shared" si="0"/>
        <v>125</v>
      </c>
    </row>
    <row r="46" spans="1:5" x14ac:dyDescent="0.2">
      <c r="A46" s="11">
        <v>45</v>
      </c>
      <c r="B46" s="11">
        <f t="shared" si="2"/>
        <v>76</v>
      </c>
      <c r="C46" s="11">
        <v>1</v>
      </c>
      <c r="D46" s="11">
        <f t="shared" si="1"/>
        <v>52</v>
      </c>
      <c r="E46" s="11">
        <f t="shared" si="0"/>
        <v>128</v>
      </c>
    </row>
    <row r="47" spans="1:5" x14ac:dyDescent="0.2">
      <c r="A47" s="11">
        <v>46</v>
      </c>
      <c r="B47" s="11">
        <f t="shared" si="2"/>
        <v>78</v>
      </c>
      <c r="C47" s="11">
        <v>1</v>
      </c>
      <c r="D47" s="11">
        <f t="shared" si="1"/>
        <v>53</v>
      </c>
      <c r="E47" s="11">
        <f t="shared" si="0"/>
        <v>131</v>
      </c>
    </row>
    <row r="48" spans="1:5" x14ac:dyDescent="0.2">
      <c r="A48" s="11">
        <v>47</v>
      </c>
      <c r="B48" s="11">
        <f t="shared" si="2"/>
        <v>80</v>
      </c>
      <c r="C48" s="11">
        <v>1</v>
      </c>
      <c r="D48" s="11">
        <f t="shared" si="1"/>
        <v>54</v>
      </c>
      <c r="E48" s="11">
        <f t="shared" si="0"/>
        <v>134</v>
      </c>
    </row>
    <row r="49" spans="1:5" x14ac:dyDescent="0.2">
      <c r="A49" s="11">
        <v>48</v>
      </c>
      <c r="B49" s="11">
        <f t="shared" si="2"/>
        <v>82</v>
      </c>
      <c r="C49" s="11">
        <v>1</v>
      </c>
      <c r="D49" s="11">
        <f t="shared" si="1"/>
        <v>55</v>
      </c>
      <c r="E49" s="11">
        <f t="shared" si="0"/>
        <v>137</v>
      </c>
    </row>
    <row r="50" spans="1:5" x14ac:dyDescent="0.2">
      <c r="A50" s="11">
        <v>49</v>
      </c>
      <c r="B50" s="11">
        <f t="shared" si="2"/>
        <v>84</v>
      </c>
      <c r="C50" s="11">
        <v>1</v>
      </c>
      <c r="D50" s="11">
        <f t="shared" si="1"/>
        <v>56</v>
      </c>
      <c r="E50" s="11">
        <f t="shared" si="0"/>
        <v>140</v>
      </c>
    </row>
    <row r="51" spans="1:5" x14ac:dyDescent="0.2">
      <c r="A51" s="11">
        <v>50</v>
      </c>
      <c r="B51" s="11">
        <f t="shared" si="2"/>
        <v>86</v>
      </c>
      <c r="C51" s="11">
        <v>1</v>
      </c>
      <c r="D51" s="11">
        <f t="shared" si="1"/>
        <v>57</v>
      </c>
      <c r="E51" s="11">
        <f t="shared" si="0"/>
        <v>143</v>
      </c>
    </row>
    <row r="52" spans="1:5" x14ac:dyDescent="0.2">
      <c r="C52" s="11">
        <f>SUM(C2:C51)</f>
        <v>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G21" sqref="G21"/>
    </sheetView>
  </sheetViews>
  <sheetFormatPr defaultRowHeight="11.25" x14ac:dyDescent="0.2"/>
  <cols>
    <col min="1" max="1" width="9" style="11"/>
    <col min="2" max="2" width="2.875" style="11" customWidth="1"/>
    <col min="3" max="3" width="9.25" style="14" bestFit="1" customWidth="1"/>
    <col min="4" max="16384" width="9" style="11"/>
  </cols>
  <sheetData>
    <row r="1" spans="1:8" x14ac:dyDescent="0.2">
      <c r="A1" s="11" t="s">
        <v>116</v>
      </c>
      <c r="B1" s="11" t="s">
        <v>114</v>
      </c>
      <c r="C1" s="14" t="s">
        <v>115</v>
      </c>
    </row>
    <row r="2" spans="1:8" x14ac:dyDescent="0.2">
      <c r="A2" s="11">
        <v>1</v>
      </c>
      <c r="B2" s="11">
        <f>POWER(A2,$H$2)</f>
        <v>1</v>
      </c>
      <c r="C2" s="14">
        <f t="shared" ref="C2:C4" si="0">B2*$H$3</f>
        <v>500</v>
      </c>
      <c r="H2" s="11">
        <v>2</v>
      </c>
    </row>
    <row r="3" spans="1:8" x14ac:dyDescent="0.2">
      <c r="A3" s="11">
        <v>2</v>
      </c>
      <c r="B3" s="11">
        <f t="shared" ref="B3:B50" si="1">POWER(A3,$H$2)</f>
        <v>4</v>
      </c>
      <c r="C3" s="14">
        <f t="shared" si="0"/>
        <v>2000</v>
      </c>
      <c r="H3" s="11">
        <v>500</v>
      </c>
    </row>
    <row r="4" spans="1:8" x14ac:dyDescent="0.2">
      <c r="A4" s="11">
        <v>3</v>
      </c>
      <c r="B4" s="11">
        <f t="shared" si="1"/>
        <v>9</v>
      </c>
      <c r="C4" s="14">
        <f t="shared" si="0"/>
        <v>4500</v>
      </c>
    </row>
    <row r="5" spans="1:8" x14ac:dyDescent="0.2">
      <c r="A5" s="11">
        <v>4</v>
      </c>
      <c r="B5" s="11">
        <f t="shared" si="1"/>
        <v>16</v>
      </c>
      <c r="C5" s="14">
        <f>B5*$H$3</f>
        <v>8000</v>
      </c>
    </row>
    <row r="6" spans="1:8" x14ac:dyDescent="0.2">
      <c r="A6" s="11">
        <v>5</v>
      </c>
      <c r="B6" s="11">
        <f t="shared" si="1"/>
        <v>25</v>
      </c>
      <c r="C6" s="14">
        <f t="shared" ref="C6:C50" si="2">B6*$H$3</f>
        <v>12500</v>
      </c>
    </row>
    <row r="7" spans="1:8" x14ac:dyDescent="0.2">
      <c r="A7" s="11">
        <v>6</v>
      </c>
      <c r="B7" s="11">
        <f t="shared" si="1"/>
        <v>36</v>
      </c>
      <c r="C7" s="14">
        <f t="shared" si="2"/>
        <v>18000</v>
      </c>
    </row>
    <row r="8" spans="1:8" x14ac:dyDescent="0.2">
      <c r="A8" s="11">
        <v>7</v>
      </c>
      <c r="B8" s="11">
        <f t="shared" si="1"/>
        <v>49</v>
      </c>
      <c r="C8" s="14">
        <f t="shared" si="2"/>
        <v>24500</v>
      </c>
    </row>
    <row r="9" spans="1:8" x14ac:dyDescent="0.2">
      <c r="A9" s="11">
        <v>8</v>
      </c>
      <c r="B9" s="11">
        <f t="shared" si="1"/>
        <v>64</v>
      </c>
      <c r="C9" s="14">
        <f t="shared" si="2"/>
        <v>32000</v>
      </c>
    </row>
    <row r="10" spans="1:8" x14ac:dyDescent="0.2">
      <c r="A10" s="11">
        <v>9</v>
      </c>
      <c r="B10" s="11">
        <f t="shared" si="1"/>
        <v>81</v>
      </c>
      <c r="C10" s="14">
        <f t="shared" si="2"/>
        <v>40500</v>
      </c>
    </row>
    <row r="11" spans="1:8" x14ac:dyDescent="0.2">
      <c r="A11" s="11">
        <v>10</v>
      </c>
      <c r="B11" s="11">
        <f t="shared" si="1"/>
        <v>100</v>
      </c>
      <c r="C11" s="14">
        <f t="shared" si="2"/>
        <v>50000</v>
      </c>
    </row>
    <row r="12" spans="1:8" x14ac:dyDescent="0.2">
      <c r="A12" s="11">
        <v>11</v>
      </c>
      <c r="B12" s="11">
        <f t="shared" si="1"/>
        <v>121</v>
      </c>
      <c r="C12" s="14">
        <f t="shared" si="2"/>
        <v>60500</v>
      </c>
    </row>
    <row r="13" spans="1:8" x14ac:dyDescent="0.2">
      <c r="A13" s="11">
        <v>12</v>
      </c>
      <c r="B13" s="11">
        <f t="shared" si="1"/>
        <v>144</v>
      </c>
      <c r="C13" s="14">
        <f t="shared" si="2"/>
        <v>72000</v>
      </c>
    </row>
    <row r="14" spans="1:8" x14ac:dyDescent="0.2">
      <c r="A14" s="11">
        <v>13</v>
      </c>
      <c r="B14" s="11">
        <f t="shared" si="1"/>
        <v>169</v>
      </c>
      <c r="C14" s="14">
        <f t="shared" si="2"/>
        <v>84500</v>
      </c>
    </row>
    <row r="15" spans="1:8" x14ac:dyDescent="0.2">
      <c r="A15" s="11">
        <v>14</v>
      </c>
      <c r="B15" s="11">
        <f t="shared" si="1"/>
        <v>196</v>
      </c>
      <c r="C15" s="14">
        <f t="shared" si="2"/>
        <v>98000</v>
      </c>
    </row>
    <row r="16" spans="1:8" x14ac:dyDescent="0.2">
      <c r="A16" s="11">
        <v>15</v>
      </c>
      <c r="B16" s="11">
        <f t="shared" si="1"/>
        <v>225</v>
      </c>
      <c r="C16" s="14">
        <f t="shared" si="2"/>
        <v>112500</v>
      </c>
    </row>
    <row r="17" spans="1:3" x14ac:dyDescent="0.2">
      <c r="A17" s="11">
        <v>16</v>
      </c>
      <c r="B17" s="11">
        <f t="shared" si="1"/>
        <v>256</v>
      </c>
      <c r="C17" s="14">
        <f t="shared" si="2"/>
        <v>128000</v>
      </c>
    </row>
    <row r="18" spans="1:3" x14ac:dyDescent="0.2">
      <c r="A18" s="11">
        <v>17</v>
      </c>
      <c r="B18" s="11">
        <f t="shared" si="1"/>
        <v>289</v>
      </c>
      <c r="C18" s="14">
        <f t="shared" si="2"/>
        <v>144500</v>
      </c>
    </row>
    <row r="19" spans="1:3" x14ac:dyDescent="0.2">
      <c r="A19" s="11">
        <v>18</v>
      </c>
      <c r="B19" s="11">
        <f t="shared" si="1"/>
        <v>324</v>
      </c>
      <c r="C19" s="14">
        <f t="shared" si="2"/>
        <v>162000</v>
      </c>
    </row>
    <row r="20" spans="1:3" x14ac:dyDescent="0.2">
      <c r="A20" s="11">
        <v>19</v>
      </c>
      <c r="B20" s="11">
        <f t="shared" si="1"/>
        <v>361</v>
      </c>
      <c r="C20" s="14">
        <f t="shared" si="2"/>
        <v>180500</v>
      </c>
    </row>
    <row r="21" spans="1:3" x14ac:dyDescent="0.2">
      <c r="A21" s="11">
        <v>20</v>
      </c>
      <c r="B21" s="11">
        <f t="shared" si="1"/>
        <v>400</v>
      </c>
      <c r="C21" s="14">
        <f t="shared" si="2"/>
        <v>200000</v>
      </c>
    </row>
    <row r="22" spans="1:3" x14ac:dyDescent="0.2">
      <c r="A22" s="11">
        <v>21</v>
      </c>
      <c r="B22" s="11">
        <f t="shared" si="1"/>
        <v>441</v>
      </c>
      <c r="C22" s="14">
        <f t="shared" si="2"/>
        <v>220500</v>
      </c>
    </row>
    <row r="23" spans="1:3" x14ac:dyDescent="0.2">
      <c r="A23" s="11">
        <v>22</v>
      </c>
      <c r="B23" s="11">
        <f t="shared" si="1"/>
        <v>484</v>
      </c>
      <c r="C23" s="14">
        <f t="shared" si="2"/>
        <v>242000</v>
      </c>
    </row>
    <row r="24" spans="1:3" x14ac:dyDescent="0.2">
      <c r="A24" s="11">
        <v>23</v>
      </c>
      <c r="B24" s="11">
        <f t="shared" si="1"/>
        <v>529</v>
      </c>
      <c r="C24" s="14">
        <f t="shared" si="2"/>
        <v>264500</v>
      </c>
    </row>
    <row r="25" spans="1:3" x14ac:dyDescent="0.2">
      <c r="A25" s="11">
        <v>24</v>
      </c>
      <c r="B25" s="11">
        <f t="shared" si="1"/>
        <v>576</v>
      </c>
      <c r="C25" s="14">
        <f t="shared" si="2"/>
        <v>288000</v>
      </c>
    </row>
    <row r="26" spans="1:3" x14ac:dyDescent="0.2">
      <c r="A26" s="11">
        <v>25</v>
      </c>
      <c r="B26" s="11">
        <f t="shared" si="1"/>
        <v>625</v>
      </c>
      <c r="C26" s="14">
        <f t="shared" si="2"/>
        <v>312500</v>
      </c>
    </row>
    <row r="27" spans="1:3" x14ac:dyDescent="0.2">
      <c r="A27" s="11">
        <v>26</v>
      </c>
      <c r="B27" s="11">
        <f t="shared" si="1"/>
        <v>676</v>
      </c>
      <c r="C27" s="14">
        <f t="shared" si="2"/>
        <v>338000</v>
      </c>
    </row>
    <row r="28" spans="1:3" x14ac:dyDescent="0.2">
      <c r="A28" s="11">
        <v>27</v>
      </c>
      <c r="B28" s="11">
        <f t="shared" si="1"/>
        <v>729</v>
      </c>
      <c r="C28" s="14">
        <f t="shared" si="2"/>
        <v>364500</v>
      </c>
    </row>
    <row r="29" spans="1:3" x14ac:dyDescent="0.2">
      <c r="A29" s="11">
        <v>28</v>
      </c>
      <c r="B29" s="11">
        <f t="shared" si="1"/>
        <v>784</v>
      </c>
      <c r="C29" s="14">
        <f t="shared" si="2"/>
        <v>392000</v>
      </c>
    </row>
    <row r="30" spans="1:3" x14ac:dyDescent="0.2">
      <c r="A30" s="11">
        <v>29</v>
      </c>
      <c r="B30" s="11">
        <f t="shared" si="1"/>
        <v>841</v>
      </c>
      <c r="C30" s="14">
        <f t="shared" si="2"/>
        <v>420500</v>
      </c>
    </row>
    <row r="31" spans="1:3" x14ac:dyDescent="0.2">
      <c r="A31" s="11">
        <v>30</v>
      </c>
      <c r="B31" s="11">
        <f t="shared" si="1"/>
        <v>900</v>
      </c>
      <c r="C31" s="14">
        <f t="shared" si="2"/>
        <v>450000</v>
      </c>
    </row>
    <row r="32" spans="1:3" x14ac:dyDescent="0.2">
      <c r="A32" s="11">
        <v>31</v>
      </c>
      <c r="B32" s="11">
        <f t="shared" si="1"/>
        <v>961</v>
      </c>
      <c r="C32" s="14">
        <f t="shared" si="2"/>
        <v>480500</v>
      </c>
    </row>
    <row r="33" spans="1:3" x14ac:dyDescent="0.2">
      <c r="A33" s="11">
        <v>32</v>
      </c>
      <c r="B33" s="11">
        <f t="shared" si="1"/>
        <v>1024</v>
      </c>
      <c r="C33" s="14">
        <f t="shared" si="2"/>
        <v>512000</v>
      </c>
    </row>
    <row r="34" spans="1:3" x14ac:dyDescent="0.2">
      <c r="A34" s="11">
        <v>33</v>
      </c>
      <c r="B34" s="11">
        <f t="shared" si="1"/>
        <v>1089</v>
      </c>
      <c r="C34" s="14">
        <f t="shared" si="2"/>
        <v>544500</v>
      </c>
    </row>
    <row r="35" spans="1:3" x14ac:dyDescent="0.2">
      <c r="A35" s="11">
        <v>34</v>
      </c>
      <c r="B35" s="11">
        <f t="shared" si="1"/>
        <v>1156</v>
      </c>
      <c r="C35" s="14">
        <f t="shared" si="2"/>
        <v>578000</v>
      </c>
    </row>
    <row r="36" spans="1:3" x14ac:dyDescent="0.2">
      <c r="A36" s="11">
        <v>35</v>
      </c>
      <c r="B36" s="11">
        <f t="shared" si="1"/>
        <v>1225</v>
      </c>
      <c r="C36" s="14">
        <f t="shared" si="2"/>
        <v>612500</v>
      </c>
    </row>
    <row r="37" spans="1:3" x14ac:dyDescent="0.2">
      <c r="A37" s="11">
        <v>36</v>
      </c>
      <c r="B37" s="11">
        <f t="shared" si="1"/>
        <v>1296</v>
      </c>
      <c r="C37" s="14">
        <f t="shared" si="2"/>
        <v>648000</v>
      </c>
    </row>
    <row r="38" spans="1:3" x14ac:dyDescent="0.2">
      <c r="A38" s="11">
        <v>37</v>
      </c>
      <c r="B38" s="11">
        <f t="shared" si="1"/>
        <v>1369</v>
      </c>
      <c r="C38" s="14">
        <f t="shared" si="2"/>
        <v>684500</v>
      </c>
    </row>
    <row r="39" spans="1:3" x14ac:dyDescent="0.2">
      <c r="A39" s="11">
        <v>38</v>
      </c>
      <c r="B39" s="11">
        <f t="shared" si="1"/>
        <v>1444</v>
      </c>
      <c r="C39" s="14">
        <f t="shared" si="2"/>
        <v>722000</v>
      </c>
    </row>
    <row r="40" spans="1:3" x14ac:dyDescent="0.2">
      <c r="A40" s="11">
        <v>39</v>
      </c>
      <c r="B40" s="11">
        <f t="shared" si="1"/>
        <v>1521</v>
      </c>
      <c r="C40" s="14">
        <f t="shared" si="2"/>
        <v>760500</v>
      </c>
    </row>
    <row r="41" spans="1:3" x14ac:dyDescent="0.2">
      <c r="A41" s="11">
        <v>40</v>
      </c>
      <c r="B41" s="11">
        <f t="shared" si="1"/>
        <v>1600</v>
      </c>
      <c r="C41" s="14">
        <f t="shared" si="2"/>
        <v>800000</v>
      </c>
    </row>
    <row r="42" spans="1:3" x14ac:dyDescent="0.2">
      <c r="A42" s="11">
        <v>41</v>
      </c>
      <c r="B42" s="11">
        <f t="shared" si="1"/>
        <v>1681</v>
      </c>
      <c r="C42" s="14">
        <f t="shared" si="2"/>
        <v>840500</v>
      </c>
    </row>
    <row r="43" spans="1:3" x14ac:dyDescent="0.2">
      <c r="A43" s="11">
        <v>42</v>
      </c>
      <c r="B43" s="11">
        <f t="shared" si="1"/>
        <v>1764</v>
      </c>
      <c r="C43" s="14">
        <f t="shared" si="2"/>
        <v>882000</v>
      </c>
    </row>
    <row r="44" spans="1:3" x14ac:dyDescent="0.2">
      <c r="A44" s="11">
        <v>43</v>
      </c>
      <c r="B44" s="11">
        <f t="shared" si="1"/>
        <v>1849</v>
      </c>
      <c r="C44" s="14">
        <f t="shared" si="2"/>
        <v>924500</v>
      </c>
    </row>
    <row r="45" spans="1:3" x14ac:dyDescent="0.2">
      <c r="A45" s="11">
        <v>44</v>
      </c>
      <c r="B45" s="11">
        <f t="shared" si="1"/>
        <v>1936</v>
      </c>
      <c r="C45" s="14">
        <f t="shared" si="2"/>
        <v>968000</v>
      </c>
    </row>
    <row r="46" spans="1:3" x14ac:dyDescent="0.2">
      <c r="A46" s="11">
        <v>45</v>
      </c>
      <c r="B46" s="11">
        <f t="shared" si="1"/>
        <v>2025</v>
      </c>
      <c r="C46" s="14">
        <f t="shared" si="2"/>
        <v>1012500</v>
      </c>
    </row>
    <row r="47" spans="1:3" x14ac:dyDescent="0.2">
      <c r="A47" s="11">
        <v>46</v>
      </c>
      <c r="B47" s="11">
        <f t="shared" si="1"/>
        <v>2116</v>
      </c>
      <c r="C47" s="14">
        <f t="shared" si="2"/>
        <v>1058000</v>
      </c>
    </row>
    <row r="48" spans="1:3" x14ac:dyDescent="0.2">
      <c r="A48" s="11">
        <v>47</v>
      </c>
      <c r="B48" s="11">
        <f t="shared" si="1"/>
        <v>2209</v>
      </c>
      <c r="C48" s="14">
        <f t="shared" si="2"/>
        <v>1104500</v>
      </c>
    </row>
    <row r="49" spans="1:3" x14ac:dyDescent="0.2">
      <c r="A49" s="11">
        <v>48</v>
      </c>
      <c r="B49" s="11">
        <f t="shared" si="1"/>
        <v>2304</v>
      </c>
      <c r="C49" s="14">
        <f t="shared" si="2"/>
        <v>1152000</v>
      </c>
    </row>
    <row r="50" spans="1:3" x14ac:dyDescent="0.2">
      <c r="A50" s="11">
        <v>49</v>
      </c>
      <c r="B50" s="11">
        <f t="shared" si="1"/>
        <v>2401</v>
      </c>
      <c r="C50" s="14">
        <f t="shared" si="2"/>
        <v>1200500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9" sqref="G9"/>
    </sheetView>
  </sheetViews>
  <sheetFormatPr defaultRowHeight="11.25" x14ac:dyDescent="0.2"/>
  <cols>
    <col min="1" max="1" width="9" style="11"/>
    <col min="2" max="2" width="2.375" style="11" customWidth="1"/>
    <col min="3" max="3" width="10.375" style="14" customWidth="1"/>
    <col min="4" max="16384" width="9" style="11"/>
  </cols>
  <sheetData>
    <row r="1" spans="1:8" x14ac:dyDescent="0.2">
      <c r="A1" s="11" t="s">
        <v>117</v>
      </c>
      <c r="B1" s="11" t="s">
        <v>119</v>
      </c>
      <c r="C1" s="14" t="s">
        <v>118</v>
      </c>
    </row>
    <row r="2" spans="1:8" x14ac:dyDescent="0.2">
      <c r="A2" s="11">
        <v>4</v>
      </c>
      <c r="B2" s="11">
        <f>POWER(A2,$G$3)</f>
        <v>1024</v>
      </c>
      <c r="C2" s="14">
        <f>B2*$G$4</f>
        <v>131072</v>
      </c>
    </row>
    <row r="3" spans="1:8" x14ac:dyDescent="0.2">
      <c r="A3" s="11">
        <v>5</v>
      </c>
      <c r="B3" s="11">
        <f t="shared" ref="B3:B30" si="0">POWER(A3,$G$3)</f>
        <v>3125</v>
      </c>
      <c r="C3" s="14">
        <f t="shared" ref="C3:C30" si="1">B3*$G$4</f>
        <v>400000</v>
      </c>
      <c r="G3" s="11">
        <v>5</v>
      </c>
      <c r="H3" s="11">
        <v>5</v>
      </c>
    </row>
    <row r="4" spans="1:8" x14ac:dyDescent="0.2">
      <c r="A4" s="11">
        <v>6</v>
      </c>
      <c r="B4" s="11">
        <f t="shared" si="0"/>
        <v>7776</v>
      </c>
      <c r="C4" s="14">
        <f t="shared" si="1"/>
        <v>995328</v>
      </c>
      <c r="G4" s="11">
        <v>128</v>
      </c>
      <c r="H4" s="11">
        <v>128</v>
      </c>
    </row>
    <row r="5" spans="1:8" x14ac:dyDescent="0.2">
      <c r="A5" s="11">
        <v>7</v>
      </c>
      <c r="B5" s="11">
        <f t="shared" si="0"/>
        <v>16807</v>
      </c>
      <c r="C5" s="14">
        <f t="shared" si="1"/>
        <v>2151296</v>
      </c>
    </row>
    <row r="6" spans="1:8" x14ac:dyDescent="0.2">
      <c r="A6" s="11">
        <v>8</v>
      </c>
      <c r="B6" s="11">
        <f t="shared" si="0"/>
        <v>32768</v>
      </c>
      <c r="C6" s="14">
        <f t="shared" si="1"/>
        <v>4194304</v>
      </c>
    </row>
    <row r="7" spans="1:8" x14ac:dyDescent="0.2">
      <c r="A7" s="11">
        <v>9</v>
      </c>
      <c r="B7" s="11">
        <f t="shared" si="0"/>
        <v>59049</v>
      </c>
      <c r="C7" s="14">
        <f t="shared" si="1"/>
        <v>7558272</v>
      </c>
    </row>
    <row r="8" spans="1:8" x14ac:dyDescent="0.2">
      <c r="A8" s="11">
        <v>10</v>
      </c>
      <c r="B8" s="11">
        <f t="shared" si="0"/>
        <v>100000</v>
      </c>
      <c r="C8" s="14">
        <f t="shared" si="1"/>
        <v>12800000</v>
      </c>
    </row>
    <row r="9" spans="1:8" x14ac:dyDescent="0.2">
      <c r="A9" s="11">
        <v>11</v>
      </c>
      <c r="B9" s="11">
        <f t="shared" si="0"/>
        <v>161051</v>
      </c>
      <c r="C9" s="14">
        <f t="shared" si="1"/>
        <v>20614528</v>
      </c>
    </row>
    <row r="10" spans="1:8" x14ac:dyDescent="0.2">
      <c r="A10" s="11">
        <v>12</v>
      </c>
      <c r="B10" s="11">
        <f t="shared" si="0"/>
        <v>248832</v>
      </c>
      <c r="C10" s="14">
        <f t="shared" si="1"/>
        <v>31850496</v>
      </c>
    </row>
    <row r="11" spans="1:8" x14ac:dyDescent="0.2">
      <c r="A11" s="11">
        <v>13</v>
      </c>
      <c r="B11" s="11">
        <f t="shared" si="0"/>
        <v>371293</v>
      </c>
      <c r="C11" s="14">
        <f t="shared" si="1"/>
        <v>47525504</v>
      </c>
    </row>
    <row r="12" spans="1:8" x14ac:dyDescent="0.2">
      <c r="A12" s="11">
        <v>14</v>
      </c>
      <c r="B12" s="11">
        <f t="shared" si="0"/>
        <v>537824</v>
      </c>
      <c r="C12" s="14">
        <f t="shared" si="1"/>
        <v>68841472</v>
      </c>
    </row>
    <row r="13" spans="1:8" x14ac:dyDescent="0.2">
      <c r="A13" s="11">
        <v>15</v>
      </c>
      <c r="B13" s="11">
        <f t="shared" si="0"/>
        <v>759375</v>
      </c>
      <c r="C13" s="14">
        <f t="shared" si="1"/>
        <v>97200000</v>
      </c>
    </row>
    <row r="14" spans="1:8" x14ac:dyDescent="0.2">
      <c r="A14" s="11">
        <v>16</v>
      </c>
      <c r="B14" s="11">
        <f t="shared" si="0"/>
        <v>1048576</v>
      </c>
      <c r="C14" s="14">
        <f t="shared" si="1"/>
        <v>134217728</v>
      </c>
    </row>
    <row r="15" spans="1:8" x14ac:dyDescent="0.2">
      <c r="A15" s="11">
        <v>17</v>
      </c>
      <c r="B15" s="11">
        <f t="shared" si="0"/>
        <v>1419857</v>
      </c>
      <c r="C15" s="14">
        <f t="shared" si="1"/>
        <v>181741696</v>
      </c>
    </row>
    <row r="16" spans="1:8" x14ac:dyDescent="0.2">
      <c r="A16" s="11">
        <v>18</v>
      </c>
      <c r="B16" s="11">
        <f t="shared" si="0"/>
        <v>1889568</v>
      </c>
      <c r="C16" s="14">
        <f t="shared" si="1"/>
        <v>241864704</v>
      </c>
    </row>
    <row r="17" spans="1:12" x14ac:dyDescent="0.2">
      <c r="A17" s="11">
        <v>19</v>
      </c>
      <c r="B17" s="11">
        <f t="shared" si="0"/>
        <v>2476099</v>
      </c>
      <c r="C17" s="14">
        <f t="shared" si="1"/>
        <v>316940672</v>
      </c>
      <c r="I17" s="11" t="s">
        <v>120</v>
      </c>
      <c r="J17" s="11" t="s">
        <v>121</v>
      </c>
      <c r="K17" s="11" t="s">
        <v>122</v>
      </c>
    </row>
    <row r="18" spans="1:12" x14ac:dyDescent="0.2">
      <c r="A18" s="11">
        <v>20</v>
      </c>
      <c r="B18" s="11">
        <f t="shared" si="0"/>
        <v>3200000</v>
      </c>
      <c r="C18" s="14">
        <f t="shared" si="1"/>
        <v>409600000</v>
      </c>
      <c r="I18" s="11">
        <v>10000</v>
      </c>
      <c r="J18" s="11">
        <v>10000</v>
      </c>
      <c r="K18" s="11">
        <v>10000</v>
      </c>
    </row>
    <row r="19" spans="1:12" x14ac:dyDescent="0.2">
      <c r="A19" s="11">
        <v>21</v>
      </c>
      <c r="B19" s="11">
        <f t="shared" si="0"/>
        <v>4084101</v>
      </c>
      <c r="C19" s="14">
        <f t="shared" si="1"/>
        <v>522764928</v>
      </c>
      <c r="I19" s="11">
        <v>2</v>
      </c>
      <c r="J19" s="11">
        <v>3</v>
      </c>
      <c r="K19" s="11">
        <v>5</v>
      </c>
    </row>
    <row r="20" spans="1:12" x14ac:dyDescent="0.2">
      <c r="A20" s="11">
        <v>22</v>
      </c>
      <c r="B20" s="11">
        <f t="shared" si="0"/>
        <v>5153632</v>
      </c>
      <c r="C20" s="14">
        <f t="shared" si="1"/>
        <v>659664896</v>
      </c>
      <c r="I20" s="11">
        <f>I18*I19</f>
        <v>20000</v>
      </c>
      <c r="J20" s="11">
        <f>J18*J19</f>
        <v>30000</v>
      </c>
      <c r="K20" s="11">
        <f>K18*K19</f>
        <v>50000</v>
      </c>
      <c r="L20" s="11">
        <f>SUM(I20:K20)</f>
        <v>100000</v>
      </c>
    </row>
    <row r="21" spans="1:12" x14ac:dyDescent="0.2">
      <c r="A21" s="11">
        <v>23</v>
      </c>
      <c r="B21" s="11">
        <f t="shared" si="0"/>
        <v>6436343</v>
      </c>
      <c r="C21" s="14">
        <f t="shared" si="1"/>
        <v>823851904</v>
      </c>
    </row>
    <row r="22" spans="1:12" x14ac:dyDescent="0.2">
      <c r="A22" s="11">
        <v>24</v>
      </c>
      <c r="B22" s="11">
        <f t="shared" si="0"/>
        <v>7962624</v>
      </c>
      <c r="C22" s="14">
        <f t="shared" si="1"/>
        <v>1019215872</v>
      </c>
    </row>
    <row r="23" spans="1:12" x14ac:dyDescent="0.2">
      <c r="A23" s="11">
        <v>25</v>
      </c>
      <c r="B23" s="11">
        <f t="shared" si="0"/>
        <v>9765625</v>
      </c>
      <c r="C23" s="14">
        <f t="shared" si="1"/>
        <v>1250000000</v>
      </c>
    </row>
    <row r="24" spans="1:12" x14ac:dyDescent="0.2">
      <c r="A24" s="11">
        <v>26</v>
      </c>
      <c r="B24" s="11">
        <f t="shared" si="0"/>
        <v>11881376</v>
      </c>
      <c r="C24" s="14">
        <f t="shared" si="1"/>
        <v>1520816128</v>
      </c>
    </row>
    <row r="25" spans="1:12" x14ac:dyDescent="0.2">
      <c r="A25" s="11">
        <v>27</v>
      </c>
      <c r="B25" s="11">
        <f t="shared" si="0"/>
        <v>14348907</v>
      </c>
      <c r="C25" s="14">
        <f t="shared" si="1"/>
        <v>1836660096</v>
      </c>
    </row>
    <row r="26" spans="1:12" x14ac:dyDescent="0.2">
      <c r="A26" s="11">
        <v>28</v>
      </c>
      <c r="B26" s="11">
        <f t="shared" si="0"/>
        <v>17210368</v>
      </c>
      <c r="C26" s="14">
        <f t="shared" si="1"/>
        <v>2202927104</v>
      </c>
    </row>
    <row r="27" spans="1:12" x14ac:dyDescent="0.2">
      <c r="A27" s="11">
        <v>29</v>
      </c>
      <c r="B27" s="11">
        <f t="shared" si="0"/>
        <v>20511149</v>
      </c>
      <c r="C27" s="14">
        <f t="shared" si="1"/>
        <v>2625427072</v>
      </c>
    </row>
    <row r="28" spans="1:12" x14ac:dyDescent="0.2">
      <c r="A28" s="11">
        <v>30</v>
      </c>
      <c r="B28" s="11">
        <f t="shared" si="0"/>
        <v>24300000</v>
      </c>
      <c r="C28" s="14">
        <f t="shared" si="1"/>
        <v>3110400000</v>
      </c>
    </row>
    <row r="29" spans="1:12" x14ac:dyDescent="0.2">
      <c r="A29" s="11">
        <v>31</v>
      </c>
      <c r="B29" s="11">
        <f t="shared" si="0"/>
        <v>28629151</v>
      </c>
      <c r="C29" s="14">
        <f t="shared" si="1"/>
        <v>3664531328</v>
      </c>
    </row>
    <row r="30" spans="1:12" x14ac:dyDescent="0.2">
      <c r="A30" s="11">
        <v>32</v>
      </c>
      <c r="B30" s="11">
        <f t="shared" si="0"/>
        <v>33554432</v>
      </c>
      <c r="C30" s="14">
        <f t="shared" si="1"/>
        <v>4294967296</v>
      </c>
    </row>
    <row r="31" spans="1:12" x14ac:dyDescent="0.2">
      <c r="A31" s="11">
        <v>33</v>
      </c>
      <c r="B31" s="11">
        <f>POWER(A31,$G$3)</f>
        <v>39135393</v>
      </c>
      <c r="C31" s="14">
        <f>B31*$G$4</f>
        <v>5009330304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2" sqref="D2"/>
    </sheetView>
  </sheetViews>
  <sheetFormatPr defaultRowHeight="11.25" x14ac:dyDescent="0.2"/>
  <cols>
    <col min="1" max="1" width="9" style="11"/>
    <col min="2" max="2" width="5.5" style="16" customWidth="1"/>
    <col min="3" max="5" width="9" style="14"/>
    <col min="6" max="16384" width="9" style="11"/>
  </cols>
  <sheetData>
    <row r="1" spans="1:6" x14ac:dyDescent="0.2">
      <c r="A1" s="11" t="s">
        <v>123</v>
      </c>
      <c r="B1" s="16" t="s">
        <v>124</v>
      </c>
      <c r="C1" s="14" t="s">
        <v>125</v>
      </c>
      <c r="D1" s="14" t="s">
        <v>126</v>
      </c>
      <c r="E1" s="14" t="s">
        <v>127</v>
      </c>
    </row>
    <row r="2" spans="1:6" x14ac:dyDescent="0.2">
      <c r="A2" s="11">
        <v>1</v>
      </c>
      <c r="B2" s="16">
        <f>POWER(A2/$F$2,$F$3)</f>
        <v>0.1111111111111111</v>
      </c>
      <c r="C2" s="14">
        <f>((B2*$F$4)+$F$5)/$F$6</f>
        <v>70.833333333333329</v>
      </c>
      <c r="D2" s="14">
        <f>C2/60</f>
        <v>1.1805555555555556</v>
      </c>
      <c r="E2" s="14">
        <f>D2/60</f>
        <v>1.9675925925925927E-2</v>
      </c>
      <c r="F2" s="11">
        <v>3</v>
      </c>
    </row>
    <row r="3" spans="1:6" x14ac:dyDescent="0.2">
      <c r="A3" s="11">
        <v>2</v>
      </c>
      <c r="B3" s="16">
        <f>POWER(A3/$F$2,$F$3)</f>
        <v>0.44444444444444442</v>
      </c>
      <c r="C3" s="14">
        <f>((B3*$F$4)+$F$5)/$F$6</f>
        <v>95.833333333333329</v>
      </c>
      <c r="D3" s="14">
        <f t="shared" ref="D3:E51" si="0">C3/60</f>
        <v>1.5972222222222221</v>
      </c>
      <c r="E3" s="14">
        <f t="shared" si="0"/>
        <v>2.6620370370370367E-2</v>
      </c>
      <c r="F3" s="11">
        <v>2</v>
      </c>
    </row>
    <row r="4" spans="1:6" x14ac:dyDescent="0.2">
      <c r="A4" s="11">
        <v>3</v>
      </c>
      <c r="B4" s="16">
        <f>POWER(A4/$F$2,$F$3)</f>
        <v>1</v>
      </c>
      <c r="C4" s="14">
        <f>((B4*$F$4)+$F$5)/$F$6</f>
        <v>137.5</v>
      </c>
      <c r="D4" s="14">
        <f t="shared" si="0"/>
        <v>2.2916666666666665</v>
      </c>
      <c r="E4" s="14">
        <f t="shared" si="0"/>
        <v>3.8194444444444441E-2</v>
      </c>
      <c r="F4" s="11">
        <v>300</v>
      </c>
    </row>
    <row r="5" spans="1:6" x14ac:dyDescent="0.2">
      <c r="A5" s="11">
        <v>4</v>
      </c>
      <c r="B5" s="16">
        <f>POWER(A5/$F$2,$F$3)</f>
        <v>1.7777777777777777</v>
      </c>
      <c r="C5" s="14">
        <f>((B5*$F$4)+$F$5)/$F$6</f>
        <v>195.83333333333331</v>
      </c>
      <c r="D5" s="14">
        <f t="shared" si="0"/>
        <v>3.2638888888888884</v>
      </c>
      <c r="E5" s="14">
        <f t="shared" si="0"/>
        <v>5.439814814814814E-2</v>
      </c>
      <c r="F5" s="11">
        <v>250</v>
      </c>
    </row>
    <row r="6" spans="1:6" x14ac:dyDescent="0.2">
      <c r="A6" s="11">
        <v>5</v>
      </c>
      <c r="B6" s="16">
        <f>POWER(A6/$F$2,$F$3)</f>
        <v>2.7777777777777781</v>
      </c>
      <c r="C6" s="14">
        <f>((B6*$F$4)+$F$5)/$F$6</f>
        <v>270.83333333333337</v>
      </c>
      <c r="D6" s="14">
        <f t="shared" si="0"/>
        <v>4.5138888888888893</v>
      </c>
      <c r="E6" s="14">
        <f t="shared" si="0"/>
        <v>7.5231481481481483E-2</v>
      </c>
      <c r="F6" s="11">
        <v>4</v>
      </c>
    </row>
    <row r="7" spans="1:6" x14ac:dyDescent="0.2">
      <c r="A7" s="11">
        <v>6</v>
      </c>
      <c r="B7" s="16">
        <f>POWER(A7/$F$2,$F$3)</f>
        <v>4</v>
      </c>
      <c r="C7" s="14">
        <f>((B7*$F$4)+$F$5)/$F$6</f>
        <v>362.5</v>
      </c>
      <c r="D7" s="14">
        <f t="shared" si="0"/>
        <v>6.041666666666667</v>
      </c>
      <c r="E7" s="14">
        <f t="shared" si="0"/>
        <v>0.10069444444444445</v>
      </c>
    </row>
    <row r="8" spans="1:6" x14ac:dyDescent="0.2">
      <c r="A8" s="11">
        <v>7</v>
      </c>
      <c r="B8" s="16">
        <f>POWER(A8/$F$2,$F$3)</f>
        <v>5.4444444444444455</v>
      </c>
      <c r="C8" s="14">
        <f>((B8*$F$4)+$F$5)/$F$6</f>
        <v>470.83333333333343</v>
      </c>
      <c r="D8" s="14">
        <f t="shared" si="0"/>
        <v>7.8472222222222241</v>
      </c>
      <c r="E8" s="14">
        <f t="shared" si="0"/>
        <v>0.13078703703703706</v>
      </c>
    </row>
    <row r="9" spans="1:6" x14ac:dyDescent="0.2">
      <c r="A9" s="11">
        <v>8</v>
      </c>
      <c r="B9" s="16">
        <f>POWER(A9/$F$2,$F$3)</f>
        <v>7.1111111111111107</v>
      </c>
      <c r="C9" s="14">
        <f>((B9*$F$4)+$F$5)/$F$6</f>
        <v>595.83333333333326</v>
      </c>
      <c r="D9" s="14">
        <f t="shared" si="0"/>
        <v>9.9305555555555536</v>
      </c>
      <c r="E9" s="14">
        <f t="shared" si="0"/>
        <v>0.16550925925925922</v>
      </c>
    </row>
    <row r="10" spans="1:6" x14ac:dyDescent="0.2">
      <c r="A10" s="11">
        <v>9</v>
      </c>
      <c r="B10" s="16">
        <f>POWER(A10/$F$2,$F$3)</f>
        <v>9</v>
      </c>
      <c r="C10" s="14">
        <f>((B10*$F$4)+$F$5)/$F$6</f>
        <v>737.5</v>
      </c>
      <c r="D10" s="14">
        <f t="shared" si="0"/>
        <v>12.291666666666666</v>
      </c>
      <c r="E10" s="14">
        <f t="shared" si="0"/>
        <v>0.2048611111111111</v>
      </c>
    </row>
    <row r="11" spans="1:6" x14ac:dyDescent="0.2">
      <c r="A11" s="11">
        <v>10</v>
      </c>
      <c r="B11" s="16">
        <f>POWER(A11/$F$2,$F$3)</f>
        <v>11.111111111111112</v>
      </c>
      <c r="C11" s="14">
        <f>((B11*$F$4)+$F$5)/$F$6</f>
        <v>895.83333333333348</v>
      </c>
      <c r="D11" s="14">
        <f t="shared" si="0"/>
        <v>14.930555555555559</v>
      </c>
      <c r="E11" s="14">
        <f t="shared" si="0"/>
        <v>0.24884259259259264</v>
      </c>
    </row>
    <row r="12" spans="1:6" x14ac:dyDescent="0.2">
      <c r="A12" s="11">
        <v>11</v>
      </c>
      <c r="B12" s="16">
        <f>POWER(A12/$F$2,$F$3)</f>
        <v>13.444444444444443</v>
      </c>
      <c r="C12" s="14">
        <f>((B12*$F$4)+$F$5)/$F$6</f>
        <v>1070.8333333333333</v>
      </c>
      <c r="D12" s="14">
        <f t="shared" si="0"/>
        <v>17.847222222222221</v>
      </c>
      <c r="E12" s="14">
        <f t="shared" si="0"/>
        <v>0.29745370370370366</v>
      </c>
    </row>
    <row r="13" spans="1:6" x14ac:dyDescent="0.2">
      <c r="A13" s="11">
        <v>12</v>
      </c>
      <c r="B13" s="16">
        <f>POWER(A13/$F$2,$F$3)</f>
        <v>16</v>
      </c>
      <c r="C13" s="14">
        <f>((B13*$F$4)+$F$5)/$F$6</f>
        <v>1262.5</v>
      </c>
      <c r="D13" s="14">
        <f t="shared" si="0"/>
        <v>21.041666666666668</v>
      </c>
      <c r="E13" s="14">
        <f t="shared" si="0"/>
        <v>0.35069444444444448</v>
      </c>
    </row>
    <row r="14" spans="1:6" x14ac:dyDescent="0.2">
      <c r="A14" s="11">
        <v>13</v>
      </c>
      <c r="B14" s="16">
        <f>POWER(A14/$F$2,$F$3)</f>
        <v>18.777777777777775</v>
      </c>
      <c r="C14" s="14">
        <f>((B14*$F$4)+$F$5)/$F$6</f>
        <v>1470.833333333333</v>
      </c>
      <c r="D14" s="14">
        <f t="shared" si="0"/>
        <v>24.513888888888882</v>
      </c>
      <c r="E14" s="14">
        <f t="shared" si="0"/>
        <v>0.40856481481481471</v>
      </c>
    </row>
    <row r="15" spans="1:6" x14ac:dyDescent="0.2">
      <c r="A15" s="11">
        <v>14</v>
      </c>
      <c r="B15" s="16">
        <f>POWER(A15/$F$2,$F$3)</f>
        <v>21.777777777777782</v>
      </c>
      <c r="C15" s="14">
        <f>((B15*$F$4)+$F$5)/$F$6</f>
        <v>1695.8333333333337</v>
      </c>
      <c r="D15" s="14">
        <f t="shared" si="0"/>
        <v>28.263888888888896</v>
      </c>
      <c r="E15" s="14">
        <f t="shared" si="0"/>
        <v>0.47106481481481494</v>
      </c>
    </row>
    <row r="16" spans="1:6" x14ac:dyDescent="0.2">
      <c r="A16" s="11">
        <v>15</v>
      </c>
      <c r="B16" s="16">
        <f>POWER(A16/$F$2,$F$3)</f>
        <v>25</v>
      </c>
      <c r="C16" s="14">
        <f>((B16*$F$4)+$F$5)/$F$6</f>
        <v>1937.5</v>
      </c>
      <c r="D16" s="14">
        <f t="shared" si="0"/>
        <v>32.291666666666664</v>
      </c>
      <c r="E16" s="14">
        <f t="shared" si="0"/>
        <v>0.53819444444444442</v>
      </c>
    </row>
    <row r="17" spans="1:5" x14ac:dyDescent="0.2">
      <c r="A17" s="11">
        <v>16</v>
      </c>
      <c r="B17" s="16">
        <f>POWER(A17/$F$2,$F$3)</f>
        <v>28.444444444444443</v>
      </c>
      <c r="C17" s="14">
        <f>((B17*$F$4)+$F$5)/$F$6</f>
        <v>2195.833333333333</v>
      </c>
      <c r="D17" s="14">
        <f t="shared" si="0"/>
        <v>36.597222222222214</v>
      </c>
      <c r="E17" s="14">
        <f t="shared" si="0"/>
        <v>0.60995370370370361</v>
      </c>
    </row>
    <row r="18" spans="1:5" x14ac:dyDescent="0.2">
      <c r="A18" s="11">
        <v>17</v>
      </c>
      <c r="B18" s="16">
        <f>POWER(A18/$F$2,$F$3)</f>
        <v>32.111111111111114</v>
      </c>
      <c r="C18" s="14">
        <f>((B18*$F$4)+$F$5)/$F$6</f>
        <v>2470.8333333333335</v>
      </c>
      <c r="D18" s="14">
        <f t="shared" si="0"/>
        <v>41.180555555555557</v>
      </c>
      <c r="E18" s="14">
        <f t="shared" si="0"/>
        <v>0.68634259259259267</v>
      </c>
    </row>
    <row r="19" spans="1:5" x14ac:dyDescent="0.2">
      <c r="A19" s="11">
        <v>18</v>
      </c>
      <c r="B19" s="16">
        <f>POWER(A19/$F$2,$F$3)</f>
        <v>36</v>
      </c>
      <c r="C19" s="14">
        <f>((B19*$F$4)+$F$5)/$F$6</f>
        <v>2762.5</v>
      </c>
      <c r="D19" s="14">
        <f t="shared" si="0"/>
        <v>46.041666666666664</v>
      </c>
      <c r="E19" s="14">
        <f t="shared" si="0"/>
        <v>0.76736111111111105</v>
      </c>
    </row>
    <row r="20" spans="1:5" x14ac:dyDescent="0.2">
      <c r="A20" s="11">
        <v>19</v>
      </c>
      <c r="B20" s="16">
        <f>POWER(A20/$F$2,$F$3)</f>
        <v>40.111111111111107</v>
      </c>
      <c r="C20" s="14">
        <f>((B20*$F$4)+$F$5)/$F$6</f>
        <v>3070.833333333333</v>
      </c>
      <c r="D20" s="14">
        <f t="shared" si="0"/>
        <v>51.18055555555555</v>
      </c>
      <c r="E20" s="14">
        <f t="shared" si="0"/>
        <v>0.85300925925925919</v>
      </c>
    </row>
    <row r="21" spans="1:5" x14ac:dyDescent="0.2">
      <c r="A21" s="11">
        <v>20</v>
      </c>
      <c r="B21" s="16">
        <f>POWER(A21/$F$2,$F$3)</f>
        <v>44.44444444444445</v>
      </c>
      <c r="C21" s="14">
        <f>((B21*$F$4)+$F$5)/$F$6</f>
        <v>3395.8333333333339</v>
      </c>
      <c r="D21" s="14">
        <f t="shared" si="0"/>
        <v>56.597222222222236</v>
      </c>
      <c r="E21" s="14">
        <f t="shared" si="0"/>
        <v>0.94328703703703731</v>
      </c>
    </row>
    <row r="22" spans="1:5" x14ac:dyDescent="0.2">
      <c r="A22" s="11">
        <v>21</v>
      </c>
      <c r="B22" s="16">
        <f>POWER(A22/$F$2,$F$3)</f>
        <v>49</v>
      </c>
      <c r="C22" s="14">
        <f>((B22*$F$4)+$F$5)/$F$6</f>
        <v>3737.5</v>
      </c>
      <c r="D22" s="14">
        <f t="shared" si="0"/>
        <v>62.291666666666664</v>
      </c>
      <c r="E22" s="14">
        <f t="shared" si="0"/>
        <v>1.0381944444444444</v>
      </c>
    </row>
    <row r="23" spans="1:5" x14ac:dyDescent="0.2">
      <c r="A23" s="11">
        <v>22</v>
      </c>
      <c r="B23" s="16">
        <f>POWER(A23/$F$2,$F$3)</f>
        <v>53.777777777777771</v>
      </c>
      <c r="C23" s="14">
        <f>((B23*$F$4)+$F$5)/$F$6</f>
        <v>4095.833333333333</v>
      </c>
      <c r="D23" s="14">
        <f t="shared" si="0"/>
        <v>68.263888888888886</v>
      </c>
      <c r="E23" s="14">
        <f t="shared" si="0"/>
        <v>1.1377314814814814</v>
      </c>
    </row>
    <row r="24" spans="1:5" x14ac:dyDescent="0.2">
      <c r="A24" s="11">
        <v>23</v>
      </c>
      <c r="B24" s="16">
        <f>POWER(A24/$F$2,$F$3)</f>
        <v>58.777777777777786</v>
      </c>
      <c r="C24" s="14">
        <f>((B24*$F$4)+$F$5)/$F$6</f>
        <v>4470.8333333333339</v>
      </c>
      <c r="D24" s="14">
        <f t="shared" si="0"/>
        <v>74.5138888888889</v>
      </c>
      <c r="E24" s="14">
        <f t="shared" si="0"/>
        <v>1.2418981481481484</v>
      </c>
    </row>
    <row r="25" spans="1:5" x14ac:dyDescent="0.2">
      <c r="A25" s="11">
        <v>24</v>
      </c>
      <c r="B25" s="16">
        <f>POWER(A25/$F$2,$F$3)</f>
        <v>64</v>
      </c>
      <c r="C25" s="14">
        <f>((B25*$F$4)+$F$5)/$F$6</f>
        <v>4862.5</v>
      </c>
      <c r="D25" s="14">
        <f t="shared" si="0"/>
        <v>81.041666666666671</v>
      </c>
      <c r="E25" s="14">
        <f t="shared" si="0"/>
        <v>1.3506944444444444</v>
      </c>
    </row>
    <row r="26" spans="1:5" x14ac:dyDescent="0.2">
      <c r="A26" s="11">
        <v>25</v>
      </c>
      <c r="B26" s="16">
        <f>POWER(A26/$F$2,$F$3)</f>
        <v>69.444444444444457</v>
      </c>
      <c r="C26" s="14">
        <f>((B26*$F$4)+$F$5)/$F$6</f>
        <v>5270.8333333333339</v>
      </c>
      <c r="D26" s="14">
        <f t="shared" si="0"/>
        <v>87.847222222222229</v>
      </c>
      <c r="E26" s="14">
        <f t="shared" si="0"/>
        <v>1.4641203703703705</v>
      </c>
    </row>
    <row r="27" spans="1:5" x14ac:dyDescent="0.2">
      <c r="A27" s="11">
        <v>26</v>
      </c>
      <c r="B27" s="16">
        <f>POWER(A27/$F$2,$F$3)</f>
        <v>75.1111111111111</v>
      </c>
      <c r="C27" s="14">
        <f>((B27*$F$4)+$F$5)/$F$6</f>
        <v>5695.8333333333321</v>
      </c>
      <c r="D27" s="14">
        <f t="shared" si="0"/>
        <v>94.930555555555529</v>
      </c>
      <c r="E27" s="14">
        <f t="shared" si="0"/>
        <v>1.5821759259259254</v>
      </c>
    </row>
    <row r="28" spans="1:5" x14ac:dyDescent="0.2">
      <c r="A28" s="11">
        <v>27</v>
      </c>
      <c r="B28" s="16">
        <f>POWER(A28/$F$2,$F$3)</f>
        <v>81</v>
      </c>
      <c r="C28" s="14">
        <f>((B28*$F$4)+$F$5)/$F$6</f>
        <v>6137.5</v>
      </c>
      <c r="D28" s="14">
        <f t="shared" si="0"/>
        <v>102.29166666666667</v>
      </c>
      <c r="E28" s="14">
        <f t="shared" si="0"/>
        <v>1.7048611111111112</v>
      </c>
    </row>
    <row r="29" spans="1:5" x14ac:dyDescent="0.2">
      <c r="A29" s="11">
        <v>28</v>
      </c>
      <c r="B29" s="16">
        <f>POWER(A29/$F$2,$F$3)</f>
        <v>87.111111111111128</v>
      </c>
      <c r="C29" s="14">
        <f>((B29*$F$4)+$F$5)/$F$6</f>
        <v>6595.8333333333348</v>
      </c>
      <c r="D29" s="14">
        <f t="shared" si="0"/>
        <v>109.93055555555559</v>
      </c>
      <c r="E29" s="14">
        <f t="shared" si="0"/>
        <v>1.8321759259259265</v>
      </c>
    </row>
    <row r="30" spans="1:5" x14ac:dyDescent="0.2">
      <c r="A30" s="11">
        <v>29</v>
      </c>
      <c r="B30" s="16">
        <f>POWER(A30/$F$2,$F$3)</f>
        <v>93.444444444444429</v>
      </c>
      <c r="C30" s="14">
        <f>((B30*$F$4)+$F$5)/$F$6</f>
        <v>7070.8333333333321</v>
      </c>
      <c r="D30" s="14">
        <f t="shared" si="0"/>
        <v>117.8472222222222</v>
      </c>
      <c r="E30" s="14">
        <f t="shared" si="0"/>
        <v>1.96412037037037</v>
      </c>
    </row>
    <row r="31" spans="1:5" x14ac:dyDescent="0.2">
      <c r="A31" s="11">
        <v>30</v>
      </c>
      <c r="B31" s="16">
        <f>POWER(A31/$F$2,$F$3)</f>
        <v>100</v>
      </c>
      <c r="C31" s="14">
        <f>((B31*$F$4)+$F$5)/$F$6</f>
        <v>7562.5</v>
      </c>
      <c r="D31" s="14">
        <f t="shared" si="0"/>
        <v>126.04166666666667</v>
      </c>
      <c r="E31" s="14">
        <f t="shared" si="0"/>
        <v>2.1006944444444446</v>
      </c>
    </row>
    <row r="32" spans="1:5" x14ac:dyDescent="0.2">
      <c r="A32" s="11">
        <v>31</v>
      </c>
      <c r="B32" s="16">
        <f>POWER(A32/$F$2,$F$3)</f>
        <v>106.77777777777779</v>
      </c>
      <c r="C32" s="14">
        <f>((B32*$F$4)+$F$5)/$F$6</f>
        <v>8070.8333333333339</v>
      </c>
      <c r="D32" s="14">
        <f t="shared" si="0"/>
        <v>134.51388888888889</v>
      </c>
      <c r="E32" s="14">
        <f t="shared" si="0"/>
        <v>2.2418981481481479</v>
      </c>
    </row>
    <row r="33" spans="1:5" x14ac:dyDescent="0.2">
      <c r="A33" s="11">
        <v>32</v>
      </c>
      <c r="B33" s="16">
        <f>POWER(A33/$F$2,$F$3)</f>
        <v>113.77777777777777</v>
      </c>
      <c r="C33" s="14">
        <f>((B33*$F$4)+$F$5)/$F$6</f>
        <v>8595.8333333333321</v>
      </c>
      <c r="D33" s="14">
        <f t="shared" si="0"/>
        <v>143.26388888888886</v>
      </c>
      <c r="E33" s="14">
        <f t="shared" si="0"/>
        <v>2.387731481481481</v>
      </c>
    </row>
    <row r="34" spans="1:5" x14ac:dyDescent="0.2">
      <c r="A34" s="11">
        <v>33</v>
      </c>
      <c r="B34" s="16">
        <f>POWER(A34/$F$2,$F$3)</f>
        <v>121</v>
      </c>
      <c r="C34" s="14">
        <f>((B34*$F$4)+$F$5)/$F$6</f>
        <v>9137.5</v>
      </c>
      <c r="D34" s="14">
        <f t="shared" si="0"/>
        <v>152.29166666666666</v>
      </c>
      <c r="E34" s="14">
        <f t="shared" si="0"/>
        <v>2.5381944444444442</v>
      </c>
    </row>
    <row r="35" spans="1:5" x14ac:dyDescent="0.2">
      <c r="A35" s="11">
        <v>34</v>
      </c>
      <c r="B35" s="16">
        <f>POWER(A35/$F$2,$F$3)</f>
        <v>128.44444444444446</v>
      </c>
      <c r="C35" s="14">
        <f>((B35*$F$4)+$F$5)/$F$6</f>
        <v>9695.8333333333339</v>
      </c>
      <c r="D35" s="14">
        <f t="shared" si="0"/>
        <v>161.59722222222223</v>
      </c>
      <c r="E35" s="14">
        <f t="shared" si="0"/>
        <v>2.6932870370370372</v>
      </c>
    </row>
    <row r="36" spans="1:5" x14ac:dyDescent="0.2">
      <c r="A36" s="11">
        <v>35</v>
      </c>
      <c r="B36" s="16">
        <f>POWER(A36/$F$2,$F$3)</f>
        <v>136.11111111111109</v>
      </c>
      <c r="C36" s="14">
        <f>((B36*$F$4)+$F$5)/$F$6</f>
        <v>10270.833333333332</v>
      </c>
      <c r="D36" s="14">
        <f t="shared" si="0"/>
        <v>171.18055555555554</v>
      </c>
      <c r="E36" s="14">
        <f t="shared" si="0"/>
        <v>2.8530092592592591</v>
      </c>
    </row>
    <row r="37" spans="1:5" x14ac:dyDescent="0.2">
      <c r="A37" s="11">
        <v>36</v>
      </c>
      <c r="B37" s="16">
        <f>POWER(A37/$F$2,$F$3)</f>
        <v>144</v>
      </c>
      <c r="C37" s="14">
        <f>((B37*$F$4)+$F$5)/$F$6</f>
        <v>10862.5</v>
      </c>
      <c r="D37" s="14">
        <f t="shared" si="0"/>
        <v>181.04166666666666</v>
      </c>
      <c r="E37" s="14">
        <f t="shared" si="0"/>
        <v>3.0173611111111112</v>
      </c>
    </row>
    <row r="38" spans="1:5" x14ac:dyDescent="0.2">
      <c r="A38" s="11">
        <v>37</v>
      </c>
      <c r="B38" s="16">
        <f>POWER(A38/$F$2,$F$3)</f>
        <v>152.11111111111111</v>
      </c>
      <c r="C38" s="14">
        <f>((B38*$F$4)+$F$5)/$F$6</f>
        <v>11470.833333333334</v>
      </c>
      <c r="D38" s="14">
        <f t="shared" si="0"/>
        <v>191.18055555555557</v>
      </c>
      <c r="E38" s="14">
        <f t="shared" si="0"/>
        <v>3.186342592592593</v>
      </c>
    </row>
    <row r="39" spans="1:5" x14ac:dyDescent="0.2">
      <c r="A39" s="11">
        <v>38</v>
      </c>
      <c r="B39" s="16">
        <f>POWER(A39/$F$2,$F$3)</f>
        <v>160.44444444444443</v>
      </c>
      <c r="C39" s="14">
        <f>((B39*$F$4)+$F$5)/$F$6</f>
        <v>12095.833333333332</v>
      </c>
      <c r="D39" s="14">
        <f t="shared" si="0"/>
        <v>201.5972222222222</v>
      </c>
      <c r="E39" s="14">
        <f t="shared" si="0"/>
        <v>3.3599537037037033</v>
      </c>
    </row>
    <row r="40" spans="1:5" x14ac:dyDescent="0.2">
      <c r="A40" s="11">
        <v>39</v>
      </c>
      <c r="B40" s="16">
        <f>POWER(A40/$F$2,$F$3)</f>
        <v>169</v>
      </c>
      <c r="C40" s="14">
        <f>((B40*$F$4)+$F$5)/$F$6</f>
        <v>12737.5</v>
      </c>
      <c r="D40" s="14">
        <f t="shared" si="0"/>
        <v>212.29166666666666</v>
      </c>
      <c r="E40" s="14">
        <f t="shared" si="0"/>
        <v>3.5381944444444442</v>
      </c>
    </row>
    <row r="41" spans="1:5" x14ac:dyDescent="0.2">
      <c r="A41" s="11">
        <v>40</v>
      </c>
      <c r="B41" s="16">
        <f>POWER(A41/$F$2,$F$3)</f>
        <v>177.7777777777778</v>
      </c>
      <c r="C41" s="14">
        <f>((B41*$F$4)+$F$5)/$F$6</f>
        <v>13395.833333333336</v>
      </c>
      <c r="D41" s="14">
        <f t="shared" si="0"/>
        <v>223.26388888888894</v>
      </c>
      <c r="E41" s="14">
        <f t="shared" si="0"/>
        <v>3.7210648148148158</v>
      </c>
    </row>
    <row r="42" spans="1:5" x14ac:dyDescent="0.2">
      <c r="A42" s="11">
        <v>41</v>
      </c>
      <c r="B42" s="16">
        <f>POWER(A42/$F$2,$F$3)</f>
        <v>186.77777777777777</v>
      </c>
      <c r="C42" s="14">
        <f>((B42*$F$4)+$F$5)/$F$6</f>
        <v>14070.833333333332</v>
      </c>
      <c r="D42" s="14">
        <f t="shared" si="0"/>
        <v>234.51388888888886</v>
      </c>
      <c r="E42" s="14">
        <f t="shared" si="0"/>
        <v>3.9085648148148144</v>
      </c>
    </row>
    <row r="43" spans="1:5" x14ac:dyDescent="0.2">
      <c r="A43" s="11">
        <v>42</v>
      </c>
      <c r="B43" s="16">
        <f>POWER(A43/$F$2,$F$3)</f>
        <v>196</v>
      </c>
      <c r="C43" s="14">
        <f>((B43*$F$4)+$F$5)/$F$6</f>
        <v>14762.5</v>
      </c>
      <c r="D43" s="14">
        <f t="shared" si="0"/>
        <v>246.04166666666666</v>
      </c>
      <c r="E43" s="14">
        <f t="shared" si="0"/>
        <v>4.1006944444444446</v>
      </c>
    </row>
    <row r="44" spans="1:5" x14ac:dyDescent="0.2">
      <c r="A44" s="11">
        <v>43</v>
      </c>
      <c r="B44" s="16">
        <f>POWER(A44/$F$2,$F$3)</f>
        <v>205.44444444444446</v>
      </c>
      <c r="C44" s="14">
        <f>((B44*$F$4)+$F$5)/$F$6</f>
        <v>15470.833333333334</v>
      </c>
      <c r="D44" s="14">
        <f t="shared" si="0"/>
        <v>257.84722222222223</v>
      </c>
      <c r="E44" s="14">
        <f t="shared" si="0"/>
        <v>4.2974537037037042</v>
      </c>
    </row>
    <row r="45" spans="1:5" x14ac:dyDescent="0.2">
      <c r="A45" s="11">
        <v>44</v>
      </c>
      <c r="B45" s="16">
        <f>POWER(A45/$F$2,$F$3)</f>
        <v>215.11111111111109</v>
      </c>
      <c r="C45" s="14">
        <f>((B45*$F$4)+$F$5)/$F$6</f>
        <v>16195.833333333332</v>
      </c>
      <c r="D45" s="14">
        <f t="shared" si="0"/>
        <v>269.93055555555554</v>
      </c>
      <c r="E45" s="14">
        <f t="shared" si="0"/>
        <v>4.4988425925925926</v>
      </c>
    </row>
    <row r="46" spans="1:5" x14ac:dyDescent="0.2">
      <c r="A46" s="11">
        <v>45</v>
      </c>
      <c r="B46" s="16">
        <f>POWER(A46/$F$2,$F$3)</f>
        <v>225</v>
      </c>
      <c r="C46" s="14">
        <f>((B46*$F$4)+$F$5)/$F$6</f>
        <v>16937.5</v>
      </c>
      <c r="D46" s="14">
        <f t="shared" si="0"/>
        <v>282.29166666666669</v>
      </c>
      <c r="E46" s="14">
        <f t="shared" si="0"/>
        <v>4.7048611111111116</v>
      </c>
    </row>
    <row r="47" spans="1:5" x14ac:dyDescent="0.2">
      <c r="A47" s="11">
        <v>46</v>
      </c>
      <c r="B47" s="16">
        <f>POWER(A47/$F$2,$F$3)</f>
        <v>235.11111111111114</v>
      </c>
      <c r="C47" s="14">
        <f>((B47*$F$4)+$F$5)/$F$6</f>
        <v>17695.833333333336</v>
      </c>
      <c r="D47" s="14">
        <f t="shared" si="0"/>
        <v>294.9305555555556</v>
      </c>
      <c r="E47" s="14">
        <f t="shared" si="0"/>
        <v>4.9155092592592604</v>
      </c>
    </row>
    <row r="48" spans="1:5" x14ac:dyDescent="0.2">
      <c r="A48" s="11">
        <v>47</v>
      </c>
      <c r="B48" s="16">
        <f>POWER(A48/$F$2,$F$3)</f>
        <v>245.44444444444443</v>
      </c>
      <c r="C48" s="14">
        <f>((B48*$F$4)+$F$5)/$F$6</f>
        <v>18470.833333333332</v>
      </c>
      <c r="D48" s="14">
        <f t="shared" si="0"/>
        <v>307.84722222222223</v>
      </c>
      <c r="E48" s="14">
        <f t="shared" si="0"/>
        <v>5.1307870370370372</v>
      </c>
    </row>
    <row r="49" spans="1:5" x14ac:dyDescent="0.2">
      <c r="A49" s="11">
        <v>48</v>
      </c>
      <c r="B49" s="16">
        <f>POWER(A49/$F$2,$F$3)</f>
        <v>256</v>
      </c>
      <c r="C49" s="14">
        <f>((B49*$F$4)+$F$5)/$F$6</f>
        <v>19262.5</v>
      </c>
      <c r="D49" s="14">
        <f t="shared" si="0"/>
        <v>321.04166666666669</v>
      </c>
      <c r="E49" s="14">
        <f t="shared" si="0"/>
        <v>5.3506944444444446</v>
      </c>
    </row>
    <row r="50" spans="1:5" x14ac:dyDescent="0.2">
      <c r="A50" s="11">
        <v>49</v>
      </c>
      <c r="B50" s="16">
        <f>POWER(A50/$F$2,$F$3)</f>
        <v>266.77777777777771</v>
      </c>
      <c r="C50" s="14">
        <f>((B50*$F$4)+$F$5)/$F$6</f>
        <v>20070.833333333328</v>
      </c>
      <c r="D50" s="14">
        <f t="shared" si="0"/>
        <v>334.5138888888888</v>
      </c>
      <c r="E50" s="14">
        <f t="shared" si="0"/>
        <v>5.5752314814814801</v>
      </c>
    </row>
    <row r="51" spans="1:5" x14ac:dyDescent="0.2">
      <c r="A51" s="11">
        <v>50</v>
      </c>
      <c r="B51" s="16">
        <f>POWER(A51/$F$2,$F$3)</f>
        <v>277.77777777777783</v>
      </c>
      <c r="C51" s="14">
        <f>((B51*$F$4)+$F$5)/$F$6</f>
        <v>20895.833333333336</v>
      </c>
      <c r="D51" s="14">
        <f t="shared" si="0"/>
        <v>348.26388888888891</v>
      </c>
      <c r="E51" s="14">
        <f t="shared" si="0"/>
        <v>5.8043981481481488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4</vt:i4>
      </vt:variant>
    </vt:vector>
  </HeadingPairs>
  <TitlesOfParts>
    <vt:vector size="12" baseType="lpstr">
      <vt:lpstr>(구)행동력</vt:lpstr>
      <vt:lpstr>(공식)행동력</vt:lpstr>
      <vt:lpstr>가챠가격</vt:lpstr>
      <vt:lpstr>_행동력(v2)</vt:lpstr>
      <vt:lpstr>레벨당스팟수</vt:lpstr>
      <vt:lpstr>최소훈련비용</vt:lpstr>
      <vt:lpstr>영웅 소환 비용</vt:lpstr>
      <vt:lpstr>무역상귀환시간</vt:lpstr>
      <vt:lpstr>'(공식)행동력'!secPerBattle</vt:lpstr>
      <vt:lpstr>secPerBattle</vt:lpstr>
      <vt:lpstr>'(공식)행동력'!secRegenCastle</vt:lpstr>
      <vt:lpstr>secRegenCastle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2015-12-31T09:15:16Z</dcterms:modified>
</cp:coreProperties>
</file>