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yx\Documents\GitHub\acdp-fuzzy-journey\"/>
    </mc:Choice>
  </mc:AlternateContent>
  <xr:revisionPtr revIDLastSave="0" documentId="13_ncr:1_{4C13E983-C3C0-43AF-8583-9853557BCEAC}" xr6:coauthVersionLast="44" xr6:coauthVersionMax="44" xr10:uidLastSave="{00000000-0000-0000-0000-000000000000}"/>
  <bookViews>
    <workbookView xWindow="9660" yWindow="444" windowWidth="13356" windowHeight="8916" firstSheet="19" activeTab="24" xr2:uid="{5913DBAB-AB29-4EF1-A0BF-6DAD8B6694B1}"/>
  </bookViews>
  <sheets>
    <sheet name="BPT" sheetId="1" r:id="rId1"/>
    <sheet name="BWR" sheetId="3" r:id="rId2"/>
    <sheet name="CSH" sheetId="4" r:id="rId3"/>
    <sheet name="CRN" sheetId="5" r:id="rId4"/>
    <sheet name="FLC" sheetId="41" r:id="rId5"/>
    <sheet name="FC1" sheetId="10" r:id="rId6"/>
    <sheet name="FC2" sheetId="6" r:id="rId7"/>
    <sheet name="FC3" sheetId="11" r:id="rId8"/>
    <sheet name="HBE" sheetId="34" r:id="rId9"/>
    <sheet name="HKA" sheetId="17" r:id="rId10"/>
    <sheet name="HWE" sheetId="12" r:id="rId11"/>
    <sheet name="HWW" sheetId="13" r:id="rId12"/>
    <sheet name="LBH" sheetId="15" r:id="rId13"/>
    <sheet name="MGN" sheetId="16" r:id="rId14"/>
    <sheet name="MSX" sheetId="39" r:id="rId15"/>
    <sheet name="NHS" sheetId="30" r:id="rId16"/>
    <sheet name="SAR" sheetId="19" r:id="rId17"/>
    <sheet name="SCP" sheetId="21" r:id="rId18"/>
    <sheet name="SHR" sheetId="20" r:id="rId19"/>
    <sheet name="SHS" sheetId="32" r:id="rId20"/>
    <sheet name="SNA" sheetId="18" r:id="rId21"/>
    <sheet name="TKT" sheetId="22" r:id="rId22"/>
    <sheet name="TRM" sheetId="36" r:id="rId23"/>
    <sheet name="TUR" sheetId="26" r:id="rId24"/>
    <sheet name="VQZ" sheetId="27" r:id="rId25"/>
    <sheet name="VQZ (2)" sheetId="4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6" l="1"/>
  <c r="D4" i="26"/>
  <c r="D3" i="26"/>
  <c r="D2" i="36"/>
  <c r="D3" i="22"/>
  <c r="D2" i="22"/>
  <c r="D4" i="22"/>
  <c r="D2" i="18"/>
  <c r="D3" i="32"/>
  <c r="D5" i="32"/>
  <c r="D6" i="32"/>
  <c r="D4" i="32"/>
  <c r="D2" i="32"/>
  <c r="D3" i="20"/>
  <c r="D4" i="20"/>
  <c r="D5" i="20"/>
  <c r="D2" i="20"/>
  <c r="D3" i="21"/>
  <c r="D2" i="21"/>
  <c r="D2" i="19"/>
  <c r="D3" i="30"/>
  <c r="D2" i="30"/>
  <c r="D2" i="39"/>
  <c r="D3" i="16"/>
  <c r="D2" i="16"/>
  <c r="D3" i="15"/>
  <c r="D4" i="15"/>
  <c r="D5" i="15"/>
  <c r="D6" i="15"/>
  <c r="D2" i="15"/>
  <c r="D3" i="13"/>
  <c r="D2" i="13"/>
  <c r="D3" i="12"/>
  <c r="D2" i="12"/>
  <c r="D3" i="17"/>
  <c r="D4" i="17"/>
  <c r="D5" i="17"/>
  <c r="D6" i="17"/>
  <c r="D7" i="17"/>
  <c r="D8" i="17"/>
  <c r="D2" i="17"/>
  <c r="D2" i="34"/>
  <c r="D3" i="11"/>
  <c r="D2" i="11"/>
  <c r="D3" i="6"/>
  <c r="D2" i="6"/>
  <c r="D3" i="10"/>
  <c r="D2" i="10"/>
  <c r="D2" i="41"/>
  <c r="D4" i="41"/>
  <c r="D3" i="41"/>
  <c r="D3" i="5"/>
  <c r="D4" i="5"/>
  <c r="D2" i="5"/>
  <c r="D3" i="4"/>
  <c r="D4" i="4"/>
  <c r="D2" i="4"/>
  <c r="D3" i="3"/>
  <c r="D2" i="3"/>
  <c r="D3" i="1"/>
  <c r="D4" i="1"/>
  <c r="D5" i="1"/>
  <c r="D6" i="1"/>
  <c r="D7" i="1"/>
  <c r="D2" i="1"/>
  <c r="D8" i="43" l="1"/>
  <c r="D7" i="43"/>
  <c r="D6" i="43"/>
  <c r="D4" i="43"/>
  <c r="D3" i="43"/>
  <c r="D2" i="43"/>
  <c r="D5" i="43"/>
  <c r="D8" i="27" l="1"/>
  <c r="D7" i="27"/>
  <c r="D6" i="27"/>
  <c r="D5" i="27"/>
  <c r="D4" i="27"/>
  <c r="D3" i="27"/>
  <c r="D2" i="27"/>
</calcChain>
</file>

<file path=xl/sharedStrings.xml><?xml version="1.0" encoding="utf-8"?>
<sst xmlns="http://schemas.openxmlformats.org/spreadsheetml/2006/main" count="901" uniqueCount="108">
  <si>
    <t>Deployment Site</t>
  </si>
  <si>
    <t>Log File?</t>
  </si>
  <si>
    <t>FileName</t>
  </si>
  <si>
    <t>Retrieved?</t>
  </si>
  <si>
    <t>Offloaded?</t>
  </si>
  <si>
    <t>Processed?</t>
  </si>
  <si>
    <t>Clean Start</t>
  </si>
  <si>
    <t>Clean End</t>
  </si>
  <si>
    <t>Directory</t>
  </si>
  <si>
    <t>OffloadedTF</t>
  </si>
  <si>
    <t>ProcessedTF</t>
  </si>
  <si>
    <t>Black Point</t>
  </si>
  <si>
    <t>Y</t>
  </si>
  <si>
    <t>Dep. Start Date</t>
  </si>
  <si>
    <t>….</t>
  </si>
  <si>
    <t>Comments</t>
  </si>
  <si>
    <t>#6 ADCP deployed at Black Point 11/29/06 FLNTUSB-544 deployed with ADCP</t>
  </si>
  <si>
    <t>20 meter black point, 60 minute interval, 145 days 57% power</t>
  </si>
  <si>
    <t>Ciguatera Black Point Deployment Jan. 13, 2016</t>
  </si>
  <si>
    <t>Black Point 20 meter deployment estimate for 60 - 65 foot depth, New Lithium-Ion</t>
  </si>
  <si>
    <t>ADCP Ciguatera Black Point Deployment 8/19/2015</t>
  </si>
  <si>
    <t>Black Point Ciguatera ADCP deployment May 26 12:00pm AST</t>
  </si>
  <si>
    <t>Brewer's Bay</t>
  </si>
  <si>
    <t>…</t>
  </si>
  <si>
    <t>Black Point 15 meter deployment estimate for 40-50 foot depth. New Lithium-Ion b.</t>
  </si>
  <si>
    <t>Brewers Bay Deployment for Mare Nostrum EPSCoR project for receiver testing.</t>
  </si>
  <si>
    <t>College Shoal</t>
  </si>
  <si>
    <t>College Shoal Deployment on May 20th at 9PM GMT by Tyler Smith.</t>
  </si>
  <si>
    <t>College Shoal Deployment on September 25, 2014 5PM GMT by Tyler Smith</t>
  </si>
  <si>
    <t>College Shoal, April 2, 2015, Start at 6pm GMT, Tyler Smith</t>
  </si>
  <si>
    <t>Dep. Date</t>
  </si>
  <si>
    <t>Crown Bay</t>
  </si>
  <si>
    <t>Test at crown bay adcp  local time</t>
  </si>
  <si>
    <t>Crown Bay Dolphin to validate horizontal ADCP, deployed by Sennai and Paul</t>
  </si>
  <si>
    <t>CROWN BAY 12 3 16</t>
  </si>
  <si>
    <t>First Deployment French Cap. Station FC1 Offshore Shelf Edge. Battery 0142.</t>
  </si>
  <si>
    <t>French Cap Station 1</t>
  </si>
  <si>
    <t>Second Deployment French Cap. Station FC1 Offshore Shelf Edge. Battery 0001.</t>
  </si>
  <si>
    <t>French Cap Station 2</t>
  </si>
  <si>
    <t>French Cap Station 3</t>
  </si>
  <si>
    <t>First Deployment French Cap, Station FC2 Midshelf. Battery 0049.</t>
  </si>
  <si>
    <t>Second Deployment French Cap. Station FC2 Midshelf. Battery 0021.</t>
  </si>
  <si>
    <t>First Deployment French Cap. Station FC3 Inshore. Battery ID 0055 New 3/2010.</t>
  </si>
  <si>
    <t>(No Comment Available)</t>
  </si>
  <si>
    <t>new alkaline battery</t>
  </si>
  <si>
    <t>#5 Hawksnest East of entrance</t>
  </si>
  <si>
    <t>#5 Hawksnest West of entrance</t>
  </si>
  <si>
    <t>Hawknest West</t>
  </si>
  <si>
    <t>Hawknest East</t>
  </si>
  <si>
    <t>Lang Bank Red Hind FSA</t>
  </si>
  <si>
    <t>New lithium battery install Nov 8, 2005</t>
  </si>
  <si>
    <t>Rechargeable Lithium Ion 0049</t>
  </si>
  <si>
    <t>Lang Bank Deployment on January 14th by Richard Nemeth</t>
  </si>
  <si>
    <t>Lang Bank deployment by R.Nemeth on Jan 29th, 2015</t>
  </si>
  <si>
    <t>Lang Bank STX deployment for Sennai located at same location as previous LB site</t>
  </si>
  <si>
    <t>Magens Bay</t>
  </si>
  <si>
    <t>#5 deployed 11/29/06 in Megan's Bay. FLNTUSB-542 deployed with ADCP.</t>
  </si>
  <si>
    <t>Magens Bay 18 meter deployment estimate for 50 -58 foot depth. Fresh Charged Lit.</t>
  </si>
  <si>
    <t>HKA</t>
  </si>
  <si>
    <t>"N/A"</t>
  </si>
  <si>
    <t>Deployed 2/4/2009. 40- 1 meter cells</t>
  </si>
  <si>
    <t>MCD 166 Deployment. Sept 23,2008. 140 days = Feb 10 retrieval @ 80% battery.</t>
  </si>
  <si>
    <t>Deployment for MCD target depth 139 ft with Eco-Lab attached</t>
  </si>
  <si>
    <t xml:space="preserve">New aquadopp version 1.20.0.0 </t>
  </si>
  <si>
    <t>Deployed 2/4/2009. 40- 1 meter cells.</t>
  </si>
  <si>
    <t>New lithium battery install 11/21/2005.  v=11.4.</t>
  </si>
  <si>
    <t>Sail Rock</t>
  </si>
  <si>
    <t>Dr. Brandy, WP Grid Num 73, South of Sail Rock, deployed 9/13/2016</t>
  </si>
  <si>
    <t>Seahorse ADCP deployment May 31, 2016</t>
  </si>
  <si>
    <t>ADCP Ciguatera Seahorse August 19 2015</t>
  </si>
  <si>
    <t>ADCP Ciguatera Seahorse Jan.19, 2016</t>
  </si>
  <si>
    <t>Seahorse station for Ciguatera research project deployed by Tyler and Rossie</t>
  </si>
  <si>
    <t>Seahorse Cottage Shoal Cig</t>
  </si>
  <si>
    <t>South Capella</t>
  </si>
  <si>
    <t>Second Spawning Deployment S Capela</t>
  </si>
  <si>
    <t>Tektite</t>
  </si>
  <si>
    <t xml:space="preserve">Viers Tektite site </t>
  </si>
  <si>
    <t>Viers Tektite site</t>
  </si>
  <si>
    <t>Turtle Point</t>
  </si>
  <si>
    <t>deployment 2 Turtle Point</t>
  </si>
  <si>
    <t>Viequez PR</t>
  </si>
  <si>
    <t>Second deployment of Vieques Sound / Virgin Passage Transport Study. ADCP Moorin.</t>
  </si>
  <si>
    <t>Second deployment of Vieques Sound / Virgin Passage Transport Study. ADCP Moorin</t>
  </si>
  <si>
    <t>First deployment of Vieques Sound / Virgin Passage Transport Study. ADCP Mooring</t>
  </si>
  <si>
    <t>3 deployment of Vieques Sound / Virgin Passage Transport Study. ADCP Mooring</t>
  </si>
  <si>
    <t>North Side AWAC deploymnet. Double Battery Pack.</t>
  </si>
  <si>
    <t>North Side AWAC</t>
  </si>
  <si>
    <t>(Blank)</t>
  </si>
  <si>
    <t>South Side AWAC</t>
  </si>
  <si>
    <t>First deployment of 1MHz AWAC Southside 25 meters target depth 84 feet</t>
  </si>
  <si>
    <t>South Side AWAc 1 MHz. Deployed Sept 29, 2008. Target Retrieval 105 days = Jan.</t>
  </si>
  <si>
    <t>Second deployment of 1MHz AWAC Southside 25 meters target depth. 84 feet. $ hou</t>
  </si>
  <si>
    <t>third deployment of 1MHz AWAC Southside 25 meters target depth 84 feet. 4 hour</t>
  </si>
  <si>
    <t>Hind Bank</t>
  </si>
  <si>
    <t>New alkaline battery installed 3/10/06</t>
  </si>
  <si>
    <t>Saba Netherland Antilles</t>
  </si>
  <si>
    <t>Mutton Snapper STX</t>
  </si>
  <si>
    <t>Mutton Snapper STX deployment by Rick Nemeth on May 4th 2015</t>
  </si>
  <si>
    <t>Flat Cay</t>
  </si>
  <si>
    <t>ADCP deployment to Flat Cay 3/17/16 - Robert Brewer in charge</t>
  </si>
  <si>
    <t>ADCP Ciguatera Flat Cay Deployment 8/19/2015</t>
  </si>
  <si>
    <t>Flat Cay Ciguatera deployment 12/14/2015</t>
  </si>
  <si>
    <t>Test Random Misc</t>
  </si>
  <si>
    <t>3 deployment of Vieques Sound / Virgin Passage Transport Study. ADCP Mooring VP1</t>
  </si>
  <si>
    <t>3 deployment of Vieques Sound / Virgin Passage Transport Study. ADCP Mooring VS2</t>
  </si>
  <si>
    <t xml:space="preserve">                                     </t>
  </si>
  <si>
    <t>3 deployment of Vieques Sound / Virgin Passage Transport Study. ADCP Mooring VS3</t>
  </si>
  <si>
    <t xml:space="preserve">new battery volts = 12. Viers Tektite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</si>
</sst>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m/d/yy\ 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165" fontId="1" fillId="2" borderId="1" xfId="0" applyNumberFormat="1" applyFont="1" applyFill="1" applyBorder="1"/>
    <xf numFmtId="0" fontId="2" fillId="3" borderId="1" xfId="0" applyFont="1" applyFill="1" applyBorder="1" applyProtection="1"/>
    <xf numFmtId="0" fontId="2" fillId="0" borderId="1" xfId="0" applyFont="1" applyBorder="1" applyProtection="1"/>
    <xf numFmtId="22" fontId="0" fillId="0" borderId="0" xfId="0" applyNumberFormat="1"/>
    <xf numFmtId="0" fontId="0" fillId="4" borderId="0" xfId="0" applyFill="1"/>
    <xf numFmtId="14" fontId="0" fillId="4" borderId="0" xfId="0" applyNumberFormat="1" applyFill="1"/>
    <xf numFmtId="22" fontId="0" fillId="4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15" fontId="0" fillId="0" borderId="0" xfId="0" applyNumberFormat="1"/>
    <xf numFmtId="0" fontId="0" fillId="0" borderId="0" xfId="0"/>
    <xf numFmtId="0" fontId="0" fillId="0" borderId="0" xfId="0" applyFont="1" applyFill="1"/>
  </cellXfs>
  <cellStyles count="2">
    <cellStyle name="Normal" xfId="0" builtinId="0"/>
    <cellStyle name="Normal 2" xfId="1" xr:uid="{3BCCAA14-234A-47D1-8B38-B66DDDAFB4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7B5-0309-45E9-8ACB-46F299ED4FBA}">
  <sheetPr codeName="Sheet1"/>
  <dimension ref="A1:M46"/>
  <sheetViews>
    <sheetView workbookViewId="0">
      <selection activeCell="A13" sqref="A13"/>
    </sheetView>
  </sheetViews>
  <sheetFormatPr defaultRowHeight="14.4" x14ac:dyDescent="0.3"/>
  <cols>
    <col min="1" max="1" width="15.6640625" customWidth="1"/>
    <col min="2" max="2" width="15.33203125" customWidth="1"/>
    <col min="4" max="4" width="32.44140625" customWidth="1"/>
    <col min="5" max="7" width="9.88671875" customWidth="1"/>
    <col min="8" max="8" width="19.6640625" customWidth="1"/>
    <col min="9" max="9" width="16.5546875" customWidth="1"/>
    <col min="10" max="10" width="38.33203125" customWidth="1"/>
    <col min="11" max="11" width="24.33203125" customWidth="1"/>
  </cols>
  <sheetData>
    <row r="1" spans="1:13" x14ac:dyDescent="0.3">
      <c r="A1" s="4" t="s">
        <v>0</v>
      </c>
      <c r="B1" s="5" t="s">
        <v>13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t="s">
        <v>11</v>
      </c>
      <c r="B2" s="1">
        <v>39024</v>
      </c>
      <c r="C2" t="s">
        <v>12</v>
      </c>
      <c r="D2" s="18" t="str">
        <f>_xlfn.CONCAT("dopp.VI.BPT.",(TEXT(H2,"yymmdd")),"-",TEXT(I2,"yymmdd"))</f>
        <v>dopp.VI.BPT.061103-061121</v>
      </c>
      <c r="E2" t="s">
        <v>12</v>
      </c>
      <c r="F2" t="s">
        <v>12</v>
      </c>
      <c r="G2" t="s">
        <v>12</v>
      </c>
      <c r="H2" s="10">
        <v>39024.75</v>
      </c>
      <c r="I2" s="10">
        <v>39042.6875</v>
      </c>
      <c r="J2" t="s">
        <v>14</v>
      </c>
      <c r="K2" t="s">
        <v>19</v>
      </c>
    </row>
    <row r="3" spans="1:13" x14ac:dyDescent="0.3">
      <c r="A3" s="2" t="s">
        <v>11</v>
      </c>
      <c r="B3" s="1">
        <v>39050</v>
      </c>
      <c r="C3" s="2" t="s">
        <v>12</v>
      </c>
      <c r="D3" s="18" t="str">
        <f t="shared" ref="D3:D7" si="0">_xlfn.CONCAT("dopp.VI.BPT.",(TEXT(H3,"yymmdd")),"-",TEXT(I3,"yymmdd"),)</f>
        <v>dopp.VI.BPT.061129-070301</v>
      </c>
      <c r="E3" s="2" t="s">
        <v>12</v>
      </c>
      <c r="F3" s="2" t="s">
        <v>12</v>
      </c>
      <c r="G3" s="2" t="s">
        <v>12</v>
      </c>
      <c r="H3" s="10">
        <v>39050.75</v>
      </c>
      <c r="I3" s="10">
        <v>39142.5625</v>
      </c>
      <c r="J3" s="2" t="s">
        <v>14</v>
      </c>
      <c r="K3" t="s">
        <v>16</v>
      </c>
    </row>
    <row r="4" spans="1:13" x14ac:dyDescent="0.3">
      <c r="A4" s="2" t="s">
        <v>11</v>
      </c>
      <c r="B4" s="1">
        <v>39191</v>
      </c>
      <c r="C4" s="2" t="s">
        <v>12</v>
      </c>
      <c r="D4" s="18" t="str">
        <f t="shared" si="0"/>
        <v>dopp.VI.BPT.070419-070904</v>
      </c>
      <c r="E4" s="2" t="s">
        <v>12</v>
      </c>
      <c r="F4" s="2" t="s">
        <v>12</v>
      </c>
      <c r="G4" s="2" t="s">
        <v>12</v>
      </c>
      <c r="H4" s="10">
        <v>39191.75</v>
      </c>
      <c r="I4" s="10">
        <v>39329.416666666664</v>
      </c>
      <c r="J4" s="2" t="s">
        <v>14</v>
      </c>
      <c r="K4" t="s">
        <v>17</v>
      </c>
    </row>
    <row r="5" spans="1:13" x14ac:dyDescent="0.3">
      <c r="A5" s="2" t="s">
        <v>11</v>
      </c>
      <c r="B5" s="1">
        <v>42235</v>
      </c>
      <c r="C5" s="2" t="s">
        <v>12</v>
      </c>
      <c r="D5" s="18" t="str">
        <f t="shared" si="0"/>
        <v>dopp.VI.BPT.150819-160114</v>
      </c>
      <c r="E5" s="2" t="s">
        <v>12</v>
      </c>
      <c r="F5" s="2" t="s">
        <v>12</v>
      </c>
      <c r="G5" s="2" t="s">
        <v>12</v>
      </c>
      <c r="H5" s="10">
        <v>42235.75</v>
      </c>
      <c r="I5" s="10">
        <v>42383.625</v>
      </c>
      <c r="J5" s="2" t="s">
        <v>14</v>
      </c>
      <c r="K5" t="s">
        <v>20</v>
      </c>
    </row>
    <row r="6" spans="1:13" x14ac:dyDescent="0.3">
      <c r="A6" s="2" t="s">
        <v>11</v>
      </c>
      <c r="B6" s="1">
        <v>42383</v>
      </c>
      <c r="C6" s="2" t="s">
        <v>12</v>
      </c>
      <c r="D6" s="18" t="str">
        <f t="shared" si="0"/>
        <v>dopp.VI.BPT.160114-160526</v>
      </c>
      <c r="E6" s="2" t="s">
        <v>12</v>
      </c>
      <c r="F6" s="2" t="s">
        <v>12</v>
      </c>
      <c r="G6" s="2" t="s">
        <v>12</v>
      </c>
      <c r="H6" s="10">
        <v>42383.666666666664</v>
      </c>
      <c r="I6" s="10">
        <v>42516.666666666664</v>
      </c>
      <c r="J6" s="2" t="s">
        <v>14</v>
      </c>
      <c r="K6" t="s">
        <v>18</v>
      </c>
    </row>
    <row r="7" spans="1:13" x14ac:dyDescent="0.3">
      <c r="A7" s="2" t="s">
        <v>11</v>
      </c>
      <c r="B7" s="1">
        <v>42516</v>
      </c>
      <c r="C7" s="2" t="s">
        <v>12</v>
      </c>
      <c r="D7" s="18" t="str">
        <f t="shared" si="0"/>
        <v>dopp.VI.BPT.160526-160920</v>
      </c>
      <c r="E7" s="2" t="s">
        <v>12</v>
      </c>
      <c r="F7" s="2" t="s">
        <v>12</v>
      </c>
      <c r="G7" s="2" t="s">
        <v>12</v>
      </c>
      <c r="H7" s="10">
        <v>42516.708333333336</v>
      </c>
      <c r="I7" s="10">
        <v>42633.75</v>
      </c>
      <c r="J7" s="2" t="s">
        <v>14</v>
      </c>
      <c r="K7" t="s">
        <v>21</v>
      </c>
    </row>
    <row r="8" spans="1:13" x14ac:dyDescent="0.3">
      <c r="A8" s="2"/>
      <c r="C8" s="2"/>
      <c r="D8" s="2"/>
      <c r="E8" s="2"/>
      <c r="F8" s="2"/>
      <c r="G8" s="2"/>
      <c r="J8" s="2"/>
    </row>
    <row r="9" spans="1:13" x14ac:dyDescent="0.3">
      <c r="A9" s="2"/>
      <c r="C9" s="2"/>
      <c r="D9" s="2"/>
      <c r="E9" s="2"/>
      <c r="F9" s="2"/>
      <c r="G9" s="2"/>
      <c r="J9" s="2"/>
    </row>
    <row r="10" spans="1:13" x14ac:dyDescent="0.3">
      <c r="A10" s="2"/>
      <c r="C10" s="2"/>
      <c r="D10" s="2"/>
      <c r="E10" s="2"/>
      <c r="F10" s="2"/>
      <c r="G10" s="2"/>
      <c r="J10" s="2"/>
    </row>
    <row r="11" spans="1:13" x14ac:dyDescent="0.3">
      <c r="A11" s="2"/>
      <c r="C11" s="2"/>
      <c r="D11" s="2"/>
      <c r="E11" s="2"/>
      <c r="F11" s="2"/>
      <c r="G11" s="2"/>
      <c r="J11" s="2"/>
    </row>
    <row r="12" spans="1:13" x14ac:dyDescent="0.3">
      <c r="A12" s="2"/>
      <c r="C12" s="2"/>
      <c r="D12" s="2"/>
      <c r="E12" s="2"/>
      <c r="F12" s="2"/>
      <c r="G12" s="2"/>
      <c r="J12" s="2"/>
    </row>
    <row r="13" spans="1:13" x14ac:dyDescent="0.3">
      <c r="A13" s="2"/>
      <c r="C13" s="2"/>
      <c r="D13" s="2"/>
      <c r="E13" s="2"/>
      <c r="F13" s="2"/>
      <c r="G13" s="2"/>
      <c r="J13" s="2"/>
    </row>
    <row r="14" spans="1:13" x14ac:dyDescent="0.3">
      <c r="A14" s="2"/>
      <c r="C14" s="2"/>
      <c r="D14" s="2"/>
      <c r="E14" s="2"/>
      <c r="F14" s="2"/>
      <c r="G14" s="2"/>
      <c r="J14" s="2"/>
    </row>
    <row r="15" spans="1:13" x14ac:dyDescent="0.3">
      <c r="A15" s="2"/>
      <c r="C15" s="2"/>
      <c r="D15" s="2"/>
      <c r="E15" s="2"/>
      <c r="F15" s="2"/>
      <c r="G15" s="2"/>
      <c r="J15" s="2"/>
    </row>
    <row r="16" spans="1:13" x14ac:dyDescent="0.3">
      <c r="A16" s="2"/>
      <c r="C16" s="2"/>
      <c r="D16" s="2"/>
      <c r="E16" s="2"/>
      <c r="F16" s="2"/>
      <c r="G16" s="2"/>
      <c r="J16" s="2"/>
    </row>
    <row r="17" spans="1:10" x14ac:dyDescent="0.3">
      <c r="A17" s="2"/>
      <c r="C17" s="2"/>
      <c r="D17" s="2"/>
      <c r="E17" s="2"/>
      <c r="F17" s="2"/>
      <c r="G17" s="2"/>
      <c r="J17" s="2"/>
    </row>
    <row r="18" spans="1:10" x14ac:dyDescent="0.3">
      <c r="A18" s="2"/>
      <c r="C18" s="2"/>
      <c r="D18" s="2"/>
      <c r="E18" s="2"/>
      <c r="F18" s="2"/>
      <c r="G18" s="2"/>
      <c r="J18" s="2"/>
    </row>
    <row r="19" spans="1:10" x14ac:dyDescent="0.3">
      <c r="A19" s="2"/>
      <c r="C19" s="2"/>
      <c r="D19" s="2"/>
      <c r="E19" s="2"/>
      <c r="F19" s="2"/>
      <c r="G19" s="2"/>
      <c r="J19" s="2"/>
    </row>
    <row r="20" spans="1:10" x14ac:dyDescent="0.3">
      <c r="A20" s="2"/>
      <c r="C20" s="2"/>
      <c r="D20" s="2"/>
      <c r="E20" s="2"/>
      <c r="F20" s="2"/>
      <c r="G20" s="2"/>
      <c r="J20" s="2"/>
    </row>
    <row r="21" spans="1:10" x14ac:dyDescent="0.3">
      <c r="A21" s="2"/>
      <c r="C21" s="2"/>
      <c r="D21" s="2"/>
      <c r="E21" s="2"/>
      <c r="F21" s="2"/>
      <c r="G21" s="2"/>
      <c r="J21" s="2"/>
    </row>
    <row r="22" spans="1:10" x14ac:dyDescent="0.3">
      <c r="A22" s="2"/>
      <c r="C22" s="2"/>
      <c r="D22" s="2"/>
      <c r="E22" s="2"/>
      <c r="F22" s="2"/>
      <c r="G22" s="2"/>
      <c r="J22" s="2"/>
    </row>
    <row r="23" spans="1:10" x14ac:dyDescent="0.3">
      <c r="A23" s="2"/>
      <c r="C23" s="2"/>
      <c r="D23" s="2"/>
      <c r="E23" s="2"/>
      <c r="F23" s="2"/>
      <c r="G23" s="2"/>
      <c r="J23" s="2"/>
    </row>
    <row r="24" spans="1:10" x14ac:dyDescent="0.3">
      <c r="A24" s="2"/>
      <c r="C24" s="2"/>
      <c r="D24" s="2"/>
      <c r="E24" s="2"/>
      <c r="F24" s="2"/>
      <c r="G24" s="2"/>
      <c r="J24" s="2"/>
    </row>
    <row r="25" spans="1:10" x14ac:dyDescent="0.3">
      <c r="A25" s="2"/>
      <c r="C25" s="2"/>
      <c r="D25" s="2"/>
      <c r="E25" s="2"/>
      <c r="F25" s="2"/>
      <c r="G25" s="2"/>
      <c r="J25" s="2"/>
    </row>
    <row r="26" spans="1:10" x14ac:dyDescent="0.3">
      <c r="A26" s="2"/>
      <c r="C26" s="2"/>
      <c r="D26" s="2"/>
      <c r="E26" s="2"/>
      <c r="F26" s="2"/>
      <c r="G26" s="2"/>
      <c r="J26" s="2"/>
    </row>
    <row r="27" spans="1:10" x14ac:dyDescent="0.3">
      <c r="A27" s="2"/>
      <c r="C27" s="2"/>
      <c r="D27" s="2"/>
      <c r="E27" s="2"/>
      <c r="F27" s="2"/>
      <c r="G27" s="2"/>
      <c r="J27" s="2"/>
    </row>
    <row r="28" spans="1:10" x14ac:dyDescent="0.3">
      <c r="A28" s="2"/>
      <c r="C28" s="2"/>
      <c r="D28" s="2"/>
      <c r="E28" s="2"/>
      <c r="F28" s="2"/>
      <c r="G28" s="2"/>
      <c r="J28" s="2"/>
    </row>
    <row r="29" spans="1:10" x14ac:dyDescent="0.3">
      <c r="A29" s="2"/>
      <c r="C29" s="2"/>
      <c r="D29" s="2"/>
      <c r="E29" s="2"/>
      <c r="F29" s="2"/>
      <c r="G29" s="2"/>
      <c r="J29" s="2"/>
    </row>
    <row r="30" spans="1:10" x14ac:dyDescent="0.3">
      <c r="A30" s="2"/>
      <c r="C30" s="2"/>
      <c r="D30" s="2"/>
      <c r="E30" s="2"/>
      <c r="F30" s="2"/>
      <c r="G30" s="2"/>
      <c r="J30" s="2"/>
    </row>
    <row r="31" spans="1:10" x14ac:dyDescent="0.3">
      <c r="A31" s="2"/>
      <c r="C31" s="2"/>
      <c r="D31" s="2"/>
      <c r="E31" s="2"/>
      <c r="F31" s="2"/>
      <c r="G31" s="2"/>
      <c r="J31" s="2"/>
    </row>
    <row r="32" spans="1:10" x14ac:dyDescent="0.3">
      <c r="A32" s="2"/>
      <c r="C32" s="2"/>
      <c r="D32" s="2"/>
      <c r="E32" s="2"/>
      <c r="F32" s="2"/>
      <c r="G32" s="2"/>
      <c r="J32" s="2"/>
    </row>
    <row r="33" spans="1:10" x14ac:dyDescent="0.3">
      <c r="A33" s="2"/>
      <c r="C33" s="2"/>
      <c r="D33" s="2"/>
      <c r="E33" s="2"/>
      <c r="F33" s="2"/>
      <c r="G33" s="2"/>
      <c r="J33" s="2"/>
    </row>
    <row r="34" spans="1:10" x14ac:dyDescent="0.3">
      <c r="A34" s="2"/>
      <c r="C34" s="2"/>
      <c r="D34" s="2"/>
      <c r="E34" s="2"/>
      <c r="F34" s="2"/>
      <c r="G34" s="2"/>
      <c r="J34" s="2"/>
    </row>
    <row r="35" spans="1:10" x14ac:dyDescent="0.3">
      <c r="A35" s="2"/>
      <c r="C35" s="2"/>
      <c r="D35" s="2"/>
      <c r="E35" s="2"/>
      <c r="F35" s="2"/>
      <c r="G35" s="2"/>
      <c r="J35" s="2"/>
    </row>
    <row r="36" spans="1:10" x14ac:dyDescent="0.3">
      <c r="A36" s="2"/>
      <c r="C36" s="2"/>
      <c r="D36" s="2"/>
      <c r="E36" s="2"/>
      <c r="F36" s="2"/>
      <c r="G36" s="2"/>
      <c r="J36" s="2"/>
    </row>
    <row r="37" spans="1:10" x14ac:dyDescent="0.3">
      <c r="A37" s="2"/>
      <c r="C37" s="2"/>
      <c r="D37" s="2"/>
      <c r="E37" s="2"/>
      <c r="F37" s="2"/>
      <c r="G37" s="2"/>
      <c r="J37" s="2"/>
    </row>
    <row r="38" spans="1:10" x14ac:dyDescent="0.3">
      <c r="G38" s="2"/>
      <c r="J38" s="2"/>
    </row>
    <row r="39" spans="1:10" x14ac:dyDescent="0.3">
      <c r="J39" s="2"/>
    </row>
    <row r="40" spans="1:10" x14ac:dyDescent="0.3">
      <c r="J40" s="2"/>
    </row>
    <row r="41" spans="1:10" x14ac:dyDescent="0.3">
      <c r="J41" s="2"/>
    </row>
    <row r="42" spans="1:10" x14ac:dyDescent="0.3">
      <c r="J42" s="2"/>
    </row>
    <row r="43" spans="1:10" x14ac:dyDescent="0.3">
      <c r="J43" s="2" t="s">
        <v>14</v>
      </c>
    </row>
    <row r="44" spans="1:10" x14ac:dyDescent="0.3">
      <c r="J44" s="2" t="s">
        <v>14</v>
      </c>
    </row>
    <row r="45" spans="1:10" x14ac:dyDescent="0.3">
      <c r="J45" s="2" t="s">
        <v>14</v>
      </c>
    </row>
    <row r="46" spans="1:10" x14ac:dyDescent="0.3">
      <c r="J46" s="2" t="s">
        <v>14</v>
      </c>
    </row>
  </sheetData>
  <sortState xmlns:xlrd2="http://schemas.microsoft.com/office/spreadsheetml/2017/richdata2" ref="A2:M7">
    <sortCondition ref="D2:D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5CE-17AC-4249-9785-DDBE81B6A21B}">
  <sheetPr codeName="Sheet12"/>
  <dimension ref="A1:M8"/>
  <sheetViews>
    <sheetView workbookViewId="0">
      <selection activeCell="D2" sqref="D2"/>
    </sheetView>
  </sheetViews>
  <sheetFormatPr defaultColWidth="9.109375" defaultRowHeight="14.4" x14ac:dyDescent="0.3"/>
  <cols>
    <col min="1" max="1" width="21.6640625" style="2" customWidth="1"/>
    <col min="2" max="2" width="11.44140625" style="2" customWidth="1"/>
    <col min="3" max="3" width="8.33203125" style="2" customWidth="1"/>
    <col min="4" max="4" width="26.55468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s="2" t="s">
        <v>58</v>
      </c>
      <c r="B2" s="1">
        <v>39374</v>
      </c>
      <c r="C2" s="2" t="s">
        <v>12</v>
      </c>
      <c r="D2" s="2" t="str">
        <f>_xlfn.CONCAT("dopp.VI.HKA.",(TEXT(H2,"yymmdd")),"-",TEXT(I2,"yymmdd"))</f>
        <v>dopp.VI.HKA.071019-080216</v>
      </c>
      <c r="E2" s="2" t="s">
        <v>12</v>
      </c>
      <c r="F2" s="2" t="s">
        <v>12</v>
      </c>
      <c r="G2" s="2" t="s">
        <v>12</v>
      </c>
      <c r="H2" s="10">
        <v>39374.75</v>
      </c>
      <c r="I2" s="10">
        <v>39494.916666666664</v>
      </c>
      <c r="J2" s="2" t="s">
        <v>23</v>
      </c>
      <c r="K2" s="2" t="s">
        <v>62</v>
      </c>
    </row>
    <row r="3" spans="1:13" x14ac:dyDescent="0.3">
      <c r="A3" s="2" t="s">
        <v>58</v>
      </c>
      <c r="B3" s="1">
        <v>39502</v>
      </c>
      <c r="C3" s="2" t="s">
        <v>12</v>
      </c>
      <c r="D3" s="18" t="str">
        <f t="shared" ref="D3:D8" si="0">_xlfn.CONCAT("dopp.VI.HKA.",(TEXT(H3,"yymmdd")),"-",TEXT(I3,"yymmdd"))</f>
        <v>dopp.VI.HKA.080224-080331</v>
      </c>
      <c r="E3" s="2" t="s">
        <v>12</v>
      </c>
      <c r="F3" s="2" t="s">
        <v>12</v>
      </c>
      <c r="G3" s="2" t="s">
        <v>12</v>
      </c>
      <c r="H3" s="10">
        <v>39502.541666666664</v>
      </c>
      <c r="I3" s="10">
        <v>39538.076388888891</v>
      </c>
      <c r="J3" s="2" t="s">
        <v>23</v>
      </c>
      <c r="K3" s="2" t="s">
        <v>59</v>
      </c>
    </row>
    <row r="4" spans="1:13" x14ac:dyDescent="0.3">
      <c r="A4" s="2" t="s">
        <v>58</v>
      </c>
      <c r="B4" s="1">
        <v>39548</v>
      </c>
      <c r="C4" s="2" t="s">
        <v>12</v>
      </c>
      <c r="D4" s="18" t="str">
        <f t="shared" si="0"/>
        <v>dopp.VI.HKA.080410-080911</v>
      </c>
      <c r="E4" s="2" t="s">
        <v>12</v>
      </c>
      <c r="F4" s="2" t="s">
        <v>12</v>
      </c>
      <c r="G4" s="2" t="s">
        <v>12</v>
      </c>
      <c r="H4" s="10">
        <v>39548.75</v>
      </c>
      <c r="I4" s="10">
        <v>39702.479166666664</v>
      </c>
      <c r="J4" s="2" t="s">
        <v>23</v>
      </c>
      <c r="K4" s="2" t="s">
        <v>59</v>
      </c>
    </row>
    <row r="5" spans="1:13" x14ac:dyDescent="0.3">
      <c r="A5" s="2" t="s">
        <v>58</v>
      </c>
      <c r="B5" s="1">
        <v>39714</v>
      </c>
      <c r="C5" s="2" t="s">
        <v>12</v>
      </c>
      <c r="D5" s="18" t="str">
        <f t="shared" si="0"/>
        <v>dopp.VI.HKA.080923-090131</v>
      </c>
      <c r="E5" s="2" t="s">
        <v>12</v>
      </c>
      <c r="F5" s="2" t="s">
        <v>12</v>
      </c>
      <c r="G5" s="2" t="s">
        <v>12</v>
      </c>
      <c r="H5" s="10">
        <v>39714.5625</v>
      </c>
      <c r="I5" s="10">
        <v>39844.458333333336</v>
      </c>
      <c r="J5" s="2" t="s">
        <v>23</v>
      </c>
      <c r="K5" s="2" t="s">
        <v>61</v>
      </c>
    </row>
    <row r="6" spans="1:13" x14ac:dyDescent="0.3">
      <c r="A6" s="2" t="s">
        <v>58</v>
      </c>
      <c r="B6" s="1">
        <v>39848</v>
      </c>
      <c r="C6" s="2" t="s">
        <v>12</v>
      </c>
      <c r="D6" s="18" t="str">
        <f t="shared" si="0"/>
        <v>dopp.VI.HKA.090204-090210</v>
      </c>
      <c r="E6" s="2" t="s">
        <v>12</v>
      </c>
      <c r="F6" s="2" t="s">
        <v>12</v>
      </c>
      <c r="G6" s="2" t="s">
        <v>12</v>
      </c>
      <c r="H6" s="10">
        <v>39848.75</v>
      </c>
      <c r="I6" s="10">
        <v>39854.375</v>
      </c>
      <c r="J6" s="2" t="s">
        <v>23</v>
      </c>
      <c r="K6" s="2" t="s">
        <v>64</v>
      </c>
    </row>
    <row r="7" spans="1:13" x14ac:dyDescent="0.3">
      <c r="A7" s="2" t="s">
        <v>58</v>
      </c>
      <c r="B7" s="1">
        <v>39848</v>
      </c>
      <c r="C7" s="2" t="s">
        <v>12</v>
      </c>
      <c r="D7" s="18" t="str">
        <f t="shared" si="0"/>
        <v>dopp.VI.HKA.090204-090710</v>
      </c>
      <c r="E7" s="2" t="s">
        <v>12</v>
      </c>
      <c r="F7" s="2" t="s">
        <v>12</v>
      </c>
      <c r="G7" s="2" t="s">
        <v>12</v>
      </c>
      <c r="H7" s="10">
        <v>39848.75</v>
      </c>
      <c r="I7" s="10">
        <v>40004.958333333336</v>
      </c>
      <c r="J7" s="2" t="s">
        <v>23</v>
      </c>
      <c r="K7" s="2" t="s">
        <v>60</v>
      </c>
    </row>
    <row r="8" spans="1:13" x14ac:dyDescent="0.3">
      <c r="A8" s="2" t="s">
        <v>58</v>
      </c>
      <c r="B8" s="1">
        <v>40034</v>
      </c>
      <c r="C8" s="2" t="s">
        <v>12</v>
      </c>
      <c r="D8" s="18" t="str">
        <f t="shared" si="0"/>
        <v>dopp.VI.HKA.090809-100127</v>
      </c>
      <c r="E8" s="2" t="s">
        <v>12</v>
      </c>
      <c r="F8" s="2" t="s">
        <v>12</v>
      </c>
      <c r="G8" s="2" t="s">
        <v>12</v>
      </c>
      <c r="H8" s="10">
        <v>40034.75</v>
      </c>
      <c r="I8" s="10">
        <v>40205.333333333336</v>
      </c>
      <c r="J8" s="2" t="s">
        <v>23</v>
      </c>
      <c r="K8" s="2" t="s">
        <v>63</v>
      </c>
    </row>
  </sheetData>
  <sortState xmlns:xlrd2="http://schemas.microsoft.com/office/spreadsheetml/2017/richdata2" ref="A2:M8">
    <sortCondition ref="D2:D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F76-A443-4C8C-8D53-05B44040AFD9}">
  <sheetPr codeName="Sheet8"/>
  <dimension ref="A1:M3"/>
  <sheetViews>
    <sheetView workbookViewId="0">
      <selection activeCell="D10" sqref="D10"/>
    </sheetView>
  </sheetViews>
  <sheetFormatPr defaultRowHeight="14.4" x14ac:dyDescent="0.3"/>
  <cols>
    <col min="1" max="1" width="17.6640625" customWidth="1"/>
    <col min="2" max="2" width="10.33203125" customWidth="1"/>
    <col min="3" max="3" width="8.33203125" customWidth="1"/>
    <col min="4" max="4" width="26" customWidth="1"/>
    <col min="5" max="7" width="9.88671875" customWidth="1"/>
    <col min="8" max="9" width="15.6640625" customWidth="1"/>
    <col min="10" max="10" width="27.6640625" customWidth="1"/>
    <col min="11" max="11" width="24.33203125" customWidth="1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t="s">
        <v>48</v>
      </c>
      <c r="B2" s="1">
        <v>38933</v>
      </c>
      <c r="C2" t="s">
        <v>12</v>
      </c>
      <c r="D2" t="str">
        <f>_xlfn.CONCAT("dopp.VI.HWE.",(TEXT(H2,"yymmdd")),"-",TEXT(I2,"yymmdd"))</f>
        <v>dopp.VI.HWE.060804-060824</v>
      </c>
      <c r="E2" s="2" t="s">
        <v>12</v>
      </c>
      <c r="F2" s="2" t="s">
        <v>12</v>
      </c>
      <c r="G2" s="2" t="s">
        <v>12</v>
      </c>
      <c r="H2" s="10">
        <v>38933.75</v>
      </c>
      <c r="I2" s="10">
        <v>38953.440972222219</v>
      </c>
      <c r="J2" t="s">
        <v>23</v>
      </c>
      <c r="K2" t="s">
        <v>45</v>
      </c>
    </row>
    <row r="3" spans="1:13" x14ac:dyDescent="0.3">
      <c r="A3" s="2" t="s">
        <v>48</v>
      </c>
      <c r="B3" s="1">
        <v>38953</v>
      </c>
      <c r="C3" t="s">
        <v>12</v>
      </c>
      <c r="D3" s="18" t="str">
        <f>_xlfn.CONCAT("dopp.VI.HWE.",(TEXT(H3,"yymmdd")),"-",TEXT(I3,"yymmdd"))</f>
        <v>dopp.VI.HWE.060824-060919</v>
      </c>
      <c r="E3" s="2" t="s">
        <v>12</v>
      </c>
      <c r="F3" s="2" t="s">
        <v>12</v>
      </c>
      <c r="G3" s="2" t="s">
        <v>12</v>
      </c>
      <c r="H3" s="10">
        <v>38953.541666666664</v>
      </c>
      <c r="I3" s="10">
        <v>38979.53125</v>
      </c>
      <c r="J3" s="2" t="s">
        <v>23</v>
      </c>
      <c r="K3" t="s">
        <v>44</v>
      </c>
    </row>
  </sheetData>
  <sortState xmlns:xlrd2="http://schemas.microsoft.com/office/spreadsheetml/2017/richdata2" ref="A2:M3">
    <sortCondition ref="D2:D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88AD-D12F-4431-916B-49FF32B02804}">
  <sheetPr codeName="Sheet9"/>
  <dimension ref="A1:M3"/>
  <sheetViews>
    <sheetView workbookViewId="0">
      <selection activeCell="D2" sqref="D2"/>
    </sheetView>
  </sheetViews>
  <sheetFormatPr defaultRowHeight="14.4" x14ac:dyDescent="0.3"/>
  <cols>
    <col min="1" max="1" width="17.6640625" customWidth="1"/>
    <col min="2" max="2" width="10.33203125" customWidth="1"/>
    <col min="3" max="3" width="8.33203125" customWidth="1"/>
    <col min="4" max="4" width="26.33203125" customWidth="1"/>
    <col min="5" max="7" width="9.88671875" customWidth="1"/>
    <col min="8" max="9" width="15.6640625" customWidth="1"/>
    <col min="10" max="10" width="27.6640625" customWidth="1"/>
    <col min="11" max="11" width="24.33203125" customWidth="1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t="s">
        <v>47</v>
      </c>
      <c r="B2" s="1">
        <v>38933</v>
      </c>
      <c r="C2" t="s">
        <v>12</v>
      </c>
      <c r="D2" t="str">
        <f>_xlfn.CONCAT("dopp.VI.HWW.",(TEXT(H2,"yymmdd")),"-",TEXT(I2,"yymmdd"))</f>
        <v>dopp.VI.HWW.060804-060824</v>
      </c>
      <c r="E2" s="2" t="s">
        <v>12</v>
      </c>
      <c r="F2" s="2" t="s">
        <v>12</v>
      </c>
      <c r="G2" s="2" t="s">
        <v>12</v>
      </c>
      <c r="H2" s="10">
        <v>38933.75</v>
      </c>
      <c r="I2" s="10">
        <v>38953.458333333336</v>
      </c>
      <c r="J2" t="s">
        <v>23</v>
      </c>
      <c r="K2" t="s">
        <v>46</v>
      </c>
    </row>
    <row r="3" spans="1:13" x14ac:dyDescent="0.3">
      <c r="A3" s="2" t="s">
        <v>47</v>
      </c>
      <c r="B3" s="1">
        <v>38953</v>
      </c>
      <c r="C3" t="s">
        <v>12</v>
      </c>
      <c r="D3" s="18" t="str">
        <f>_xlfn.CONCAT("dopp.VI.HWW.",(TEXT(H3,"yymmdd")),"-",TEXT(I3,"yymmdd"))</f>
        <v>dopp.VI.HWW.060824-060919</v>
      </c>
      <c r="E3" s="2" t="s">
        <v>12</v>
      </c>
      <c r="F3" s="2" t="s">
        <v>12</v>
      </c>
      <c r="G3" s="2" t="s">
        <v>12</v>
      </c>
      <c r="H3" s="10">
        <v>38953.541666666664</v>
      </c>
      <c r="I3" s="10">
        <v>38979.541666666664</v>
      </c>
      <c r="J3" s="2" t="s">
        <v>23</v>
      </c>
      <c r="K3" t="s">
        <v>44</v>
      </c>
    </row>
  </sheetData>
  <sortState xmlns:xlrd2="http://schemas.microsoft.com/office/spreadsheetml/2017/richdata2" ref="A2:M3">
    <sortCondition ref="D2:D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E8E1-6745-4ABB-A8E0-7AB0C4989218}">
  <sheetPr codeName="Sheet10"/>
  <dimension ref="A1:M6"/>
  <sheetViews>
    <sheetView workbookViewId="0">
      <selection activeCell="D9" sqref="D9"/>
    </sheetView>
  </sheetViews>
  <sheetFormatPr defaultColWidth="9.109375" defaultRowHeight="14.4" x14ac:dyDescent="0.3"/>
  <cols>
    <col min="1" max="1" width="21.6640625" style="2" customWidth="1"/>
    <col min="2" max="2" width="11.33203125" style="2" customWidth="1"/>
    <col min="3" max="3" width="8.33203125" style="2" customWidth="1"/>
    <col min="4" max="4" width="25.55468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s="2" t="s">
        <v>49</v>
      </c>
      <c r="B2" s="1">
        <v>38676</v>
      </c>
      <c r="C2" s="2" t="s">
        <v>12</v>
      </c>
      <c r="D2" s="2" t="str">
        <f>_xlfn.CONCAT("dopp.VI.LBH.",(TEXT(H2,"yymmdd")),"-",TEXT(I2,"yymmdd"))</f>
        <v>dopp.VI.LBH.051121-060820</v>
      </c>
      <c r="E2" s="2" t="s">
        <v>12</v>
      </c>
      <c r="F2" s="2" t="s">
        <v>12</v>
      </c>
      <c r="G2" s="2" t="s">
        <v>12</v>
      </c>
      <c r="H2" s="10">
        <v>38677.625</v>
      </c>
      <c r="I2" s="10">
        <v>38949.791666666664</v>
      </c>
      <c r="J2" s="2" t="s">
        <v>23</v>
      </c>
      <c r="K2" s="2" t="s">
        <v>50</v>
      </c>
    </row>
    <row r="3" spans="1:13" x14ac:dyDescent="0.3">
      <c r="A3" s="2" t="s">
        <v>49</v>
      </c>
      <c r="B3" s="1">
        <v>39062</v>
      </c>
      <c r="C3" s="2" t="s">
        <v>12</v>
      </c>
      <c r="D3" s="18" t="str">
        <f t="shared" ref="D3:D6" si="0">_xlfn.CONCAT("dopp.VI.LBH.",(TEXT(H3,"yymmdd")),"-",TEXT(I3,"yymmdd"))</f>
        <v>dopp.VI.LBH.061211-070310</v>
      </c>
      <c r="E3" s="2" t="s">
        <v>12</v>
      </c>
      <c r="F3" s="2" t="s">
        <v>12</v>
      </c>
      <c r="G3" s="2" t="s">
        <v>12</v>
      </c>
      <c r="H3" s="10">
        <v>39062.75</v>
      </c>
      <c r="I3" s="10">
        <v>39151.583333333336</v>
      </c>
      <c r="J3" s="2" t="s">
        <v>23</v>
      </c>
      <c r="K3" s="2" t="s">
        <v>51</v>
      </c>
    </row>
    <row r="4" spans="1:13" x14ac:dyDescent="0.3">
      <c r="A4" s="2" t="s">
        <v>49</v>
      </c>
      <c r="B4" s="1">
        <v>41653</v>
      </c>
      <c r="C4" s="2" t="s">
        <v>12</v>
      </c>
      <c r="D4" s="18" t="str">
        <f t="shared" si="0"/>
        <v>dopp.VI.LBH.140115-140520</v>
      </c>
      <c r="E4" s="2" t="s">
        <v>12</v>
      </c>
      <c r="F4" s="2" t="s">
        <v>12</v>
      </c>
      <c r="G4" s="2" t="s">
        <v>12</v>
      </c>
      <c r="H4" s="10">
        <v>41654.625</v>
      </c>
      <c r="I4" s="10">
        <v>41779.625</v>
      </c>
      <c r="J4" s="2" t="s">
        <v>23</v>
      </c>
      <c r="K4" s="2" t="s">
        <v>52</v>
      </c>
    </row>
    <row r="5" spans="1:13" x14ac:dyDescent="0.3">
      <c r="A5" s="2" t="s">
        <v>49</v>
      </c>
      <c r="B5" s="1">
        <v>42033</v>
      </c>
      <c r="C5" s="2" t="s">
        <v>12</v>
      </c>
      <c r="D5" s="18" t="str">
        <f t="shared" si="0"/>
        <v>dopp.VI.LBH.150129-150424</v>
      </c>
      <c r="E5" s="2" t="s">
        <v>12</v>
      </c>
      <c r="F5" s="2" t="s">
        <v>12</v>
      </c>
      <c r="G5" s="2" t="s">
        <v>12</v>
      </c>
      <c r="H5" s="10">
        <v>42033.791666666664</v>
      </c>
      <c r="I5" s="10">
        <v>42118.75</v>
      </c>
      <c r="J5" s="2" t="s">
        <v>23</v>
      </c>
      <c r="K5" s="2" t="s">
        <v>53</v>
      </c>
    </row>
    <row r="6" spans="1:13" x14ac:dyDescent="0.3">
      <c r="A6" s="2" t="s">
        <v>49</v>
      </c>
      <c r="B6" s="1">
        <v>42831</v>
      </c>
      <c r="C6" s="2" t="s">
        <v>12</v>
      </c>
      <c r="D6" s="18" t="str">
        <f t="shared" si="0"/>
        <v>dopp.VI.LBH.170406-170512</v>
      </c>
      <c r="E6" s="2" t="s">
        <v>12</v>
      </c>
      <c r="F6" s="2" t="s">
        <v>12</v>
      </c>
      <c r="G6" s="2" t="s">
        <v>12</v>
      </c>
      <c r="H6" s="10">
        <v>42831.708333333336</v>
      </c>
      <c r="I6" s="10">
        <v>42867.583333333336</v>
      </c>
      <c r="J6" s="2" t="s">
        <v>23</v>
      </c>
      <c r="K6" s="2" t="s">
        <v>54</v>
      </c>
    </row>
  </sheetData>
  <sortState xmlns:xlrd2="http://schemas.microsoft.com/office/spreadsheetml/2017/richdata2" ref="A2:M6">
    <sortCondition ref="D2:D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B430-2A37-4338-9C20-9B8503287F26}">
  <sheetPr codeName="Sheet11"/>
  <dimension ref="A1:M3"/>
  <sheetViews>
    <sheetView workbookViewId="0">
      <selection activeCell="D2" sqref="D2"/>
    </sheetView>
  </sheetViews>
  <sheetFormatPr defaultColWidth="9.109375" defaultRowHeight="14.4" x14ac:dyDescent="0.3"/>
  <cols>
    <col min="1" max="1" width="21.6640625" style="2" customWidth="1"/>
    <col min="2" max="2" width="10.33203125" style="2" customWidth="1"/>
    <col min="3" max="3" width="8.33203125" style="2" customWidth="1"/>
    <col min="4" max="4" width="26.55468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s="2" t="s">
        <v>55</v>
      </c>
      <c r="B2" s="1">
        <v>39054</v>
      </c>
      <c r="C2" s="2" t="s">
        <v>12</v>
      </c>
      <c r="D2" s="2" t="str">
        <f>_xlfn.CONCAT("dopp.VI.MGN.",(TEXT(H2,"yymmdd")),"-",TEXT(I2,"yymmdd"))</f>
        <v>dopp.VI.MGN.061204-070412</v>
      </c>
      <c r="E2" s="2" t="s">
        <v>12</v>
      </c>
      <c r="F2" s="2" t="s">
        <v>12</v>
      </c>
      <c r="G2" s="2" t="s">
        <v>12</v>
      </c>
      <c r="H2" s="10">
        <v>39055.645833333336</v>
      </c>
      <c r="I2" s="10">
        <v>39184.3125</v>
      </c>
      <c r="J2" s="2" t="s">
        <v>23</v>
      </c>
      <c r="K2" s="2" t="s">
        <v>56</v>
      </c>
    </row>
    <row r="3" spans="1:13" x14ac:dyDescent="0.3">
      <c r="A3" s="2" t="s">
        <v>55</v>
      </c>
      <c r="B3" s="1">
        <v>39224</v>
      </c>
      <c r="C3" s="2" t="s">
        <v>12</v>
      </c>
      <c r="D3" s="18" t="str">
        <f>_xlfn.CONCAT("dopp.VI.MGN.",(TEXT(H3,"yymmdd")),"-",TEXT(I3,"yymmdd"))</f>
        <v>dopp.VI.MGN.070522-071003</v>
      </c>
      <c r="E3" s="2" t="s">
        <v>12</v>
      </c>
      <c r="F3" s="2" t="s">
        <v>12</v>
      </c>
      <c r="G3" s="2" t="s">
        <v>12</v>
      </c>
      <c r="H3" s="10">
        <v>39224.75</v>
      </c>
      <c r="I3" s="10">
        <v>39358.625</v>
      </c>
      <c r="J3" s="2" t="s">
        <v>23</v>
      </c>
      <c r="K3" s="2" t="s">
        <v>57</v>
      </c>
    </row>
  </sheetData>
  <sortState xmlns:xlrd2="http://schemas.microsoft.com/office/spreadsheetml/2017/richdata2" ref="A2:M3">
    <sortCondition ref="D2:D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40F6-2BE9-4D5F-A20B-A7235FAA32F2}">
  <dimension ref="A1:M9"/>
  <sheetViews>
    <sheetView workbookViewId="0">
      <selection activeCell="D2" sqref="D2"/>
    </sheetView>
  </sheetViews>
  <sheetFormatPr defaultColWidth="9.109375" defaultRowHeight="14.4" x14ac:dyDescent="0.3"/>
  <cols>
    <col min="1" max="1" width="17.109375" style="18" customWidth="1"/>
    <col min="2" max="2" width="10.33203125" style="18" customWidth="1"/>
    <col min="3" max="3" width="8.33203125" style="18" customWidth="1"/>
    <col min="4" max="4" width="24.109375" style="18" customWidth="1"/>
    <col min="5" max="5" width="10.109375" style="18" customWidth="1"/>
    <col min="6" max="6" width="10.6640625" style="18" customWidth="1"/>
    <col min="7" max="7" width="10.88671875" style="18" customWidth="1"/>
    <col min="8" max="9" width="15.6640625" style="18" customWidth="1"/>
    <col min="10" max="10" width="27.6640625" style="18" customWidth="1"/>
    <col min="11" max="11" width="24.33203125" style="18" customWidth="1"/>
    <col min="12" max="16384" width="9.109375" style="18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96</v>
      </c>
      <c r="B2" s="16">
        <v>42128</v>
      </c>
      <c r="C2" s="15" t="s">
        <v>12</v>
      </c>
      <c r="D2" s="15" t="str">
        <f>_xlfn.CONCAT("dopp.VI.MSX.",(TEXT(H2,"yymmdd")),"-",TEXT(I2,"yymmdd"))</f>
        <v>dopp.VI.MSX.150505-151002</v>
      </c>
      <c r="E2" s="15" t="s">
        <v>12</v>
      </c>
      <c r="F2" s="15" t="s">
        <v>12</v>
      </c>
      <c r="G2" s="15" t="s">
        <v>12</v>
      </c>
      <c r="H2" s="10">
        <v>42129.916666666664</v>
      </c>
      <c r="I2" s="10">
        <v>42279.833333333336</v>
      </c>
      <c r="J2" s="15" t="s">
        <v>23</v>
      </c>
      <c r="K2" s="15" t="s">
        <v>97</v>
      </c>
    </row>
    <row r="3" spans="1:13" x14ac:dyDescent="0.3">
      <c r="A3" s="15"/>
      <c r="B3" s="1"/>
      <c r="C3" s="15"/>
      <c r="D3" s="15"/>
      <c r="E3" s="15"/>
      <c r="F3" s="15"/>
      <c r="G3" s="15"/>
      <c r="H3" s="10"/>
      <c r="I3" s="10"/>
      <c r="J3" s="15"/>
    </row>
    <row r="4" spans="1:13" x14ac:dyDescent="0.3">
      <c r="A4" s="15"/>
      <c r="B4" s="1"/>
      <c r="D4" s="15"/>
      <c r="H4" s="10"/>
      <c r="I4" s="10"/>
      <c r="K4" s="15"/>
    </row>
    <row r="5" spans="1:13" x14ac:dyDescent="0.3">
      <c r="A5" s="15"/>
      <c r="B5" s="1"/>
      <c r="C5" s="15"/>
      <c r="D5" s="15"/>
      <c r="E5" s="15"/>
      <c r="F5" s="15"/>
      <c r="G5" s="15"/>
      <c r="H5" s="10"/>
      <c r="I5" s="10"/>
      <c r="J5" s="15"/>
      <c r="K5" s="17"/>
    </row>
    <row r="6" spans="1:13" x14ac:dyDescent="0.3">
      <c r="A6" s="15"/>
      <c r="B6" s="1"/>
      <c r="C6" s="15"/>
      <c r="D6" s="15"/>
      <c r="E6" s="15"/>
      <c r="F6" s="15"/>
      <c r="G6" s="15"/>
      <c r="H6" s="10"/>
      <c r="I6" s="10"/>
      <c r="J6" s="15"/>
    </row>
    <row r="7" spans="1:13" x14ac:dyDescent="0.3">
      <c r="A7" s="15"/>
      <c r="B7" s="1"/>
      <c r="C7" s="15"/>
      <c r="D7" s="15"/>
      <c r="E7" s="15"/>
      <c r="F7" s="15"/>
      <c r="G7" s="15"/>
      <c r="H7" s="10"/>
      <c r="I7" s="10"/>
      <c r="J7" s="15"/>
    </row>
    <row r="8" spans="1:13" x14ac:dyDescent="0.3">
      <c r="A8" s="15"/>
      <c r="B8" s="1"/>
      <c r="C8" s="15"/>
      <c r="D8" s="15"/>
      <c r="E8" s="15"/>
      <c r="F8" s="15"/>
      <c r="G8" s="15"/>
      <c r="H8" s="10"/>
      <c r="I8" s="10"/>
      <c r="J8" s="15"/>
    </row>
    <row r="9" spans="1:13" x14ac:dyDescent="0.3">
      <c r="C9" s="15"/>
      <c r="E9" s="15"/>
      <c r="F9" s="15"/>
      <c r="G9" s="15"/>
      <c r="J9" s="15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F74B-A16E-4A05-9D06-7AC824FA711D}">
  <sheetPr codeName="Sheet20"/>
  <dimension ref="A1:M9"/>
  <sheetViews>
    <sheetView workbookViewId="0">
      <selection activeCell="D2" sqref="D2"/>
    </sheetView>
  </sheetViews>
  <sheetFormatPr defaultColWidth="9.109375" defaultRowHeight="14.4" x14ac:dyDescent="0.3"/>
  <cols>
    <col min="1" max="1" width="21.6640625" style="2" customWidth="1"/>
    <col min="2" max="2" width="10.33203125" style="2" customWidth="1"/>
    <col min="3" max="3" width="8.33203125" style="2" customWidth="1"/>
    <col min="4" max="4" width="24.1093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86</v>
      </c>
      <c r="B2" s="16">
        <v>39485</v>
      </c>
      <c r="C2" s="15" t="s">
        <v>12</v>
      </c>
      <c r="D2" s="15" t="str">
        <f>_xlfn.CONCAT("dopp.VI.NHS.",(TEXT(H2,"yymmdd")),"-",TEXT(I2,"yymmdd"))</f>
        <v>dopp.VI.NHS.080207-080408</v>
      </c>
      <c r="E2" s="15" t="s">
        <v>12</v>
      </c>
      <c r="F2" s="15" t="s">
        <v>12</v>
      </c>
      <c r="G2" s="15" t="s">
        <v>12</v>
      </c>
      <c r="H2" s="10">
        <v>39485.75</v>
      </c>
      <c r="I2" s="10">
        <v>39546.458333333336</v>
      </c>
      <c r="J2" s="15" t="s">
        <v>23</v>
      </c>
      <c r="K2" s="15" t="s">
        <v>85</v>
      </c>
    </row>
    <row r="3" spans="1:13" x14ac:dyDescent="0.3">
      <c r="A3" s="15" t="s">
        <v>86</v>
      </c>
      <c r="B3" s="1">
        <v>39577</v>
      </c>
      <c r="C3" s="2" t="s">
        <v>12</v>
      </c>
      <c r="D3" s="15" t="str">
        <f>_xlfn.CONCAT("dopp.VI.NHS.",(TEXT(H3,"yymmdd")),"-",TEXT(I3,"yymmdd"))</f>
        <v>dopp.VI.NHS.080509-081118</v>
      </c>
      <c r="E3" s="2" t="s">
        <v>12</v>
      </c>
      <c r="F3" s="2" t="s">
        <v>12</v>
      </c>
      <c r="G3" s="2" t="s">
        <v>12</v>
      </c>
      <c r="H3" s="10">
        <v>39577.666666666664</v>
      </c>
      <c r="I3" s="10">
        <v>39770.458333333336</v>
      </c>
      <c r="J3" s="2" t="s">
        <v>23</v>
      </c>
      <c r="K3" s="15" t="s">
        <v>87</v>
      </c>
    </row>
    <row r="4" spans="1:13" x14ac:dyDescent="0.3">
      <c r="A4" s="15"/>
      <c r="B4" s="1"/>
      <c r="C4" s="15"/>
      <c r="D4" s="15"/>
      <c r="E4" s="15"/>
      <c r="F4" s="15"/>
      <c r="G4" s="15"/>
      <c r="H4" s="10"/>
      <c r="I4" s="10"/>
      <c r="J4" s="15"/>
    </row>
    <row r="5" spans="1:13" x14ac:dyDescent="0.3">
      <c r="A5" s="15"/>
      <c r="B5" s="1"/>
      <c r="C5" s="15"/>
      <c r="D5" s="15"/>
      <c r="E5" s="15"/>
      <c r="F5" s="15"/>
      <c r="G5" s="15"/>
      <c r="H5" s="10"/>
      <c r="I5" s="10"/>
      <c r="J5" s="15"/>
    </row>
    <row r="6" spans="1:13" x14ac:dyDescent="0.3">
      <c r="A6" s="15"/>
      <c r="B6" s="1"/>
      <c r="C6" s="15"/>
      <c r="D6" s="15"/>
      <c r="E6" s="15"/>
      <c r="F6" s="15"/>
      <c r="G6" s="15"/>
      <c r="H6" s="10"/>
      <c r="I6" s="10"/>
      <c r="J6" s="15"/>
    </row>
    <row r="7" spans="1:13" x14ac:dyDescent="0.3">
      <c r="A7" s="15"/>
      <c r="B7" s="1"/>
      <c r="C7" s="15"/>
      <c r="D7" s="15"/>
      <c r="E7" s="15"/>
      <c r="F7" s="15"/>
      <c r="G7" s="15"/>
      <c r="H7" s="10"/>
      <c r="I7" s="10"/>
      <c r="J7" s="15"/>
    </row>
    <row r="8" spans="1:13" x14ac:dyDescent="0.3">
      <c r="A8" s="15"/>
      <c r="B8" s="1"/>
      <c r="C8" s="15"/>
      <c r="D8" s="15"/>
      <c r="E8" s="15"/>
      <c r="F8" s="15"/>
      <c r="G8" s="15"/>
      <c r="H8" s="10"/>
      <c r="I8" s="10"/>
      <c r="J8" s="15"/>
    </row>
    <row r="9" spans="1:13" x14ac:dyDescent="0.3">
      <c r="C9" s="15"/>
      <c r="E9" s="15"/>
      <c r="F9" s="15"/>
      <c r="G9" s="15"/>
      <c r="J9" s="15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E31D-F603-4D0E-A044-F9A472E7B50F}">
  <sheetPr codeName="Sheet14"/>
  <dimension ref="A1:M3"/>
  <sheetViews>
    <sheetView workbookViewId="0">
      <selection activeCell="D2" sqref="D2"/>
    </sheetView>
  </sheetViews>
  <sheetFormatPr defaultColWidth="9.109375" defaultRowHeight="14.4" x14ac:dyDescent="0.3"/>
  <cols>
    <col min="1" max="1" width="21.6640625" style="2" customWidth="1"/>
    <col min="2" max="2" width="10.33203125" style="2" customWidth="1"/>
    <col min="3" max="3" width="8.33203125" style="2" customWidth="1"/>
    <col min="4" max="4" width="19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s="2" t="s">
        <v>66</v>
      </c>
      <c r="B2" s="1">
        <v>42626</v>
      </c>
      <c r="C2" s="2" t="s">
        <v>12</v>
      </c>
      <c r="D2" s="2" t="str">
        <f>_xlfn.CONCAT("dopp.VI.SAR.",(TEXT(H2,"yymmdd")),"-",TEXT(I2,"yymmdd"))</f>
        <v>dopp.VI.SAR.160913-170212</v>
      </c>
      <c r="E2" s="2" t="s">
        <v>12</v>
      </c>
      <c r="F2" s="2" t="s">
        <v>12</v>
      </c>
      <c r="G2" s="2" t="s">
        <v>12</v>
      </c>
      <c r="H2" s="10">
        <v>42626.708333333336</v>
      </c>
      <c r="I2" s="10">
        <v>42778.875</v>
      </c>
      <c r="J2" s="2" t="s">
        <v>23</v>
      </c>
      <c r="K2" s="2" t="s">
        <v>67</v>
      </c>
    </row>
    <row r="3" spans="1:13" x14ac:dyDescent="0.3">
      <c r="B3" s="1"/>
      <c r="H3" s="10"/>
      <c r="I3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F608-27DA-41E8-B2C7-65E0BA0F1237}">
  <sheetPr codeName="Sheet16"/>
  <dimension ref="A1:M3"/>
  <sheetViews>
    <sheetView topLeftCell="C1" workbookViewId="0">
      <selection activeCell="D2" sqref="D2"/>
    </sheetView>
  </sheetViews>
  <sheetFormatPr defaultColWidth="9.109375" defaultRowHeight="14.4" x14ac:dyDescent="0.3"/>
  <cols>
    <col min="1" max="1" width="21.6640625" style="2" customWidth="1"/>
    <col min="2" max="2" width="10.33203125" style="2" customWidth="1"/>
    <col min="3" max="3" width="8.33203125" style="2" customWidth="1"/>
    <col min="4" max="4" width="24.218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1" customFormat="1" x14ac:dyDescent="0.3">
      <c r="A2" s="11" t="s">
        <v>73</v>
      </c>
      <c r="B2" s="12">
        <v>41125</v>
      </c>
      <c r="C2" s="11" t="s">
        <v>12</v>
      </c>
      <c r="D2" s="11" t="str">
        <f>_xlfn.CONCAT("dopp.VI.SCP.",(TEXT(H2,"yymmdd")),"-",TEXT(I2,"yymmdd"))</f>
        <v>dopp.VI.SCP.120804-120819</v>
      </c>
      <c r="E2" s="11" t="s">
        <v>12</v>
      </c>
      <c r="F2" s="11" t="s">
        <v>12</v>
      </c>
      <c r="G2" s="11" t="s">
        <v>12</v>
      </c>
      <c r="H2" s="13">
        <v>41125</v>
      </c>
      <c r="I2" s="13">
        <v>41140.663854166669</v>
      </c>
      <c r="J2" s="11" t="s">
        <v>23</v>
      </c>
      <c r="K2" s="11" t="s">
        <v>41</v>
      </c>
    </row>
    <row r="3" spans="1:13" x14ac:dyDescent="0.3">
      <c r="A3" s="2" t="s">
        <v>73</v>
      </c>
      <c r="B3" s="1">
        <v>41153</v>
      </c>
      <c r="C3" s="2" t="s">
        <v>12</v>
      </c>
      <c r="D3" s="15" t="str">
        <f>_xlfn.CONCAT("dopp.VI.SCP.",(TEXT(H3,"yymmdd")),"-",TEXT(I3,"yymmdd"))</f>
        <v>dopp.VI.SCP.120901-120915</v>
      </c>
      <c r="E3" s="2" t="s">
        <v>12</v>
      </c>
      <c r="F3" s="2" t="s">
        <v>12</v>
      </c>
      <c r="G3" s="2" t="s">
        <v>12</v>
      </c>
      <c r="H3" s="10">
        <v>41153.75</v>
      </c>
      <c r="I3" s="10">
        <v>41167.288807870369</v>
      </c>
      <c r="J3" s="2" t="s">
        <v>23</v>
      </c>
      <c r="K3" s="2" t="s">
        <v>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4255-4B76-42E8-A3B7-F414E583D5BE}">
  <sheetPr codeName="Sheet15"/>
  <dimension ref="A1:M6"/>
  <sheetViews>
    <sheetView workbookViewId="0">
      <selection activeCell="D4" sqref="D4"/>
    </sheetView>
  </sheetViews>
  <sheetFormatPr defaultColWidth="9.109375" defaultRowHeight="14.4" x14ac:dyDescent="0.3"/>
  <cols>
    <col min="1" max="1" width="21.6640625" style="2" customWidth="1"/>
    <col min="2" max="2" width="10.33203125" style="2" customWidth="1"/>
    <col min="3" max="3" width="8.33203125" style="2" customWidth="1"/>
    <col min="4" max="4" width="24.55468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s="2" t="s">
        <v>72</v>
      </c>
      <c r="B2" s="1">
        <v>42235</v>
      </c>
      <c r="C2" s="2" t="s">
        <v>12</v>
      </c>
      <c r="D2" s="2" t="str">
        <f>_xlfn.CONCAT("dopp.VI.SHR.",(TEXT(H2,"yymmdd")),"-",TEXT(I2,"yymmdd"))</f>
        <v>dopp.VI.SHR.150819-160119</v>
      </c>
      <c r="E2" s="2" t="s">
        <v>12</v>
      </c>
      <c r="F2" s="2" t="s">
        <v>12</v>
      </c>
      <c r="G2" s="2" t="s">
        <v>12</v>
      </c>
      <c r="H2" s="10">
        <v>42235.666666666664</v>
      </c>
      <c r="I2" s="10">
        <v>42388.583333333336</v>
      </c>
      <c r="J2" s="2" t="s">
        <v>23</v>
      </c>
      <c r="K2" s="2" t="s">
        <v>69</v>
      </c>
    </row>
    <row r="3" spans="1:13" x14ac:dyDescent="0.3">
      <c r="A3" s="2" t="s">
        <v>72</v>
      </c>
      <c r="B3" s="1">
        <v>42388</v>
      </c>
      <c r="C3" s="2" t="s">
        <v>12</v>
      </c>
      <c r="D3" s="18" t="str">
        <f t="shared" ref="D3:D5" si="0">_xlfn.CONCAT("dopp.VI.SHR.",(TEXT(H3,"yymmdd")),"-",TEXT(I3,"yymmdd"))</f>
        <v>dopp.VI.SHR.160119-160531</v>
      </c>
      <c r="E3" s="2" t="s">
        <v>12</v>
      </c>
      <c r="F3" s="2" t="s">
        <v>12</v>
      </c>
      <c r="G3" s="2" t="s">
        <v>12</v>
      </c>
      <c r="H3" s="10">
        <v>42388.625</v>
      </c>
      <c r="I3" s="10">
        <v>42521.541666666664</v>
      </c>
      <c r="J3" s="2" t="s">
        <v>23</v>
      </c>
      <c r="K3" s="2" t="s">
        <v>70</v>
      </c>
    </row>
    <row r="4" spans="1:13" x14ac:dyDescent="0.3">
      <c r="A4" s="2" t="s">
        <v>72</v>
      </c>
      <c r="B4" s="1">
        <v>42521</v>
      </c>
      <c r="C4" s="2" t="s">
        <v>12</v>
      </c>
      <c r="D4" s="18" t="str">
        <f t="shared" si="0"/>
        <v>dopp.VI.SHR.160531-161127</v>
      </c>
      <c r="E4" s="2" t="s">
        <v>12</v>
      </c>
      <c r="F4" s="2" t="s">
        <v>12</v>
      </c>
      <c r="G4" s="2" t="s">
        <v>12</v>
      </c>
      <c r="H4" s="10">
        <v>42521.625</v>
      </c>
      <c r="I4" s="10">
        <v>42701.25</v>
      </c>
      <c r="J4" s="2" t="s">
        <v>23</v>
      </c>
      <c r="K4" s="2" t="s">
        <v>68</v>
      </c>
    </row>
    <row r="5" spans="1:13" x14ac:dyDescent="0.3">
      <c r="A5" s="2" t="s">
        <v>72</v>
      </c>
      <c r="B5" s="1">
        <v>42713</v>
      </c>
      <c r="C5" s="2" t="s">
        <v>12</v>
      </c>
      <c r="D5" s="18" t="str">
        <f t="shared" si="0"/>
        <v>dopp.VI.SHR.161209-170119</v>
      </c>
      <c r="E5" s="2" t="s">
        <v>12</v>
      </c>
      <c r="F5" s="2" t="s">
        <v>12</v>
      </c>
      <c r="G5" s="2" t="s">
        <v>12</v>
      </c>
      <c r="H5" s="10">
        <v>42713.75</v>
      </c>
      <c r="I5" s="10">
        <v>42754.708333333336</v>
      </c>
      <c r="J5" s="2" t="s">
        <v>23</v>
      </c>
      <c r="K5" s="2" t="s">
        <v>71</v>
      </c>
    </row>
    <row r="6" spans="1:13" x14ac:dyDescent="0.3">
      <c r="J6" s="2" t="s">
        <v>23</v>
      </c>
    </row>
  </sheetData>
  <sortState xmlns:xlrd2="http://schemas.microsoft.com/office/spreadsheetml/2017/richdata2" ref="A2:M5">
    <sortCondition ref="B2: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F8BF-85CB-4E92-8DF4-7F951D0E2E82}">
  <sheetPr codeName="Sheet2"/>
  <dimension ref="A1:M26"/>
  <sheetViews>
    <sheetView workbookViewId="0">
      <selection activeCell="B22" sqref="B22"/>
    </sheetView>
  </sheetViews>
  <sheetFormatPr defaultRowHeight="14.4" x14ac:dyDescent="0.3"/>
  <cols>
    <col min="1" max="2" width="15.6640625" customWidth="1"/>
    <col min="4" max="4" width="26" customWidth="1"/>
    <col min="5" max="7" width="9.88671875" customWidth="1"/>
    <col min="8" max="8" width="19.6640625" customWidth="1"/>
    <col min="9" max="9" width="16.5546875" customWidth="1"/>
    <col min="10" max="10" width="38.33203125" customWidth="1"/>
    <col min="11" max="11" width="24.33203125" customWidth="1"/>
  </cols>
  <sheetData>
    <row r="1" spans="1:13" x14ac:dyDescent="0.3">
      <c r="A1" s="4" t="s">
        <v>0</v>
      </c>
      <c r="B1" s="5" t="s">
        <v>13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t="s">
        <v>22</v>
      </c>
      <c r="B2" s="1">
        <v>39024</v>
      </c>
      <c r="C2" t="s">
        <v>12</v>
      </c>
      <c r="D2" t="str">
        <f>_xlfn.CONCAT("dopp.VI.BWR.",(TEXT(H2,"yymmdd")),"-",TEXT(I2,"yymmdd"))</f>
        <v>dopp.VI.BWR.061103-061121</v>
      </c>
      <c r="E2" t="s">
        <v>12</v>
      </c>
      <c r="F2" t="s">
        <v>12</v>
      </c>
      <c r="G2" t="s">
        <v>12</v>
      </c>
      <c r="H2" s="10">
        <v>39024.75</v>
      </c>
      <c r="I2" s="10">
        <v>39042.666666666664</v>
      </c>
      <c r="J2" t="s">
        <v>23</v>
      </c>
      <c r="K2" t="s">
        <v>24</v>
      </c>
    </row>
    <row r="3" spans="1:13" s="11" customFormat="1" x14ac:dyDescent="0.3">
      <c r="A3" s="11" t="s">
        <v>22</v>
      </c>
      <c r="B3" s="12">
        <v>42170</v>
      </c>
      <c r="C3" s="11" t="s">
        <v>12</v>
      </c>
      <c r="D3" s="18" t="str">
        <f>_xlfn.CONCAT("dopp.VI.BWR.",(TEXT(H3,"yymmdd")),"-",TEXT(I3,"yymmdd"))</f>
        <v>dopp.VI.BWR.150615-150625</v>
      </c>
      <c r="E3" s="11" t="s">
        <v>12</v>
      </c>
      <c r="F3" s="11" t="s">
        <v>12</v>
      </c>
      <c r="G3" s="11" t="s">
        <v>12</v>
      </c>
      <c r="H3" s="13">
        <v>42170.875</v>
      </c>
      <c r="I3" s="13">
        <v>42180.708333333336</v>
      </c>
      <c r="J3" s="11" t="s">
        <v>23</v>
      </c>
      <c r="K3" s="11" t="s">
        <v>25</v>
      </c>
    </row>
    <row r="4" spans="1:13" x14ac:dyDescent="0.3">
      <c r="A4" s="2"/>
      <c r="C4" s="2"/>
      <c r="D4" s="2"/>
      <c r="E4" s="2"/>
      <c r="F4" s="2"/>
      <c r="G4" s="2"/>
      <c r="J4" s="2"/>
    </row>
    <row r="5" spans="1:13" x14ac:dyDescent="0.3">
      <c r="A5" s="2"/>
      <c r="C5" s="2"/>
      <c r="D5" s="2"/>
      <c r="E5" s="2"/>
      <c r="F5" s="2"/>
      <c r="G5" s="2"/>
      <c r="J5" s="2"/>
    </row>
    <row r="6" spans="1:13" x14ac:dyDescent="0.3">
      <c r="A6" s="2"/>
      <c r="C6" s="2"/>
      <c r="D6" s="2"/>
      <c r="E6" s="2"/>
      <c r="F6" s="2"/>
      <c r="G6" s="2"/>
      <c r="J6" s="2"/>
    </row>
    <row r="7" spans="1:13" x14ac:dyDescent="0.3">
      <c r="A7" s="2"/>
      <c r="C7" s="2"/>
      <c r="D7" s="2"/>
      <c r="E7" s="2"/>
      <c r="F7" s="2"/>
      <c r="G7" s="2"/>
      <c r="J7" s="2"/>
    </row>
    <row r="8" spans="1:13" x14ac:dyDescent="0.3">
      <c r="A8" s="2"/>
      <c r="C8" s="2"/>
      <c r="D8" s="2"/>
      <c r="E8" s="2"/>
      <c r="F8" s="2"/>
      <c r="G8" s="2"/>
      <c r="J8" s="2"/>
    </row>
    <row r="9" spans="1:13" x14ac:dyDescent="0.3">
      <c r="A9" s="2"/>
      <c r="C9" s="2"/>
      <c r="D9" s="2"/>
      <c r="E9" s="2"/>
      <c r="F9" s="2"/>
      <c r="G9" s="2"/>
      <c r="J9" s="2"/>
    </row>
    <row r="10" spans="1:13" x14ac:dyDescent="0.3">
      <c r="A10" s="2"/>
      <c r="C10" s="2"/>
      <c r="D10" s="2"/>
      <c r="E10" s="2"/>
      <c r="F10" s="2"/>
      <c r="G10" s="2"/>
      <c r="J10" s="2"/>
    </row>
    <row r="11" spans="1:13" x14ac:dyDescent="0.3">
      <c r="A11" s="2"/>
      <c r="C11" s="2"/>
      <c r="D11" s="2"/>
      <c r="E11" s="2"/>
      <c r="F11" s="2"/>
      <c r="G11" s="2"/>
      <c r="J11" s="2"/>
    </row>
    <row r="12" spans="1:13" x14ac:dyDescent="0.3">
      <c r="A12" s="2"/>
      <c r="C12" s="2"/>
      <c r="D12" s="2"/>
      <c r="E12" s="2"/>
      <c r="F12" s="2"/>
      <c r="G12" s="2"/>
      <c r="J12" s="2"/>
    </row>
    <row r="13" spans="1:13" x14ac:dyDescent="0.3">
      <c r="A13" s="2"/>
      <c r="C13" s="2"/>
      <c r="D13" s="2"/>
      <c r="E13" s="2"/>
      <c r="F13" s="2"/>
      <c r="G13" s="2"/>
      <c r="J13" s="2"/>
    </row>
    <row r="14" spans="1:13" x14ac:dyDescent="0.3">
      <c r="A14" s="2"/>
      <c r="C14" s="2"/>
      <c r="D14" s="2"/>
      <c r="E14" s="2"/>
      <c r="F14" s="2"/>
      <c r="G14" s="2"/>
      <c r="J14" s="2"/>
    </row>
    <row r="15" spans="1:13" x14ac:dyDescent="0.3">
      <c r="A15" s="2"/>
      <c r="C15" s="2"/>
      <c r="D15" s="2"/>
      <c r="E15" s="2"/>
      <c r="F15" s="2"/>
      <c r="G15" s="2"/>
      <c r="J15" s="2"/>
    </row>
    <row r="16" spans="1:13" x14ac:dyDescent="0.3">
      <c r="A16" s="2"/>
      <c r="C16" s="2"/>
      <c r="D16" s="2"/>
      <c r="E16" s="2"/>
      <c r="F16" s="2"/>
      <c r="G16" s="2"/>
      <c r="J16" s="2"/>
    </row>
    <row r="17" spans="1:10" x14ac:dyDescent="0.3">
      <c r="A17" s="2"/>
      <c r="C17" s="2"/>
      <c r="D17" s="2"/>
      <c r="E17" s="2"/>
      <c r="F17" s="2"/>
      <c r="G17" s="2"/>
      <c r="J17" s="2"/>
    </row>
    <row r="18" spans="1:10" x14ac:dyDescent="0.3">
      <c r="A18" s="2"/>
      <c r="C18" s="2"/>
      <c r="D18" s="2"/>
      <c r="E18" s="2"/>
      <c r="F18" s="2"/>
      <c r="G18" s="2"/>
      <c r="J18" s="2"/>
    </row>
    <row r="19" spans="1:10" x14ac:dyDescent="0.3">
      <c r="A19" s="2"/>
      <c r="C19" s="2"/>
      <c r="D19" s="2"/>
      <c r="E19" s="2"/>
      <c r="F19" s="2"/>
      <c r="G19" s="2"/>
      <c r="J19" s="2"/>
    </row>
    <row r="20" spans="1:10" x14ac:dyDescent="0.3">
      <c r="A20" s="2"/>
      <c r="C20" s="2"/>
      <c r="D20" s="2"/>
      <c r="E20" s="2"/>
      <c r="F20" s="2"/>
      <c r="G20" s="2"/>
      <c r="J20" s="2"/>
    </row>
    <row r="21" spans="1:10" x14ac:dyDescent="0.3">
      <c r="A21" s="2"/>
      <c r="C21" s="2"/>
      <c r="D21" s="2"/>
      <c r="E21" s="2"/>
      <c r="F21" s="2"/>
      <c r="G21" s="2"/>
      <c r="J21" s="2"/>
    </row>
    <row r="22" spans="1:10" x14ac:dyDescent="0.3">
      <c r="A22" s="2"/>
      <c r="C22" s="2"/>
      <c r="D22" s="2"/>
      <c r="E22" s="2"/>
      <c r="F22" s="2"/>
      <c r="G22" s="2"/>
      <c r="J22" s="2"/>
    </row>
    <row r="23" spans="1:10" x14ac:dyDescent="0.3">
      <c r="A23" s="2"/>
      <c r="C23" s="2"/>
      <c r="D23" s="2"/>
      <c r="E23" s="2"/>
      <c r="F23" s="2"/>
      <c r="G23" s="2"/>
      <c r="J23" s="2"/>
    </row>
    <row r="24" spans="1:10" x14ac:dyDescent="0.3">
      <c r="A24" s="2"/>
      <c r="C24" s="2"/>
      <c r="D24" s="2"/>
      <c r="E24" s="2"/>
      <c r="F24" s="2"/>
      <c r="G24" s="2"/>
      <c r="J24" s="2"/>
    </row>
    <row r="25" spans="1:10" x14ac:dyDescent="0.3">
      <c r="A25" s="2"/>
      <c r="C25" s="2"/>
      <c r="D25" s="2"/>
      <c r="E25" s="2"/>
      <c r="F25" s="2"/>
      <c r="G25" s="2"/>
      <c r="J25" s="2"/>
    </row>
    <row r="26" spans="1:10" x14ac:dyDescent="0.3">
      <c r="A26" s="2"/>
      <c r="C26" s="2"/>
      <c r="D26" s="2"/>
      <c r="E26" s="2"/>
      <c r="F26" s="2"/>
      <c r="G26" s="2"/>
      <c r="J26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6657-DB7D-4981-A19F-A06A8152039E}">
  <sheetPr codeName="Sheet21"/>
  <dimension ref="A1:M9"/>
  <sheetViews>
    <sheetView workbookViewId="0">
      <selection activeCell="D6" sqref="D6"/>
    </sheetView>
  </sheetViews>
  <sheetFormatPr defaultColWidth="9.109375" defaultRowHeight="14.4" x14ac:dyDescent="0.3"/>
  <cols>
    <col min="1" max="1" width="21.6640625" style="2" customWidth="1"/>
    <col min="2" max="2" width="10.33203125" style="2" customWidth="1"/>
    <col min="3" max="3" width="8.33203125" style="2" customWidth="1"/>
    <col min="4" max="4" width="24.1093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88</v>
      </c>
      <c r="B2" s="16">
        <v>39500</v>
      </c>
      <c r="C2" s="15" t="s">
        <v>12</v>
      </c>
      <c r="D2" s="15" t="str">
        <f>_xlfn.CONCAT("dopp.VI.SHS.",(TEXT(H2,"yymmdd")),"-",TEXT(I2,"yymmdd"))</f>
        <v>dopp.VI.SHS.080222-080401</v>
      </c>
      <c r="E2" s="15" t="s">
        <v>12</v>
      </c>
      <c r="F2" s="15" t="s">
        <v>12</v>
      </c>
      <c r="G2" s="15" t="s">
        <v>12</v>
      </c>
      <c r="H2" s="10">
        <v>39500.75</v>
      </c>
      <c r="I2" s="10">
        <v>39539.602847222224</v>
      </c>
      <c r="J2" s="15" t="s">
        <v>23</v>
      </c>
      <c r="K2" s="15" t="s">
        <v>89</v>
      </c>
    </row>
    <row r="3" spans="1:13" x14ac:dyDescent="0.3">
      <c r="A3" s="15" t="s">
        <v>88</v>
      </c>
      <c r="B3" s="1">
        <v>39540</v>
      </c>
      <c r="C3" s="15" t="s">
        <v>12</v>
      </c>
      <c r="D3" s="15" t="str">
        <f>_xlfn.CONCAT("dopp.VI.SHS.",(TEXT(H3,"yymmdd")),"-",TEXT(I3,"yymmdd"))</f>
        <v>dopp.VI.SHS.080402-080630</v>
      </c>
      <c r="E3" s="15" t="s">
        <v>12</v>
      </c>
      <c r="F3" s="15" t="s">
        <v>12</v>
      </c>
      <c r="G3" s="15" t="s">
        <v>12</v>
      </c>
      <c r="H3" s="10">
        <v>39540.75</v>
      </c>
      <c r="I3" s="10">
        <v>39629.333333333336</v>
      </c>
      <c r="J3" s="15" t="s">
        <v>23</v>
      </c>
      <c r="K3" s="2" t="s">
        <v>91</v>
      </c>
    </row>
    <row r="4" spans="1:13" x14ac:dyDescent="0.3">
      <c r="A4" s="15" t="s">
        <v>88</v>
      </c>
      <c r="B4" s="1">
        <v>39631</v>
      </c>
      <c r="C4" s="15" t="s">
        <v>12</v>
      </c>
      <c r="D4" s="15" t="str">
        <f>_xlfn.CONCAT("dopp.VI.SHS.",(TEXT(H4,"yymmdd")),"-",TEXT(I4,"yymmdd"))</f>
        <v>dopp.VI.SHS.080703-080923</v>
      </c>
      <c r="E4" s="15" t="s">
        <v>12</v>
      </c>
      <c r="F4" s="15" t="s">
        <v>12</v>
      </c>
      <c r="G4" s="15" t="s">
        <v>12</v>
      </c>
      <c r="H4" s="10">
        <v>39632.395833333336</v>
      </c>
      <c r="I4" s="10">
        <v>39714.479166666664</v>
      </c>
      <c r="J4" s="15" t="s">
        <v>23</v>
      </c>
      <c r="K4" s="18" t="s">
        <v>92</v>
      </c>
    </row>
    <row r="5" spans="1:13" x14ac:dyDescent="0.3">
      <c r="A5" s="15" t="s">
        <v>88</v>
      </c>
      <c r="B5" s="1">
        <v>39720</v>
      </c>
      <c r="C5" s="18" t="s">
        <v>12</v>
      </c>
      <c r="D5" s="15" t="str">
        <f>_xlfn.CONCAT("dopp.VI.SHS.",(TEXT(H5,"yymmdd")),"-",TEXT(I5,"yymmdd"))</f>
        <v>dopp.VI.SHS.080929-090121</v>
      </c>
      <c r="E5" s="18" t="s">
        <v>12</v>
      </c>
      <c r="F5" s="18" t="s">
        <v>12</v>
      </c>
      <c r="G5" s="18" t="s">
        <v>12</v>
      </c>
      <c r="H5" s="10">
        <v>39720.666666666664</v>
      </c>
      <c r="I5" s="10">
        <v>39834.4375</v>
      </c>
      <c r="J5" s="18" t="s">
        <v>23</v>
      </c>
      <c r="K5" s="15" t="s">
        <v>90</v>
      </c>
    </row>
    <row r="6" spans="1:13" x14ac:dyDescent="0.3">
      <c r="A6" s="15" t="s">
        <v>88</v>
      </c>
      <c r="B6" s="1">
        <v>39835</v>
      </c>
      <c r="C6" s="15" t="s">
        <v>12</v>
      </c>
      <c r="D6" s="15" t="str">
        <f>_xlfn.CONCAT("dopp.VI.SHS.",(TEXT(H6,"yymmdd")),"-",TEXT(I6,"yymmdd"))</f>
        <v>dopp.VI.SHS.090122-090508</v>
      </c>
      <c r="E6" s="15" t="s">
        <v>12</v>
      </c>
      <c r="F6" s="15" t="s">
        <v>12</v>
      </c>
      <c r="G6" s="15" t="s">
        <v>12</v>
      </c>
      <c r="H6" s="10">
        <v>39835.75</v>
      </c>
      <c r="I6" s="10">
        <v>39941.666666666664</v>
      </c>
      <c r="J6" s="15" t="s">
        <v>23</v>
      </c>
      <c r="K6" s="17">
        <v>39835</v>
      </c>
    </row>
    <row r="7" spans="1:13" x14ac:dyDescent="0.3">
      <c r="A7" s="15"/>
      <c r="B7" s="1"/>
      <c r="C7" s="15"/>
      <c r="D7" s="15"/>
      <c r="E7" s="15"/>
      <c r="F7" s="15"/>
      <c r="G7" s="15"/>
      <c r="H7" s="10"/>
      <c r="I7" s="10"/>
      <c r="J7" s="15"/>
    </row>
    <row r="8" spans="1:13" x14ac:dyDescent="0.3">
      <c r="A8" s="15"/>
      <c r="B8" s="1"/>
      <c r="C8" s="15"/>
      <c r="D8" s="15"/>
      <c r="E8" s="15"/>
      <c r="F8" s="15"/>
      <c r="G8" s="15"/>
      <c r="H8" s="10"/>
      <c r="I8" s="10"/>
      <c r="J8" s="15"/>
    </row>
    <row r="9" spans="1:13" x14ac:dyDescent="0.3">
      <c r="C9" s="15"/>
      <c r="E9" s="15"/>
      <c r="F9" s="15"/>
      <c r="G9" s="15"/>
      <c r="J9" s="15"/>
    </row>
  </sheetData>
  <sortState xmlns:xlrd2="http://schemas.microsoft.com/office/spreadsheetml/2017/richdata2" ref="A2:M6">
    <sortCondition ref="B2:B6"/>
  </sortState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CC53-E005-4B84-8D91-A9D4169E996E}">
  <sheetPr codeName="Sheet13"/>
  <dimension ref="A1:M4"/>
  <sheetViews>
    <sheetView workbookViewId="0">
      <selection activeCell="D2" sqref="D2"/>
    </sheetView>
  </sheetViews>
  <sheetFormatPr defaultColWidth="9.109375" defaultRowHeight="14.4" x14ac:dyDescent="0.3"/>
  <cols>
    <col min="1" max="1" width="21.6640625" style="2" customWidth="1"/>
    <col min="2" max="2" width="11.44140625" style="2" customWidth="1"/>
    <col min="3" max="3" width="8.33203125" style="2" customWidth="1"/>
    <col min="4" max="4" width="24.55468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s="19" t="s">
        <v>95</v>
      </c>
      <c r="B2" s="1">
        <v>38698</v>
      </c>
      <c r="C2" s="2" t="s">
        <v>12</v>
      </c>
      <c r="D2" s="2" t="str">
        <f>_xlfn.CONCAT("dopp.VI.SNA.",(TEXT(H2,"yymmdd")),"-",TEXT(I2,"yymmdd"))</f>
        <v>dopp.VI.SNA.051213-060212</v>
      </c>
      <c r="E2" s="2" t="s">
        <v>12</v>
      </c>
      <c r="F2" s="2" t="s">
        <v>12</v>
      </c>
      <c r="G2" s="2" t="s">
        <v>12</v>
      </c>
      <c r="H2" s="10">
        <v>38699.6875</v>
      </c>
      <c r="I2" s="10">
        <v>38760.458333333336</v>
      </c>
      <c r="J2" s="2" t="s">
        <v>23</v>
      </c>
      <c r="K2" s="2" t="s">
        <v>65</v>
      </c>
    </row>
    <row r="3" spans="1:13" x14ac:dyDescent="0.3">
      <c r="A3" s="19"/>
      <c r="B3" s="1"/>
      <c r="H3" s="10"/>
      <c r="I3" s="10"/>
    </row>
    <row r="4" spans="1:13" x14ac:dyDescent="0.3">
      <c r="A4" s="1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D6EC-E535-4E59-BAB1-25A643775CDD}">
  <sheetPr codeName="Sheet17"/>
  <dimension ref="A1:M5"/>
  <sheetViews>
    <sheetView workbookViewId="0">
      <selection activeCell="D2" sqref="D2"/>
    </sheetView>
  </sheetViews>
  <sheetFormatPr defaultColWidth="9.109375" defaultRowHeight="14.4" x14ac:dyDescent="0.3"/>
  <cols>
    <col min="1" max="1" width="21.6640625" style="2" customWidth="1"/>
    <col min="2" max="2" width="10.33203125" style="2" customWidth="1"/>
    <col min="3" max="3" width="8.33203125" style="2" customWidth="1"/>
    <col min="4" max="4" width="27.3320312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75</v>
      </c>
      <c r="B2" s="1">
        <v>39169</v>
      </c>
      <c r="C2" s="15" t="s">
        <v>12</v>
      </c>
      <c r="D2" s="15" t="str">
        <f>_xlfn.CONCAT("dopp.VI.TKT.",(TEXT(H2,"yymmdd")),"-",TEXT(I2,"yymmdd"))</f>
        <v>dopp.VI.TKT.070328-070908</v>
      </c>
      <c r="E2" s="15" t="s">
        <v>12</v>
      </c>
      <c r="F2" s="15" t="s">
        <v>12</v>
      </c>
      <c r="G2" s="15" t="s">
        <v>12</v>
      </c>
      <c r="H2" s="10">
        <v>39169.541666666664</v>
      </c>
      <c r="I2" s="10">
        <v>39333.625</v>
      </c>
      <c r="J2" s="15" t="s">
        <v>23</v>
      </c>
      <c r="K2" s="18" t="s">
        <v>107</v>
      </c>
      <c r="L2" s="18"/>
      <c r="M2" s="18"/>
    </row>
    <row r="3" spans="1:13" x14ac:dyDescent="0.3">
      <c r="A3" s="2" t="s">
        <v>75</v>
      </c>
      <c r="B3" s="1">
        <v>39681</v>
      </c>
      <c r="C3" s="2" t="s">
        <v>12</v>
      </c>
      <c r="D3" s="15" t="str">
        <f>_xlfn.CONCAT("dopp.VI.TKT.",(TEXT(H3,"yymmdd")),"-",TEXT(I3,"yymmdd"))</f>
        <v>dopp.VI.TKT.080821-090304</v>
      </c>
      <c r="E3" s="2" t="s">
        <v>12</v>
      </c>
      <c r="F3" s="2" t="s">
        <v>12</v>
      </c>
      <c r="G3" s="2" t="s">
        <v>12</v>
      </c>
      <c r="H3" s="10">
        <v>39681.75</v>
      </c>
      <c r="I3" s="10">
        <v>39876.5</v>
      </c>
      <c r="J3" s="2" t="s">
        <v>23</v>
      </c>
      <c r="K3" s="2" t="s">
        <v>77</v>
      </c>
    </row>
    <row r="4" spans="1:13" x14ac:dyDescent="0.3">
      <c r="A4" s="15" t="s">
        <v>75</v>
      </c>
      <c r="B4" s="16">
        <v>39962</v>
      </c>
      <c r="C4" s="15" t="s">
        <v>12</v>
      </c>
      <c r="D4" s="15" t="str">
        <f>_xlfn.CONCAT("dopp.VI.TKT.",(TEXT(H4,"yymmdd")),"-",TEXT(I4,"yymmdd"))</f>
        <v>dopp.VI.TKT.090529-100114</v>
      </c>
      <c r="E4" s="15" t="s">
        <v>12</v>
      </c>
      <c r="F4" s="15" t="s">
        <v>12</v>
      </c>
      <c r="G4" s="15" t="s">
        <v>12</v>
      </c>
      <c r="H4" s="10">
        <v>39962.75</v>
      </c>
      <c r="I4" s="10">
        <v>40192.416666666664</v>
      </c>
      <c r="J4" s="15" t="s">
        <v>23</v>
      </c>
      <c r="K4" s="15" t="s">
        <v>76</v>
      </c>
      <c r="L4" s="14"/>
      <c r="M4" s="14"/>
    </row>
    <row r="5" spans="1:13" x14ac:dyDescent="0.3">
      <c r="B5" s="1"/>
      <c r="D5" s="15"/>
    </row>
  </sheetData>
  <sortState xmlns:xlrd2="http://schemas.microsoft.com/office/spreadsheetml/2017/richdata2" ref="A2:M4">
    <sortCondition ref="B2:B4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90A8-B732-4633-B3AB-470D524426C0}">
  <dimension ref="A1:M9"/>
  <sheetViews>
    <sheetView workbookViewId="0">
      <selection activeCell="D2" sqref="D2"/>
    </sheetView>
  </sheetViews>
  <sheetFormatPr defaultColWidth="9.109375" defaultRowHeight="14.4" x14ac:dyDescent="0.3"/>
  <cols>
    <col min="1" max="1" width="17.109375" style="2" customWidth="1"/>
    <col min="2" max="2" width="10.33203125" style="2" customWidth="1"/>
    <col min="3" max="3" width="8.33203125" style="2" customWidth="1"/>
    <col min="4" max="4" width="24.777343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102</v>
      </c>
      <c r="B2" s="16">
        <v>38787</v>
      </c>
      <c r="C2" s="15" t="s">
        <v>12</v>
      </c>
      <c r="D2" s="15" t="str">
        <f>_xlfn.CONCAT("dopp.VI.TRM.",(TEXT(H2,"yymmdd")),"-",TEXT(I2,"yymmdd"))</f>
        <v>dopp.VI.TRM.060311-060615</v>
      </c>
      <c r="E2" s="15" t="s">
        <v>12</v>
      </c>
      <c r="F2" s="15" t="s">
        <v>12</v>
      </c>
      <c r="G2" s="15" t="s">
        <v>12</v>
      </c>
      <c r="H2" s="10">
        <v>38787.75</v>
      </c>
      <c r="I2" s="10">
        <v>38883.541666666664</v>
      </c>
      <c r="J2" s="15" t="s">
        <v>23</v>
      </c>
      <c r="K2" s="15" t="s">
        <v>94</v>
      </c>
    </row>
    <row r="3" spans="1:13" x14ac:dyDescent="0.3">
      <c r="A3" s="15"/>
      <c r="B3" s="1"/>
      <c r="C3" s="15"/>
      <c r="D3" s="15"/>
      <c r="E3" s="15"/>
      <c r="F3" s="15"/>
      <c r="G3" s="15"/>
      <c r="H3" s="10"/>
      <c r="I3" s="10"/>
      <c r="J3" s="15"/>
    </row>
    <row r="4" spans="1:13" x14ac:dyDescent="0.3">
      <c r="A4" s="15"/>
      <c r="B4" s="1"/>
      <c r="D4" s="15"/>
      <c r="H4" s="10"/>
      <c r="I4" s="10"/>
      <c r="K4" s="15"/>
    </row>
    <row r="5" spans="1:13" x14ac:dyDescent="0.3">
      <c r="A5" s="15"/>
      <c r="B5" s="1"/>
      <c r="C5" s="15"/>
      <c r="D5" s="15"/>
      <c r="E5" s="15"/>
      <c r="F5" s="15"/>
      <c r="G5" s="15"/>
      <c r="H5" s="10"/>
      <c r="I5" s="10"/>
      <c r="J5" s="15"/>
      <c r="K5" s="17"/>
    </row>
    <row r="6" spans="1:13" x14ac:dyDescent="0.3">
      <c r="A6" s="15"/>
      <c r="B6" s="1"/>
      <c r="C6" s="15"/>
      <c r="D6" s="15"/>
      <c r="E6" s="15"/>
      <c r="F6" s="15"/>
      <c r="G6" s="15"/>
      <c r="H6" s="10"/>
      <c r="I6" s="10"/>
      <c r="J6" s="15"/>
    </row>
    <row r="7" spans="1:13" x14ac:dyDescent="0.3">
      <c r="A7" s="15"/>
      <c r="B7" s="1"/>
      <c r="C7" s="15"/>
      <c r="D7" s="15"/>
      <c r="E7" s="15"/>
      <c r="F7" s="15"/>
      <c r="G7" s="15"/>
      <c r="H7" s="10"/>
      <c r="I7" s="10"/>
      <c r="J7" s="15"/>
    </row>
    <row r="8" spans="1:13" x14ac:dyDescent="0.3">
      <c r="A8" s="15"/>
      <c r="B8" s="1"/>
      <c r="C8" s="15"/>
      <c r="D8" s="15"/>
      <c r="E8" s="15"/>
      <c r="F8" s="15"/>
      <c r="G8" s="15"/>
      <c r="H8" s="10"/>
      <c r="I8" s="10"/>
      <c r="J8" s="15"/>
    </row>
    <row r="9" spans="1:13" x14ac:dyDescent="0.3">
      <c r="C9" s="15"/>
      <c r="E9" s="15"/>
      <c r="F9" s="15"/>
      <c r="G9" s="15"/>
      <c r="J9" s="15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758-5DFF-4C7C-9714-984C78547F45}">
  <sheetPr codeName="Sheet18"/>
  <dimension ref="A1:M6"/>
  <sheetViews>
    <sheetView workbookViewId="0">
      <selection activeCell="D3" sqref="D3"/>
    </sheetView>
  </sheetViews>
  <sheetFormatPr defaultColWidth="9.109375" defaultRowHeight="14.4" x14ac:dyDescent="0.3"/>
  <cols>
    <col min="1" max="1" width="21.6640625" style="2" customWidth="1"/>
    <col min="2" max="2" width="10.33203125" style="2" customWidth="1"/>
    <col min="3" max="3" width="8.33203125" style="2" customWidth="1"/>
    <col min="4" max="4" width="24.4414062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78</v>
      </c>
      <c r="B2" s="1">
        <v>38933</v>
      </c>
      <c r="C2" s="18" t="s">
        <v>12</v>
      </c>
      <c r="D2" s="15" t="str">
        <f>_xlfn.CONCAT("dopp.VI.TUR.",(TEXT(H2,"yymmdd")),"-",TEXT(I2,"yymmdd"))</f>
        <v>dopp.VI.TUR.060804-060824</v>
      </c>
      <c r="E2" s="18" t="s">
        <v>12</v>
      </c>
      <c r="F2" s="18" t="s">
        <v>12</v>
      </c>
      <c r="G2" s="18" t="s">
        <v>12</v>
      </c>
      <c r="H2" s="10">
        <v>38933.75</v>
      </c>
      <c r="I2" s="10">
        <v>38953.506944444445</v>
      </c>
      <c r="J2" s="18" t="s">
        <v>23</v>
      </c>
      <c r="K2" s="15" t="s">
        <v>59</v>
      </c>
      <c r="L2" s="18"/>
      <c r="M2" s="18"/>
    </row>
    <row r="3" spans="1:13" x14ac:dyDescent="0.3">
      <c r="A3" s="15" t="s">
        <v>78</v>
      </c>
      <c r="B3" s="16">
        <v>39640</v>
      </c>
      <c r="C3" s="15" t="s">
        <v>12</v>
      </c>
      <c r="D3" s="15" t="str">
        <f>_xlfn.CONCAT("dopp.VI.TUR.",(TEXT(H3,"yymmdd")),"-",TEXT(I3,"yymmdd"))</f>
        <v>dopp.VI.TUR.080711-080806</v>
      </c>
      <c r="E3" s="15" t="s">
        <v>12</v>
      </c>
      <c r="F3" s="15" t="s">
        <v>12</v>
      </c>
      <c r="G3" s="15" t="s">
        <v>12</v>
      </c>
      <c r="H3" s="10">
        <v>39640.583333333336</v>
      </c>
      <c r="I3" s="10">
        <v>39666.510416666664</v>
      </c>
      <c r="J3" s="15" t="s">
        <v>23</v>
      </c>
      <c r="K3" s="15" t="s">
        <v>59</v>
      </c>
      <c r="L3" s="14"/>
      <c r="M3" s="14"/>
    </row>
    <row r="4" spans="1:13" x14ac:dyDescent="0.3">
      <c r="A4" s="15" t="s">
        <v>78</v>
      </c>
      <c r="B4" s="1">
        <v>39666</v>
      </c>
      <c r="C4" s="15" t="s">
        <v>12</v>
      </c>
      <c r="D4" s="15" t="str">
        <f>_xlfn.CONCAT("dopp.VI.TUR.",(TEXT(H4,"yymmdd")),"-",TEXT(I4,"yymmdd"))</f>
        <v>dopp.VI.TUR.080806-080905</v>
      </c>
      <c r="E4" s="15" t="s">
        <v>12</v>
      </c>
      <c r="F4" s="15" t="s">
        <v>12</v>
      </c>
      <c r="G4" s="15" t="s">
        <v>12</v>
      </c>
      <c r="H4" s="10">
        <v>39666.583333333336</v>
      </c>
      <c r="I4" s="10">
        <v>39696.416666666664</v>
      </c>
      <c r="J4" s="15" t="s">
        <v>23</v>
      </c>
      <c r="K4" s="2" t="s">
        <v>79</v>
      </c>
    </row>
    <row r="5" spans="1:13" x14ac:dyDescent="0.3">
      <c r="D5" s="15"/>
    </row>
    <row r="6" spans="1:13" x14ac:dyDescent="0.3">
      <c r="D6" s="15"/>
    </row>
  </sheetData>
  <sortState xmlns:xlrd2="http://schemas.microsoft.com/office/spreadsheetml/2017/richdata2" ref="A2:M4">
    <sortCondition ref="B2:B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CC3C-05BF-4CC5-868F-966B25B7DD75}">
  <sheetPr codeName="Sheet19"/>
  <dimension ref="A1:M9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21.6640625" style="2" customWidth="1"/>
    <col min="2" max="2" width="10.33203125" style="2" customWidth="1"/>
    <col min="3" max="3" width="8.33203125" style="2" customWidth="1"/>
    <col min="4" max="4" width="24.1093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80</v>
      </c>
      <c r="B2" s="16">
        <v>40394</v>
      </c>
      <c r="C2" s="15" t="s">
        <v>12</v>
      </c>
      <c r="D2" s="15" t="str">
        <f>_xlfn.CONCAT((TEXT(H2,"yymmdd")),"-",TEXT(I2,"yymmdd"),".VP2_0202")</f>
        <v>100804-110218.VP2_0202</v>
      </c>
      <c r="E2" s="15" t="s">
        <v>12</v>
      </c>
      <c r="F2" s="15" t="s">
        <v>12</v>
      </c>
      <c r="G2" s="15" t="s">
        <v>12</v>
      </c>
      <c r="H2" s="10">
        <v>40394.583333333336</v>
      </c>
      <c r="I2" s="10">
        <v>40592.75</v>
      </c>
      <c r="J2" s="15" t="s">
        <v>23</v>
      </c>
      <c r="K2" s="15" t="s">
        <v>81</v>
      </c>
    </row>
    <row r="3" spans="1:13" x14ac:dyDescent="0.3">
      <c r="A3" s="15" t="s">
        <v>80</v>
      </c>
      <c r="B3" s="1">
        <v>40394</v>
      </c>
      <c r="C3" s="2" t="s">
        <v>12</v>
      </c>
      <c r="D3" s="15" t="str">
        <f>_xlfn.CONCAT((TEXT(H3,"yymmdd")),"-",TEXT(I3,"yymmdd"),".VP3_0202")</f>
        <v>100804-110218.VP3_0202</v>
      </c>
      <c r="E3" s="2" t="s">
        <v>12</v>
      </c>
      <c r="F3" s="2" t="s">
        <v>12</v>
      </c>
      <c r="G3" s="2" t="s">
        <v>12</v>
      </c>
      <c r="H3" s="10">
        <v>40394.666666666664</v>
      </c>
      <c r="I3" s="10">
        <v>40592.708333333336</v>
      </c>
      <c r="J3" s="2" t="s">
        <v>23</v>
      </c>
      <c r="K3" s="15" t="s">
        <v>81</v>
      </c>
    </row>
    <row r="4" spans="1:13" x14ac:dyDescent="0.3">
      <c r="A4" s="15" t="s">
        <v>80</v>
      </c>
      <c r="B4" s="1">
        <v>40393</v>
      </c>
      <c r="C4" s="15" t="s">
        <v>12</v>
      </c>
      <c r="D4" s="15" t="str">
        <f>_xlfn.CONCAT((TEXT(H4,"yymmdd")),"-",TEXT(I4,"yymmdd"),".VP1_0202")</f>
        <v>100803-110109.VP1_0202</v>
      </c>
      <c r="E4" s="15" t="s">
        <v>12</v>
      </c>
      <c r="F4" s="15" t="s">
        <v>12</v>
      </c>
      <c r="G4" s="15" t="s">
        <v>12</v>
      </c>
      <c r="H4" s="10">
        <v>40393.625</v>
      </c>
      <c r="I4" s="10">
        <v>40552.125</v>
      </c>
      <c r="J4" s="15" t="s">
        <v>23</v>
      </c>
      <c r="K4" s="2" t="s">
        <v>82</v>
      </c>
    </row>
    <row r="5" spans="1:13" x14ac:dyDescent="0.3">
      <c r="A5" s="15" t="s">
        <v>80</v>
      </c>
      <c r="B5" s="1">
        <v>40251</v>
      </c>
      <c r="C5" s="15" t="s">
        <v>12</v>
      </c>
      <c r="D5" s="15" t="str">
        <f>_xlfn.CONCAT((TEXT(H5,"yymmdd")),"-",TEXT(I5,"yymmdd"),".VP2_0101")</f>
        <v>100314-100804.VP2_0101</v>
      </c>
      <c r="E5" s="15" t="s">
        <v>12</v>
      </c>
      <c r="F5" s="15" t="s">
        <v>12</v>
      </c>
      <c r="G5" s="15" t="s">
        <v>12</v>
      </c>
      <c r="H5" s="10">
        <v>40251.666666666664</v>
      </c>
      <c r="I5" s="10">
        <v>40394.541666666664</v>
      </c>
      <c r="J5" s="15" t="s">
        <v>23</v>
      </c>
      <c r="K5" s="2" t="s">
        <v>83</v>
      </c>
    </row>
    <row r="6" spans="1:13" x14ac:dyDescent="0.3">
      <c r="A6" s="15" t="s">
        <v>80</v>
      </c>
      <c r="B6" s="1">
        <v>40251</v>
      </c>
      <c r="C6" s="15" t="s">
        <v>12</v>
      </c>
      <c r="D6" s="15" t="str">
        <f>_xlfn.CONCAT((TEXT(H6,"yymmdd")),"-",TEXT(I6,"yymmdd"),".VP3_0101")</f>
        <v>100314-100803.VP3_0101</v>
      </c>
      <c r="E6" s="15" t="s">
        <v>12</v>
      </c>
      <c r="F6" s="15" t="s">
        <v>12</v>
      </c>
      <c r="G6" s="15" t="s">
        <v>12</v>
      </c>
      <c r="H6" s="10">
        <v>40251.583333333336</v>
      </c>
      <c r="I6" s="10">
        <v>40393.833333333336</v>
      </c>
      <c r="J6" s="15" t="s">
        <v>23</v>
      </c>
      <c r="K6" s="2" t="s">
        <v>83</v>
      </c>
    </row>
    <row r="7" spans="1:13" x14ac:dyDescent="0.3">
      <c r="A7" s="15" t="s">
        <v>80</v>
      </c>
      <c r="B7" s="1">
        <v>40243</v>
      </c>
      <c r="C7" s="15" t="s">
        <v>12</v>
      </c>
      <c r="D7" s="15" t="str">
        <f>_xlfn.CONCAT((TEXT(H7,"yymmdd")),"-",TEXT(I7,"yymmdd"),".VP1_0101")</f>
        <v>100306-100803.VP1_0101</v>
      </c>
      <c r="E7" s="15" t="s">
        <v>12</v>
      </c>
      <c r="F7" s="15" t="s">
        <v>12</v>
      </c>
      <c r="G7" s="15" t="s">
        <v>12</v>
      </c>
      <c r="H7" s="10">
        <v>40243.75</v>
      </c>
      <c r="I7" s="10">
        <v>40393.583333333336</v>
      </c>
      <c r="J7" s="15" t="s">
        <v>23</v>
      </c>
      <c r="K7" s="2" t="s">
        <v>83</v>
      </c>
    </row>
    <row r="8" spans="1:13" x14ac:dyDescent="0.3">
      <c r="A8" s="15" t="s">
        <v>80</v>
      </c>
      <c r="B8" s="1">
        <v>40592</v>
      </c>
      <c r="C8" s="15" t="s">
        <v>12</v>
      </c>
      <c r="D8" s="15" t="str">
        <f>_xlfn.CONCAT((TEXT(H8,"yymmdd")),"-",TEXT(I8,"yymmdd"),".VP2_0303")</f>
        <v>110218-110423.VP2_0303</v>
      </c>
      <c r="E8" s="15" t="s">
        <v>12</v>
      </c>
      <c r="F8" s="15" t="s">
        <v>12</v>
      </c>
      <c r="G8" s="15" t="s">
        <v>12</v>
      </c>
      <c r="H8" s="10">
        <v>40592.791666666664</v>
      </c>
      <c r="I8" s="10">
        <v>40656.583333333336</v>
      </c>
      <c r="J8" s="15" t="s">
        <v>23</v>
      </c>
      <c r="K8" s="2" t="s">
        <v>84</v>
      </c>
    </row>
    <row r="9" spans="1:13" x14ac:dyDescent="0.3">
      <c r="C9" s="15"/>
      <c r="E9" s="15"/>
      <c r="F9" s="15"/>
      <c r="G9" s="15"/>
      <c r="J9" s="15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487B-D5D9-41D8-B0C2-2D1668FE2AF4}">
  <dimension ref="A1:M9"/>
  <sheetViews>
    <sheetView workbookViewId="0">
      <selection activeCell="D14" sqref="D14"/>
    </sheetView>
  </sheetViews>
  <sheetFormatPr defaultColWidth="9.109375" defaultRowHeight="14.4" x14ac:dyDescent="0.3"/>
  <cols>
    <col min="1" max="1" width="21.6640625" style="18" customWidth="1"/>
    <col min="2" max="2" width="10.33203125" style="18" customWidth="1"/>
    <col min="3" max="3" width="8.33203125" style="18" customWidth="1"/>
    <col min="4" max="4" width="24.109375" style="18" customWidth="1"/>
    <col min="5" max="5" width="10.109375" style="18" customWidth="1"/>
    <col min="6" max="6" width="10.6640625" style="18" customWidth="1"/>
    <col min="7" max="7" width="10.88671875" style="18" customWidth="1"/>
    <col min="8" max="9" width="15.6640625" style="18" customWidth="1"/>
    <col min="10" max="10" width="27.6640625" style="18" customWidth="1"/>
    <col min="11" max="11" width="24.33203125" style="18" customWidth="1"/>
    <col min="12" max="16384" width="9.109375" style="18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80</v>
      </c>
      <c r="B2" s="1">
        <v>40242</v>
      </c>
      <c r="C2" s="18" t="s">
        <v>12</v>
      </c>
      <c r="D2" s="15" t="str">
        <f>_xlfn.CONCAT((TEXT(H2,"yymmdd")),"-",TEXT(I2,"yymmdd"),".VS1_0101")</f>
        <v>100305-100802.VS1_0101</v>
      </c>
      <c r="E2" s="18" t="s">
        <v>12</v>
      </c>
      <c r="F2" s="18" t="s">
        <v>12</v>
      </c>
      <c r="G2" s="18" t="s">
        <v>12</v>
      </c>
      <c r="H2" s="10">
        <v>40242.916666666664</v>
      </c>
      <c r="I2" s="10">
        <v>40392.833333333336</v>
      </c>
      <c r="J2" s="18" t="s">
        <v>23</v>
      </c>
      <c r="K2" s="15" t="s">
        <v>83</v>
      </c>
      <c r="L2" s="18"/>
      <c r="M2" s="18"/>
    </row>
    <row r="3" spans="1:13" x14ac:dyDescent="0.3">
      <c r="A3" s="15" t="s">
        <v>80</v>
      </c>
      <c r="B3" s="1">
        <v>40242</v>
      </c>
      <c r="C3" s="15" t="s">
        <v>12</v>
      </c>
      <c r="D3" s="15" t="str">
        <f>_xlfn.CONCAT((TEXT(H3,"yymmdd")),"-",TEXT(I3,"yymmdd"),".VS3_0101")</f>
        <v>100306-100802.VS3_0101</v>
      </c>
      <c r="E3" s="15" t="s">
        <v>12</v>
      </c>
      <c r="F3" s="15" t="s">
        <v>12</v>
      </c>
      <c r="G3" s="15" t="s">
        <v>12</v>
      </c>
      <c r="H3" s="10">
        <v>40243.666666666664</v>
      </c>
      <c r="I3" s="10">
        <v>40392.666666666664</v>
      </c>
      <c r="J3" s="15" t="s">
        <v>23</v>
      </c>
      <c r="K3" s="18" t="s">
        <v>83</v>
      </c>
    </row>
    <row r="4" spans="1:13" x14ac:dyDescent="0.3">
      <c r="A4" s="15" t="s">
        <v>80</v>
      </c>
      <c r="B4" s="1">
        <v>40243</v>
      </c>
      <c r="C4" s="15" t="s">
        <v>12</v>
      </c>
      <c r="D4" s="15" t="str">
        <f>_xlfn.CONCAT((TEXT(H4,"yymmdd")),"-",TEXT(I4,"yymmdd"),".VS2_0101")</f>
        <v>100306-100802.VS2_0101</v>
      </c>
      <c r="E4" s="15" t="s">
        <v>12</v>
      </c>
      <c r="F4" s="15" t="s">
        <v>12</v>
      </c>
      <c r="G4" s="15" t="s">
        <v>12</v>
      </c>
      <c r="H4" s="10">
        <v>40243.541666666664</v>
      </c>
      <c r="I4" s="10">
        <v>40392.875</v>
      </c>
      <c r="J4" s="15" t="s">
        <v>23</v>
      </c>
      <c r="K4" s="18" t="s">
        <v>83</v>
      </c>
    </row>
    <row r="5" spans="1:13" x14ac:dyDescent="0.3">
      <c r="A5" s="15" t="s">
        <v>80</v>
      </c>
      <c r="B5" s="16">
        <v>40392</v>
      </c>
      <c r="C5" s="15" t="s">
        <v>12</v>
      </c>
      <c r="D5" s="15" t="str">
        <f>_xlfn.CONCAT((TEXT(H5,"yymmdd")),"-",TEXT(I5,"yymmdd"),".VS2_0201")</f>
        <v>100802-110108.VS2_0201</v>
      </c>
      <c r="E5" s="15" t="s">
        <v>12</v>
      </c>
      <c r="F5" s="15" t="s">
        <v>12</v>
      </c>
      <c r="G5" s="15" t="s">
        <v>12</v>
      </c>
      <c r="H5" s="10">
        <v>40392.916666666664</v>
      </c>
      <c r="I5" s="10">
        <v>40551.583333333336</v>
      </c>
      <c r="J5" s="15" t="s">
        <v>23</v>
      </c>
      <c r="K5" s="15" t="s">
        <v>82</v>
      </c>
      <c r="L5" s="14"/>
      <c r="M5" s="14"/>
    </row>
    <row r="6" spans="1:13" x14ac:dyDescent="0.3">
      <c r="A6" s="15" t="s">
        <v>80</v>
      </c>
      <c r="B6" s="1">
        <v>40591</v>
      </c>
      <c r="C6" s="15" t="s">
        <v>12</v>
      </c>
      <c r="D6" s="15" t="str">
        <f>_xlfn.CONCAT((TEXT(H6,"yymmdd")),"-",TEXT(I6,"yymmdd"),".VS1_0301")</f>
        <v>110217-110422.VS1_0301</v>
      </c>
      <c r="E6" s="15" t="s">
        <v>12</v>
      </c>
      <c r="F6" s="15" t="s">
        <v>12</v>
      </c>
      <c r="G6" s="15" t="s">
        <v>12</v>
      </c>
      <c r="H6" s="10">
        <v>40591.833333333336</v>
      </c>
      <c r="I6" s="10">
        <v>40655.666666666664</v>
      </c>
      <c r="J6" s="15" t="s">
        <v>23</v>
      </c>
      <c r="K6" s="18" t="s">
        <v>103</v>
      </c>
    </row>
    <row r="7" spans="1:13" x14ac:dyDescent="0.3">
      <c r="A7" s="15" t="s">
        <v>80</v>
      </c>
      <c r="B7" s="1">
        <v>40591</v>
      </c>
      <c r="C7" s="15" t="s">
        <v>12</v>
      </c>
      <c r="D7" s="15" t="str">
        <f>_xlfn.CONCAT((TEXT(H7,"yymmdd")),"-",TEXT(I7,"yymmdd"),".VS2_0301")</f>
        <v>110218-110422.VS2_0301</v>
      </c>
      <c r="E7" s="15" t="s">
        <v>12</v>
      </c>
      <c r="F7" s="15" t="s">
        <v>12</v>
      </c>
      <c r="G7" s="15" t="s">
        <v>12</v>
      </c>
      <c r="H7" s="10">
        <v>40592.666666666664</v>
      </c>
      <c r="I7" s="10">
        <v>40655.583333333336</v>
      </c>
      <c r="J7" s="15" t="s">
        <v>23</v>
      </c>
      <c r="K7" s="18" t="s">
        <v>104</v>
      </c>
    </row>
    <row r="8" spans="1:13" x14ac:dyDescent="0.3">
      <c r="A8" s="15" t="s">
        <v>80</v>
      </c>
      <c r="B8" s="1">
        <v>40591</v>
      </c>
      <c r="C8" s="15" t="s">
        <v>12</v>
      </c>
      <c r="D8" s="15" t="str">
        <f>_xlfn.CONCAT((TEXT(H8,"yymmdd")),"-",TEXT(I8,"yymmdd"),".VS3_0301")</f>
        <v>110217-110421.VS3_0301</v>
      </c>
      <c r="E8" s="15" t="s">
        <v>12</v>
      </c>
      <c r="F8" s="15" t="s">
        <v>12</v>
      </c>
      <c r="G8" s="15" t="s">
        <v>12</v>
      </c>
      <c r="H8" s="10">
        <v>40591.791666666664</v>
      </c>
      <c r="I8" s="10">
        <v>40654.25</v>
      </c>
      <c r="J8" s="15" t="s">
        <v>23</v>
      </c>
      <c r="K8" s="18" t="s">
        <v>106</v>
      </c>
    </row>
    <row r="9" spans="1:13" x14ac:dyDescent="0.3">
      <c r="C9" s="15"/>
      <c r="E9" s="15"/>
      <c r="F9" s="15"/>
      <c r="G9" s="15"/>
      <c r="J9" s="15" t="s">
        <v>23</v>
      </c>
      <c r="K9" s="18" t="s">
        <v>105</v>
      </c>
    </row>
  </sheetData>
  <sortState xmlns:xlrd2="http://schemas.microsoft.com/office/spreadsheetml/2017/richdata2" ref="A2:M8">
    <sortCondition ref="B2:B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03C4-EA4D-4D50-9034-3F99398D975D}">
  <sheetPr codeName="Sheet3"/>
  <dimension ref="A1:M22"/>
  <sheetViews>
    <sheetView workbookViewId="0">
      <selection activeCell="D2" sqref="D2"/>
    </sheetView>
  </sheetViews>
  <sheetFormatPr defaultRowHeight="14.4" x14ac:dyDescent="0.3"/>
  <cols>
    <col min="1" max="1" width="15.6640625" customWidth="1"/>
    <col min="2" max="2" width="10.33203125" customWidth="1"/>
    <col min="3" max="3" width="8.33203125" customWidth="1"/>
    <col min="4" max="4" width="26.5546875" customWidth="1"/>
    <col min="5" max="7" width="9.88671875" customWidth="1"/>
    <col min="8" max="9" width="15.6640625" customWidth="1"/>
    <col min="10" max="10" width="27.6640625" customWidth="1"/>
    <col min="11" max="11" width="24.33203125" customWidth="1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t="s">
        <v>26</v>
      </c>
      <c r="B2" s="1">
        <v>41779</v>
      </c>
      <c r="C2" t="s">
        <v>12</v>
      </c>
      <c r="D2" t="str">
        <f>_xlfn.CONCAT("dopp.VI.CSH.",(TEXT(H2,"yymmdd")),"-",TEXT(I2,"yymmdd"))</f>
        <v>dopp.VI.CSH.140520-140925</v>
      </c>
      <c r="E2" t="s">
        <v>12</v>
      </c>
      <c r="F2" s="2" t="s">
        <v>12</v>
      </c>
      <c r="G2" s="2" t="s">
        <v>12</v>
      </c>
      <c r="H2" s="10">
        <v>41779.875</v>
      </c>
      <c r="I2" s="10">
        <v>41907.75</v>
      </c>
      <c r="J2" t="s">
        <v>14</v>
      </c>
      <c r="K2" t="s">
        <v>27</v>
      </c>
    </row>
    <row r="3" spans="1:13" x14ac:dyDescent="0.3">
      <c r="A3" s="2" t="s">
        <v>26</v>
      </c>
      <c r="B3" s="1">
        <v>41907</v>
      </c>
      <c r="C3" s="2" t="s">
        <v>12</v>
      </c>
      <c r="D3" s="18" t="str">
        <f t="shared" ref="D3:D4" si="0">_xlfn.CONCAT("dopp.VI.CSH.",(TEXT(H3,"yymmdd")),"-",TEXT(I3,"yymmdd"))</f>
        <v>dopp.VI.CSH.140925-150329</v>
      </c>
      <c r="E3" s="2" t="s">
        <v>12</v>
      </c>
      <c r="F3" s="2" t="s">
        <v>12</v>
      </c>
      <c r="G3" s="2" t="s">
        <v>12</v>
      </c>
      <c r="H3" s="10">
        <v>41907.791666666664</v>
      </c>
      <c r="I3" s="10">
        <v>42092.208333333336</v>
      </c>
      <c r="J3" s="2" t="s">
        <v>14</v>
      </c>
      <c r="K3" t="s">
        <v>28</v>
      </c>
    </row>
    <row r="4" spans="1:13" x14ac:dyDescent="0.3">
      <c r="A4" s="2" t="s">
        <v>26</v>
      </c>
      <c r="B4" s="1">
        <v>42096</v>
      </c>
      <c r="C4" s="2" t="s">
        <v>12</v>
      </c>
      <c r="D4" s="18" t="str">
        <f t="shared" si="0"/>
        <v>dopp.VI.CSH.150402-150806</v>
      </c>
      <c r="E4" s="2" t="s">
        <v>12</v>
      </c>
      <c r="F4" s="2" t="s">
        <v>12</v>
      </c>
      <c r="G4" s="2" t="s">
        <v>12</v>
      </c>
      <c r="H4" s="10">
        <v>42096.75</v>
      </c>
      <c r="I4" s="10">
        <v>42222.75</v>
      </c>
      <c r="J4" s="2" t="s">
        <v>14</v>
      </c>
      <c r="K4" t="s">
        <v>29</v>
      </c>
    </row>
    <row r="5" spans="1:13" x14ac:dyDescent="0.3">
      <c r="A5" s="2"/>
      <c r="C5" s="2"/>
      <c r="D5" s="2"/>
      <c r="E5" s="2"/>
      <c r="F5" s="2"/>
      <c r="G5" s="2"/>
      <c r="J5" s="2"/>
    </row>
    <row r="6" spans="1:13" x14ac:dyDescent="0.3">
      <c r="A6" s="2"/>
      <c r="C6" s="2"/>
      <c r="D6" s="2"/>
      <c r="E6" s="2"/>
      <c r="F6" s="2"/>
      <c r="G6" s="2"/>
      <c r="J6" s="2"/>
    </row>
    <row r="7" spans="1:13" x14ac:dyDescent="0.3">
      <c r="A7" s="2"/>
      <c r="C7" s="2"/>
      <c r="D7" s="2"/>
      <c r="E7" s="2"/>
      <c r="F7" s="2"/>
      <c r="G7" s="2"/>
      <c r="J7" s="2"/>
    </row>
    <row r="8" spans="1:13" x14ac:dyDescent="0.3">
      <c r="A8" s="2"/>
      <c r="C8" s="2"/>
      <c r="D8" s="2"/>
      <c r="E8" s="2"/>
      <c r="F8" s="2"/>
      <c r="G8" s="2"/>
      <c r="J8" s="2"/>
    </row>
    <row r="9" spans="1:13" x14ac:dyDescent="0.3">
      <c r="A9" s="2"/>
      <c r="C9" s="2"/>
      <c r="D9" s="2"/>
      <c r="E9" s="2"/>
      <c r="F9" s="2"/>
      <c r="G9" s="2"/>
      <c r="J9" s="2"/>
    </row>
    <row r="10" spans="1:13" x14ac:dyDescent="0.3">
      <c r="A10" s="2"/>
      <c r="C10" s="2"/>
      <c r="D10" s="2"/>
      <c r="E10" s="2"/>
      <c r="F10" s="2"/>
      <c r="G10" s="2"/>
      <c r="J10" s="2"/>
    </row>
    <row r="11" spans="1:13" x14ac:dyDescent="0.3">
      <c r="A11" s="2"/>
      <c r="C11" s="2"/>
      <c r="D11" s="2"/>
      <c r="E11" s="2"/>
      <c r="F11" s="2"/>
      <c r="G11" s="2"/>
      <c r="J11" s="2"/>
    </row>
    <row r="12" spans="1:13" x14ac:dyDescent="0.3">
      <c r="A12" s="2"/>
      <c r="C12" s="2"/>
      <c r="D12" s="2"/>
      <c r="E12" s="2"/>
      <c r="F12" s="2"/>
      <c r="G12" s="2"/>
      <c r="J12" s="2"/>
    </row>
    <row r="13" spans="1:13" x14ac:dyDescent="0.3">
      <c r="A13" s="2"/>
      <c r="C13" s="2"/>
      <c r="D13" s="2"/>
      <c r="E13" s="2"/>
      <c r="F13" s="2"/>
      <c r="G13" s="2"/>
      <c r="J13" s="2"/>
    </row>
    <row r="14" spans="1:13" x14ac:dyDescent="0.3">
      <c r="A14" s="2"/>
      <c r="C14" s="2"/>
      <c r="D14" s="2"/>
      <c r="E14" s="2"/>
      <c r="F14" s="2"/>
      <c r="G14" s="2"/>
      <c r="J14" s="2"/>
    </row>
    <row r="15" spans="1:13" x14ac:dyDescent="0.3">
      <c r="A15" s="2"/>
      <c r="C15" s="2"/>
      <c r="D15" s="2"/>
      <c r="E15" s="2"/>
      <c r="F15" s="2"/>
      <c r="G15" s="2"/>
      <c r="J15" s="2"/>
    </row>
    <row r="16" spans="1:13" x14ac:dyDescent="0.3">
      <c r="A16" s="2"/>
      <c r="C16" s="2"/>
      <c r="D16" s="2"/>
      <c r="E16" s="2"/>
      <c r="F16" s="2"/>
      <c r="G16" s="2"/>
      <c r="J16" s="2"/>
    </row>
    <row r="17" spans="1:10" x14ac:dyDescent="0.3">
      <c r="A17" s="2"/>
      <c r="C17" s="2"/>
      <c r="D17" s="2"/>
      <c r="E17" s="2"/>
      <c r="F17" s="2"/>
      <c r="G17" s="2"/>
      <c r="J17" s="2"/>
    </row>
    <row r="18" spans="1:10" x14ac:dyDescent="0.3">
      <c r="A18" s="2"/>
      <c r="C18" s="2"/>
      <c r="D18" s="2"/>
      <c r="E18" s="2"/>
      <c r="F18" s="2"/>
      <c r="G18" s="2"/>
      <c r="J18" s="2"/>
    </row>
    <row r="19" spans="1:10" x14ac:dyDescent="0.3">
      <c r="A19" s="2"/>
      <c r="C19" s="2"/>
      <c r="D19" s="2"/>
      <c r="E19" s="2"/>
      <c r="F19" s="2"/>
      <c r="G19" s="2"/>
      <c r="J19" s="2"/>
    </row>
    <row r="20" spans="1:10" x14ac:dyDescent="0.3">
      <c r="A20" s="2"/>
      <c r="C20" s="2"/>
      <c r="D20" s="2"/>
      <c r="E20" s="2"/>
      <c r="F20" s="2"/>
      <c r="G20" s="2"/>
      <c r="J20" s="2"/>
    </row>
    <row r="21" spans="1:10" x14ac:dyDescent="0.3">
      <c r="A21" s="2"/>
      <c r="C21" s="2"/>
      <c r="D21" s="2"/>
      <c r="E21" s="2"/>
      <c r="F21" s="2"/>
      <c r="G21" s="2"/>
      <c r="J21" s="2"/>
    </row>
    <row r="22" spans="1:10" x14ac:dyDescent="0.3">
      <c r="C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E545-5A33-4298-BFB7-A5436CDC8B7E}">
  <sheetPr codeName="Sheet4"/>
  <dimension ref="A1:M22"/>
  <sheetViews>
    <sheetView workbookViewId="0">
      <selection activeCell="D15" sqref="D15"/>
    </sheetView>
  </sheetViews>
  <sheetFormatPr defaultRowHeight="14.4" x14ac:dyDescent="0.3"/>
  <cols>
    <col min="1" max="1" width="15.6640625" customWidth="1"/>
    <col min="2" max="2" width="10.33203125" customWidth="1"/>
    <col min="3" max="3" width="8.33203125" customWidth="1"/>
    <col min="4" max="4" width="24.88671875" customWidth="1"/>
    <col min="5" max="7" width="9.88671875" customWidth="1"/>
    <col min="8" max="9" width="15.6640625" customWidth="1"/>
    <col min="10" max="10" width="27.6640625" customWidth="1"/>
    <col min="11" max="11" width="24.33203125" customWidth="1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t="s">
        <v>31</v>
      </c>
      <c r="B2" s="1">
        <v>42582</v>
      </c>
      <c r="C2" t="s">
        <v>12</v>
      </c>
      <c r="D2" t="str">
        <f>_xlfn.CONCAT("dopp.VI.CRN.",(TEXT(H2,"yymmdd")),"-",TEXT(I2,"yymmdd"))</f>
        <v>dopp.VI.CRN.160731-160731</v>
      </c>
      <c r="E2" s="2" t="s">
        <v>12</v>
      </c>
      <c r="F2" s="2" t="s">
        <v>12</v>
      </c>
      <c r="G2" s="2" t="s">
        <v>12</v>
      </c>
      <c r="H2" s="10">
        <v>42582.858842592592</v>
      </c>
      <c r="I2" s="10">
        <v>42582.861898148149</v>
      </c>
      <c r="J2" t="s">
        <v>23</v>
      </c>
      <c r="K2" t="s">
        <v>33</v>
      </c>
    </row>
    <row r="3" spans="1:13" x14ac:dyDescent="0.3">
      <c r="A3" s="2" t="s">
        <v>31</v>
      </c>
      <c r="B3" s="1">
        <v>42591</v>
      </c>
      <c r="C3" s="2" t="s">
        <v>12</v>
      </c>
      <c r="D3" s="18" t="str">
        <f t="shared" ref="D3:D22" si="0">_xlfn.CONCAT("dopp.VI.CRN.",(TEXT(H3,"yymmdd")),"-",TEXT(I3,"yymmdd"))</f>
        <v>dopp.VI.CRN.160809-160809</v>
      </c>
      <c r="E3" s="2" t="s">
        <v>12</v>
      </c>
      <c r="F3" s="2" t="s">
        <v>12</v>
      </c>
      <c r="G3" s="2" t="s">
        <v>12</v>
      </c>
      <c r="H3" s="10">
        <v>42591.667361111111</v>
      </c>
      <c r="I3" s="10">
        <v>42591.747916666667</v>
      </c>
      <c r="J3" s="2" t="s">
        <v>23</v>
      </c>
      <c r="K3" t="s">
        <v>32</v>
      </c>
    </row>
    <row r="4" spans="1:13" x14ac:dyDescent="0.3">
      <c r="A4" s="2" t="s">
        <v>31</v>
      </c>
      <c r="B4" s="1">
        <v>42707</v>
      </c>
      <c r="C4" s="2" t="s">
        <v>12</v>
      </c>
      <c r="D4" s="18" t="str">
        <f t="shared" si="0"/>
        <v>dopp.VI.CRN.161203-161203</v>
      </c>
      <c r="E4" s="2" t="s">
        <v>12</v>
      </c>
      <c r="F4" s="2" t="s">
        <v>12</v>
      </c>
      <c r="G4" s="2" t="s">
        <v>12</v>
      </c>
      <c r="H4" s="10">
        <v>42707.511863425927</v>
      </c>
      <c r="I4" s="10">
        <v>42707.648854166669</v>
      </c>
      <c r="J4" s="2" t="s">
        <v>23</v>
      </c>
      <c r="K4" t="s">
        <v>34</v>
      </c>
    </row>
    <row r="5" spans="1:13" x14ac:dyDescent="0.3">
      <c r="A5" s="2"/>
      <c r="C5" s="2"/>
      <c r="D5" s="18"/>
      <c r="E5" s="2"/>
      <c r="F5" s="2"/>
      <c r="G5" s="2"/>
      <c r="J5" s="2"/>
    </row>
    <row r="6" spans="1:13" x14ac:dyDescent="0.3">
      <c r="A6" s="2"/>
      <c r="C6" s="2"/>
      <c r="D6" s="18"/>
      <c r="E6" s="2"/>
      <c r="F6" s="2"/>
      <c r="G6" s="2"/>
      <c r="J6" s="2"/>
    </row>
    <row r="7" spans="1:13" x14ac:dyDescent="0.3">
      <c r="A7" s="2"/>
      <c r="C7" s="2"/>
      <c r="D7" s="18"/>
      <c r="E7" s="2"/>
      <c r="F7" s="2"/>
      <c r="G7" s="2"/>
      <c r="J7" s="2"/>
    </row>
    <row r="8" spans="1:13" x14ac:dyDescent="0.3">
      <c r="A8" s="2"/>
      <c r="C8" s="2"/>
      <c r="D8" s="18"/>
      <c r="E8" s="2"/>
      <c r="F8" s="2"/>
      <c r="G8" s="2"/>
      <c r="J8" s="2"/>
    </row>
    <row r="9" spans="1:13" x14ac:dyDescent="0.3">
      <c r="A9" s="2"/>
      <c r="C9" s="2"/>
      <c r="D9" s="18"/>
      <c r="E9" s="2"/>
      <c r="F9" s="2"/>
      <c r="G9" s="2"/>
      <c r="J9" s="2"/>
    </row>
    <row r="10" spans="1:13" x14ac:dyDescent="0.3">
      <c r="A10" s="2"/>
      <c r="C10" s="2"/>
      <c r="D10" s="18"/>
      <c r="E10" s="2"/>
      <c r="F10" s="2"/>
      <c r="G10" s="2"/>
      <c r="J10" s="2"/>
    </row>
    <row r="11" spans="1:13" x14ac:dyDescent="0.3">
      <c r="A11" s="2"/>
      <c r="C11" s="2"/>
      <c r="D11" s="18"/>
      <c r="E11" s="2"/>
      <c r="F11" s="2"/>
      <c r="G11" s="2"/>
      <c r="J11" s="2"/>
    </row>
    <row r="12" spans="1:13" x14ac:dyDescent="0.3">
      <c r="A12" s="2"/>
      <c r="C12" s="2"/>
      <c r="D12" s="18"/>
      <c r="E12" s="2"/>
      <c r="F12" s="2"/>
      <c r="G12" s="2"/>
      <c r="J12" s="2"/>
    </row>
    <row r="13" spans="1:13" x14ac:dyDescent="0.3">
      <c r="A13" s="2"/>
      <c r="C13" s="2"/>
      <c r="D13" s="18"/>
      <c r="E13" s="2"/>
      <c r="F13" s="2"/>
      <c r="G13" s="2"/>
      <c r="J13" s="2"/>
    </row>
    <row r="14" spans="1:13" x14ac:dyDescent="0.3">
      <c r="A14" s="2"/>
      <c r="C14" s="2"/>
      <c r="D14" s="18"/>
      <c r="E14" s="2"/>
      <c r="F14" s="2"/>
      <c r="G14" s="2"/>
      <c r="J14" s="2"/>
    </row>
    <row r="15" spans="1:13" x14ac:dyDescent="0.3">
      <c r="A15" s="2"/>
      <c r="C15" s="2"/>
      <c r="D15" s="18"/>
      <c r="E15" s="2"/>
      <c r="F15" s="2"/>
      <c r="G15" s="2"/>
      <c r="J15" s="2"/>
    </row>
    <row r="16" spans="1:13" x14ac:dyDescent="0.3">
      <c r="A16" s="2"/>
      <c r="C16" s="2"/>
      <c r="D16" s="18"/>
      <c r="E16" s="2"/>
      <c r="F16" s="2"/>
      <c r="G16" s="2"/>
      <c r="J16" s="2"/>
    </row>
    <row r="17" spans="1:10" x14ac:dyDescent="0.3">
      <c r="A17" s="2"/>
      <c r="C17" s="2"/>
      <c r="D17" s="18"/>
      <c r="E17" s="2"/>
      <c r="F17" s="2"/>
      <c r="G17" s="2"/>
      <c r="J17" s="2"/>
    </row>
    <row r="18" spans="1:10" x14ac:dyDescent="0.3">
      <c r="A18" s="2"/>
      <c r="C18" s="2"/>
      <c r="D18" s="18"/>
      <c r="E18" s="2"/>
      <c r="F18" s="2"/>
      <c r="G18" s="2"/>
      <c r="J18" s="2"/>
    </row>
    <row r="19" spans="1:10" x14ac:dyDescent="0.3">
      <c r="A19" s="2"/>
      <c r="C19" s="2"/>
      <c r="D19" s="18"/>
      <c r="E19" s="2"/>
      <c r="F19" s="2"/>
      <c r="G19" s="2"/>
      <c r="J19" s="2"/>
    </row>
    <row r="20" spans="1:10" x14ac:dyDescent="0.3">
      <c r="A20" s="2"/>
      <c r="C20" s="2"/>
      <c r="D20" s="18"/>
      <c r="E20" s="2"/>
      <c r="F20" s="2"/>
      <c r="G20" s="2"/>
      <c r="J20" s="2"/>
    </row>
    <row r="21" spans="1:10" x14ac:dyDescent="0.3">
      <c r="A21" s="2"/>
      <c r="C21" s="2"/>
      <c r="D21" s="18"/>
      <c r="E21" s="2"/>
      <c r="F21" s="2"/>
      <c r="G21" s="2"/>
      <c r="J21" s="2"/>
    </row>
    <row r="22" spans="1:10" x14ac:dyDescent="0.3">
      <c r="A22" s="2"/>
      <c r="C22" s="2"/>
      <c r="D22" s="18"/>
      <c r="E22" s="2"/>
      <c r="F22" s="2"/>
      <c r="G22" s="2"/>
    </row>
  </sheetData>
  <sortState xmlns:xlrd2="http://schemas.microsoft.com/office/spreadsheetml/2017/richdata2" ref="A2:M4">
    <sortCondition ref="D2:D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8C2C-F80F-421C-AAA2-9F5D5B5124D4}">
  <dimension ref="A1:M9"/>
  <sheetViews>
    <sheetView workbookViewId="0">
      <selection activeCell="D2" sqref="D2"/>
    </sheetView>
  </sheetViews>
  <sheetFormatPr defaultColWidth="9.109375" defaultRowHeight="14.4" x14ac:dyDescent="0.3"/>
  <cols>
    <col min="1" max="1" width="17.109375" style="18" customWidth="1"/>
    <col min="2" max="2" width="12.6640625" style="18" customWidth="1"/>
    <col min="3" max="3" width="8.33203125" style="18" customWidth="1"/>
    <col min="4" max="4" width="26.5546875" style="18" customWidth="1"/>
    <col min="5" max="5" width="10.109375" style="18" customWidth="1"/>
    <col min="6" max="6" width="10.6640625" style="18" customWidth="1"/>
    <col min="7" max="7" width="10.88671875" style="18" customWidth="1"/>
    <col min="8" max="9" width="15.6640625" style="18" customWidth="1"/>
    <col min="10" max="10" width="27.6640625" style="18" customWidth="1"/>
    <col min="11" max="11" width="24.33203125" style="18" customWidth="1"/>
    <col min="12" max="16384" width="9.109375" style="18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98</v>
      </c>
      <c r="B2" s="1">
        <v>42235</v>
      </c>
      <c r="C2" s="15" t="s">
        <v>12</v>
      </c>
      <c r="D2" s="15" t="str">
        <f>_xlfn.CONCAT("dopp.VI.FLC.",(TEXT(H2,"yymmdd")),"-",TEXT(I2,"yymmdd"))</f>
        <v>dopp.VI.FLC.150819-151208</v>
      </c>
      <c r="E2" s="15" t="s">
        <v>12</v>
      </c>
      <c r="F2" s="15" t="s">
        <v>12</v>
      </c>
      <c r="G2" s="15" t="s">
        <v>12</v>
      </c>
      <c r="H2" s="10">
        <v>42235.708333333336</v>
      </c>
      <c r="I2" s="10">
        <v>42346.583333333336</v>
      </c>
      <c r="J2" s="15" t="s">
        <v>23</v>
      </c>
      <c r="K2" s="18" t="s">
        <v>100</v>
      </c>
      <c r="L2" s="18"/>
      <c r="M2" s="18"/>
    </row>
    <row r="3" spans="1:13" x14ac:dyDescent="0.3">
      <c r="A3" s="15" t="s">
        <v>98</v>
      </c>
      <c r="B3" s="1">
        <v>42352</v>
      </c>
      <c r="C3" s="18" t="s">
        <v>12</v>
      </c>
      <c r="D3" s="15" t="str">
        <f>_xlfn.CONCAT("dopp.VI.FLC.",(TEXT(H3,"yymmdd")),"-",TEXT(I3,"yymmdd"))</f>
        <v>dopp.VI.FLC.151214-160315</v>
      </c>
      <c r="E3" s="18" t="s">
        <v>12</v>
      </c>
      <c r="F3" s="18" t="s">
        <v>12</v>
      </c>
      <c r="G3" s="18" t="s">
        <v>12</v>
      </c>
      <c r="H3" s="10">
        <v>42352.666666666664</v>
      </c>
      <c r="I3" s="10">
        <v>42444.75</v>
      </c>
      <c r="J3" s="18" t="s">
        <v>23</v>
      </c>
      <c r="K3" s="15" t="s">
        <v>101</v>
      </c>
    </row>
    <row r="4" spans="1:13" x14ac:dyDescent="0.3">
      <c r="A4" s="15" t="s">
        <v>98</v>
      </c>
      <c r="B4" s="16">
        <v>42446</v>
      </c>
      <c r="C4" s="15" t="s">
        <v>12</v>
      </c>
      <c r="D4" s="15" t="str">
        <f>_xlfn.CONCAT("dopp.VI.FLC.",(TEXT(H4,"yymmdd")),"-",TEXT(I4,"yymmdd"))</f>
        <v>dopp.VI.FLC.160317-160717</v>
      </c>
      <c r="E4" s="15" t="s">
        <v>12</v>
      </c>
      <c r="F4" s="15" t="s">
        <v>12</v>
      </c>
      <c r="G4" s="15" t="s">
        <v>12</v>
      </c>
      <c r="H4" s="10">
        <v>42446.588946759257</v>
      </c>
      <c r="I4" s="10">
        <v>42568.672280092593</v>
      </c>
      <c r="J4" s="15" t="s">
        <v>23</v>
      </c>
      <c r="K4" s="15" t="s">
        <v>99</v>
      </c>
      <c r="L4" s="14"/>
      <c r="M4" s="14"/>
    </row>
    <row r="5" spans="1:13" x14ac:dyDescent="0.3">
      <c r="A5" s="15"/>
      <c r="B5" s="1"/>
      <c r="C5" s="15"/>
      <c r="D5" s="15"/>
      <c r="E5" s="15"/>
      <c r="F5" s="15"/>
      <c r="G5" s="15"/>
      <c r="H5" s="10"/>
      <c r="I5" s="10"/>
      <c r="J5" s="15"/>
      <c r="K5" s="17"/>
    </row>
    <row r="6" spans="1:13" x14ac:dyDescent="0.3">
      <c r="A6" s="15"/>
      <c r="B6" s="1"/>
      <c r="C6" s="15"/>
      <c r="D6" s="15"/>
      <c r="E6" s="15"/>
      <c r="F6" s="15"/>
      <c r="G6" s="15"/>
      <c r="H6" s="10"/>
      <c r="I6" s="10"/>
      <c r="J6" s="15"/>
    </row>
    <row r="7" spans="1:13" x14ac:dyDescent="0.3">
      <c r="A7" s="15"/>
      <c r="B7" s="1"/>
      <c r="C7" s="15"/>
      <c r="D7" s="15"/>
      <c r="E7" s="15"/>
      <c r="F7" s="15"/>
      <c r="G7" s="15"/>
      <c r="H7" s="10"/>
      <c r="I7" s="10"/>
      <c r="J7" s="15"/>
    </row>
    <row r="8" spans="1:13" x14ac:dyDescent="0.3">
      <c r="A8" s="15"/>
      <c r="B8" s="1"/>
      <c r="C8" s="15"/>
      <c r="D8" s="15"/>
      <c r="E8" s="15"/>
      <c r="F8" s="15"/>
      <c r="G8" s="15"/>
      <c r="H8" s="10"/>
      <c r="I8" s="10"/>
      <c r="J8" s="15"/>
    </row>
    <row r="9" spans="1:13" x14ac:dyDescent="0.3">
      <c r="C9" s="15"/>
      <c r="E9" s="15"/>
      <c r="F9" s="15"/>
      <c r="G9" s="15"/>
      <c r="J9" s="15"/>
    </row>
  </sheetData>
  <sortState xmlns:xlrd2="http://schemas.microsoft.com/office/spreadsheetml/2017/richdata2" ref="A2:M4">
    <sortCondition ref="B2:B4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D523-8A2C-4A5E-B64F-5359AAD7F448}">
  <sheetPr codeName="Sheet5"/>
  <dimension ref="A1:M17"/>
  <sheetViews>
    <sheetView workbookViewId="0">
      <selection activeCell="D3" sqref="D3"/>
    </sheetView>
  </sheetViews>
  <sheetFormatPr defaultRowHeight="14.4" x14ac:dyDescent="0.3"/>
  <cols>
    <col min="1" max="1" width="17.6640625" customWidth="1"/>
    <col min="2" max="2" width="10.33203125" customWidth="1"/>
    <col min="3" max="3" width="8.33203125" customWidth="1"/>
    <col min="4" max="4" width="24.44140625" bestFit="1" customWidth="1"/>
    <col min="5" max="7" width="9.88671875" customWidth="1"/>
    <col min="8" max="9" width="15.6640625" customWidth="1"/>
    <col min="10" max="10" width="27.6640625" customWidth="1"/>
    <col min="11" max="11" width="24.33203125" customWidth="1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t="s">
        <v>36</v>
      </c>
      <c r="B2" s="1">
        <v>40657</v>
      </c>
      <c r="C2" t="s">
        <v>12</v>
      </c>
      <c r="D2" t="str">
        <f>_xlfn.CONCAT("dopp.VI.FC1.",(TEXT(H2,"yymmdd")),"-",TEXT(I2,"yymmdd"))</f>
        <v>dopp.VI.FC1.110424-110920</v>
      </c>
      <c r="E2" s="2" t="s">
        <v>12</v>
      </c>
      <c r="F2" s="2" t="s">
        <v>12</v>
      </c>
      <c r="G2" s="2" t="s">
        <v>12</v>
      </c>
      <c r="H2" s="10">
        <v>40657.541666666664</v>
      </c>
      <c r="I2" s="10">
        <v>40806.833333333336</v>
      </c>
      <c r="J2" t="s">
        <v>23</v>
      </c>
      <c r="K2" t="s">
        <v>35</v>
      </c>
    </row>
    <row r="3" spans="1:13" x14ac:dyDescent="0.3">
      <c r="A3" s="2" t="s">
        <v>36</v>
      </c>
      <c r="B3" s="1">
        <v>40807</v>
      </c>
      <c r="C3" s="2" t="s">
        <v>12</v>
      </c>
      <c r="D3" s="18" t="str">
        <f>_xlfn.CONCAT("dopp.VI.FC1.",(TEXT(H3,"yymmdd")),"-",TEXT(I3,"yymmdd"))</f>
        <v>dopp.VI.FC1.110921-120316</v>
      </c>
      <c r="E3" s="2" t="s">
        <v>12</v>
      </c>
      <c r="F3" s="2" t="s">
        <v>12</v>
      </c>
      <c r="G3" s="2" t="s">
        <v>12</v>
      </c>
      <c r="H3" s="10">
        <v>40807.791666666664</v>
      </c>
      <c r="I3" s="10">
        <v>40984.625</v>
      </c>
      <c r="J3" s="2" t="s">
        <v>23</v>
      </c>
      <c r="K3" t="s">
        <v>37</v>
      </c>
    </row>
    <row r="4" spans="1:13" x14ac:dyDescent="0.3">
      <c r="A4" s="2"/>
      <c r="C4" s="2"/>
      <c r="D4" s="2"/>
      <c r="E4" s="2"/>
      <c r="F4" s="2"/>
      <c r="G4" s="2"/>
      <c r="J4" s="2"/>
    </row>
    <row r="5" spans="1:13" x14ac:dyDescent="0.3">
      <c r="A5" s="2"/>
      <c r="C5" s="2"/>
      <c r="D5" s="2"/>
      <c r="E5" s="2"/>
      <c r="F5" s="2"/>
      <c r="G5" s="2"/>
      <c r="J5" s="2"/>
    </row>
    <row r="6" spans="1:13" x14ac:dyDescent="0.3">
      <c r="A6" s="2"/>
      <c r="C6" s="2"/>
      <c r="D6" s="2"/>
      <c r="E6" s="2"/>
      <c r="F6" s="2"/>
      <c r="G6" s="2"/>
      <c r="J6" s="2"/>
    </row>
    <row r="7" spans="1:13" x14ac:dyDescent="0.3">
      <c r="A7" s="2"/>
      <c r="C7" s="2"/>
      <c r="D7" s="2"/>
      <c r="E7" s="2"/>
      <c r="F7" s="2"/>
      <c r="G7" s="2"/>
      <c r="J7" s="2"/>
    </row>
    <row r="8" spans="1:13" x14ac:dyDescent="0.3">
      <c r="A8" s="2"/>
      <c r="C8" s="2"/>
      <c r="D8" s="2"/>
      <c r="E8" s="2"/>
      <c r="F8" s="2"/>
      <c r="G8" s="2"/>
      <c r="J8" s="2"/>
    </row>
    <row r="9" spans="1:13" x14ac:dyDescent="0.3">
      <c r="A9" s="2"/>
      <c r="C9" s="2"/>
      <c r="D9" s="2"/>
      <c r="E9" s="2"/>
      <c r="F9" s="2"/>
      <c r="G9" s="2"/>
      <c r="J9" s="2"/>
    </row>
    <row r="10" spans="1:13" x14ac:dyDescent="0.3">
      <c r="A10" s="2"/>
      <c r="C10" s="2"/>
      <c r="D10" s="2"/>
      <c r="E10" s="2"/>
      <c r="F10" s="2"/>
      <c r="G10" s="2"/>
      <c r="J10" s="2"/>
    </row>
    <row r="11" spans="1:13" x14ac:dyDescent="0.3">
      <c r="A11" s="2"/>
      <c r="C11" s="2"/>
      <c r="D11" s="2"/>
      <c r="E11" s="2"/>
      <c r="F11" s="2"/>
      <c r="G11" s="2"/>
      <c r="J11" s="2"/>
    </row>
    <row r="12" spans="1:13" x14ac:dyDescent="0.3">
      <c r="A12" s="2"/>
      <c r="C12" s="2"/>
      <c r="D12" s="2"/>
      <c r="E12" s="2"/>
      <c r="F12" s="2"/>
      <c r="G12" s="2"/>
      <c r="J12" s="2"/>
    </row>
    <row r="13" spans="1:13" x14ac:dyDescent="0.3">
      <c r="A13" s="2"/>
      <c r="C13" s="2"/>
      <c r="D13" s="2"/>
      <c r="E13" s="2"/>
      <c r="F13" s="2"/>
      <c r="G13" s="2"/>
      <c r="J13" s="2"/>
    </row>
    <row r="14" spans="1:13" x14ac:dyDescent="0.3">
      <c r="A14" s="2"/>
      <c r="C14" s="2"/>
      <c r="D14" s="2"/>
      <c r="E14" s="2"/>
      <c r="F14" s="2"/>
      <c r="G14" s="2"/>
      <c r="J14" s="2"/>
    </row>
    <row r="15" spans="1:13" x14ac:dyDescent="0.3">
      <c r="A15" s="2"/>
      <c r="C15" s="2"/>
      <c r="D15" s="2"/>
      <c r="E15" s="2"/>
      <c r="F15" s="2"/>
      <c r="G15" s="2"/>
      <c r="J15" s="2"/>
    </row>
    <row r="16" spans="1:13" x14ac:dyDescent="0.3">
      <c r="A16" s="2"/>
      <c r="C16" s="2"/>
      <c r="D16" s="2"/>
      <c r="E16" s="2"/>
      <c r="F16" s="2"/>
      <c r="G16" s="2"/>
      <c r="J16" s="2"/>
    </row>
    <row r="17" spans="1:10" x14ac:dyDescent="0.3">
      <c r="A17" s="2"/>
      <c r="C17" s="2"/>
      <c r="D17" s="2"/>
      <c r="E17" s="2"/>
      <c r="F17" s="2"/>
      <c r="G17" s="2"/>
      <c r="J17" s="2"/>
    </row>
  </sheetData>
  <sortState xmlns:xlrd2="http://schemas.microsoft.com/office/spreadsheetml/2017/richdata2" ref="A2:M3">
    <sortCondition ref="D2:D3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813E-4418-4BB9-918D-F3F822F9944B}">
  <sheetPr codeName="Sheet6"/>
  <dimension ref="A1:M14"/>
  <sheetViews>
    <sheetView workbookViewId="0">
      <selection activeCell="D2" sqref="D2"/>
    </sheetView>
  </sheetViews>
  <sheetFormatPr defaultRowHeight="14.4" x14ac:dyDescent="0.3"/>
  <cols>
    <col min="1" max="1" width="17.6640625" customWidth="1"/>
    <col min="2" max="2" width="10.33203125" customWidth="1"/>
    <col min="3" max="3" width="8.33203125" customWidth="1"/>
    <col min="4" max="4" width="25.21875" customWidth="1"/>
    <col min="5" max="7" width="9.88671875" customWidth="1"/>
    <col min="8" max="9" width="15.6640625" customWidth="1"/>
    <col min="10" max="10" width="27.6640625" customWidth="1"/>
    <col min="11" max="11" width="24.33203125" customWidth="1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t="s">
        <v>38</v>
      </c>
      <c r="B2" s="1">
        <v>40657</v>
      </c>
      <c r="C2" t="s">
        <v>12</v>
      </c>
      <c r="D2" t="str">
        <f>_xlfn.CONCAT("dopp.VI.FC2.",(TEXT(H2,"yymmdd")),"-",TEXT(I2,"yymmdd"))</f>
        <v>dopp.VI.FC2.110424-110806</v>
      </c>
      <c r="E2" s="2" t="s">
        <v>12</v>
      </c>
      <c r="F2" s="2" t="s">
        <v>12</v>
      </c>
      <c r="G2" s="2" t="s">
        <v>12</v>
      </c>
      <c r="H2" s="10">
        <v>40657.625</v>
      </c>
      <c r="I2" s="10">
        <v>40761.375</v>
      </c>
      <c r="J2" t="s">
        <v>23</v>
      </c>
      <c r="K2" t="s">
        <v>40</v>
      </c>
    </row>
    <row r="3" spans="1:13" x14ac:dyDescent="0.3">
      <c r="A3" s="2" t="s">
        <v>38</v>
      </c>
      <c r="B3" s="1">
        <v>40807</v>
      </c>
      <c r="C3" s="2" t="s">
        <v>12</v>
      </c>
      <c r="D3" s="18" t="str">
        <f>_xlfn.CONCAT("dopp.VI.FC2.",(TEXT(H3,"yymmdd")),"-",TEXT(I3,"yymmdd"))</f>
        <v>dopp.VI.FC2.110921-111030</v>
      </c>
      <c r="E3" s="2" t="s">
        <v>12</v>
      </c>
      <c r="F3" s="2" t="s">
        <v>12</v>
      </c>
      <c r="G3" s="2" t="s">
        <v>12</v>
      </c>
      <c r="H3" s="10">
        <v>40807.833333333336</v>
      </c>
      <c r="I3" s="10">
        <v>40846.583333333336</v>
      </c>
      <c r="J3" s="2" t="s">
        <v>23</v>
      </c>
      <c r="K3" t="s">
        <v>41</v>
      </c>
    </row>
    <row r="4" spans="1:13" x14ac:dyDescent="0.3">
      <c r="A4" s="2"/>
      <c r="C4" s="2"/>
      <c r="D4" s="2"/>
      <c r="E4" s="2"/>
      <c r="F4" s="2"/>
      <c r="G4" s="2"/>
      <c r="J4" s="2"/>
    </row>
    <row r="5" spans="1:13" x14ac:dyDescent="0.3">
      <c r="A5" s="2"/>
      <c r="C5" s="2"/>
      <c r="D5" s="2"/>
      <c r="E5" s="2"/>
      <c r="F5" s="2"/>
      <c r="G5" s="2"/>
      <c r="J5" s="2"/>
    </row>
    <row r="6" spans="1:13" x14ac:dyDescent="0.3">
      <c r="A6" s="2"/>
      <c r="C6" s="2"/>
      <c r="E6" s="2"/>
      <c r="F6" s="2"/>
      <c r="G6" s="2"/>
      <c r="J6" s="2"/>
    </row>
    <row r="7" spans="1:13" x14ac:dyDescent="0.3">
      <c r="A7" s="2"/>
      <c r="C7" s="2"/>
      <c r="E7" s="2"/>
      <c r="F7" s="2"/>
      <c r="G7" s="2"/>
      <c r="J7" s="2"/>
    </row>
    <row r="8" spans="1:13" x14ac:dyDescent="0.3">
      <c r="A8" s="2"/>
      <c r="C8" s="2"/>
      <c r="E8" s="2"/>
      <c r="F8" s="2"/>
      <c r="G8" s="2"/>
      <c r="J8" s="2"/>
    </row>
    <row r="9" spans="1:13" x14ac:dyDescent="0.3">
      <c r="A9" s="2"/>
      <c r="C9" s="2"/>
      <c r="E9" s="2"/>
      <c r="F9" s="2"/>
      <c r="G9" s="2"/>
      <c r="J9" s="2"/>
    </row>
    <row r="10" spans="1:13" x14ac:dyDescent="0.3">
      <c r="A10" s="2"/>
      <c r="C10" s="2"/>
      <c r="E10" s="2"/>
      <c r="F10" s="2"/>
      <c r="G10" s="2"/>
      <c r="J10" s="2"/>
    </row>
    <row r="11" spans="1:13" x14ac:dyDescent="0.3">
      <c r="A11" s="2"/>
      <c r="C11" s="2"/>
      <c r="E11" s="2"/>
      <c r="F11" s="2"/>
      <c r="G11" s="2"/>
      <c r="J11" s="2"/>
    </row>
    <row r="12" spans="1:13" x14ac:dyDescent="0.3">
      <c r="A12" s="2"/>
      <c r="C12" s="2"/>
      <c r="E12" s="2"/>
      <c r="F12" s="2"/>
      <c r="G12" s="2"/>
      <c r="J12" s="2"/>
    </row>
    <row r="13" spans="1:13" x14ac:dyDescent="0.3">
      <c r="A13" s="2"/>
      <c r="C13" s="2"/>
      <c r="E13" s="2"/>
      <c r="F13" s="2"/>
      <c r="G13" s="2"/>
      <c r="J13" s="2"/>
    </row>
    <row r="14" spans="1:13" x14ac:dyDescent="0.3">
      <c r="A14" s="2"/>
      <c r="C14" s="2"/>
      <c r="E14" s="2"/>
      <c r="F14" s="2"/>
      <c r="G14" s="2"/>
      <c r="J14" s="2"/>
    </row>
  </sheetData>
  <sortState xmlns:xlrd2="http://schemas.microsoft.com/office/spreadsheetml/2017/richdata2" ref="A2:M3">
    <sortCondition ref="D2:D3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5909-2976-43DB-9407-8C8F67672D5F}">
  <sheetPr codeName="Sheet7"/>
  <dimension ref="A1:M15"/>
  <sheetViews>
    <sheetView workbookViewId="0">
      <selection activeCell="D2" sqref="D2"/>
    </sheetView>
  </sheetViews>
  <sheetFormatPr defaultRowHeight="14.4" x14ac:dyDescent="0.3"/>
  <cols>
    <col min="1" max="1" width="17.6640625" customWidth="1"/>
    <col min="2" max="2" width="10.33203125" customWidth="1"/>
    <col min="3" max="3" width="8.33203125" customWidth="1"/>
    <col min="4" max="4" width="28.44140625" customWidth="1"/>
    <col min="5" max="7" width="9.88671875" customWidth="1"/>
    <col min="8" max="9" width="15.6640625" customWidth="1"/>
    <col min="10" max="10" width="27.6640625" customWidth="1"/>
    <col min="11" max="11" width="24.33203125" customWidth="1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x14ac:dyDescent="0.3">
      <c r="A2" t="s">
        <v>39</v>
      </c>
      <c r="B2" s="1">
        <v>40657</v>
      </c>
      <c r="C2" t="s">
        <v>12</v>
      </c>
      <c r="D2" t="str">
        <f>_xlfn.CONCAT("dopp.VI.FC3.",(TEXT(H2,"yymmdd")),"-",TEXT(I2,"yymmdd"))</f>
        <v>dopp.VI.FC3.110424-110920</v>
      </c>
      <c r="E2" s="2" t="s">
        <v>12</v>
      </c>
      <c r="F2" s="2" t="s">
        <v>12</v>
      </c>
      <c r="G2" s="2" t="s">
        <v>12</v>
      </c>
      <c r="H2" s="10">
        <v>40657.708333333336</v>
      </c>
      <c r="I2" s="10">
        <v>40806.75</v>
      </c>
      <c r="J2" s="2" t="s">
        <v>23</v>
      </c>
      <c r="K2" t="s">
        <v>42</v>
      </c>
    </row>
    <row r="3" spans="1:13" s="11" customFormat="1" x14ac:dyDescent="0.3">
      <c r="A3" s="11" t="s">
        <v>39</v>
      </c>
      <c r="B3" s="12">
        <v>40995</v>
      </c>
      <c r="C3" s="11" t="s">
        <v>12</v>
      </c>
      <c r="D3" s="11" t="str">
        <f>_xlfn.CONCAT("dopp.VI.FC3.",(TEXT(H3,"yymmdd")),"-",TEXT(I3,"yymmdd"))</f>
        <v>dopp.VI.FC3.120327-120330</v>
      </c>
      <c r="E3" s="11" t="s">
        <v>12</v>
      </c>
      <c r="F3" s="11" t="s">
        <v>12</v>
      </c>
      <c r="G3" s="11" t="s">
        <v>12</v>
      </c>
      <c r="H3" s="13">
        <v>40995.916666666664</v>
      </c>
      <c r="I3" s="13">
        <v>40998.916666666664</v>
      </c>
      <c r="J3" s="11" t="s">
        <v>23</v>
      </c>
      <c r="K3" s="11" t="s">
        <v>43</v>
      </c>
    </row>
    <row r="4" spans="1:13" x14ac:dyDescent="0.3">
      <c r="A4" s="2"/>
      <c r="C4" s="2"/>
      <c r="D4" s="2"/>
      <c r="E4" s="2"/>
      <c r="F4" s="2"/>
      <c r="G4" s="2"/>
      <c r="J4" s="2"/>
      <c r="K4" s="2"/>
    </row>
    <row r="5" spans="1:13" x14ac:dyDescent="0.3">
      <c r="A5" s="2"/>
      <c r="C5" s="2"/>
      <c r="D5" s="2"/>
      <c r="E5" s="2"/>
      <c r="F5" s="2"/>
      <c r="G5" s="2"/>
      <c r="J5" s="2"/>
    </row>
    <row r="6" spans="1:13" x14ac:dyDescent="0.3">
      <c r="A6" s="2"/>
      <c r="C6" s="2"/>
      <c r="D6" s="2"/>
      <c r="E6" s="2"/>
      <c r="F6" s="2"/>
      <c r="G6" s="2"/>
      <c r="J6" s="2"/>
    </row>
    <row r="7" spans="1:13" x14ac:dyDescent="0.3">
      <c r="A7" s="2"/>
      <c r="C7" s="2"/>
      <c r="D7" s="2"/>
      <c r="E7" s="2"/>
      <c r="F7" s="2"/>
      <c r="G7" s="2"/>
      <c r="J7" s="2"/>
    </row>
    <row r="8" spans="1:13" x14ac:dyDescent="0.3">
      <c r="A8" s="2"/>
      <c r="C8" s="2"/>
      <c r="D8" s="2"/>
      <c r="E8" s="2"/>
      <c r="F8" s="2"/>
      <c r="G8" s="2"/>
      <c r="J8" s="2"/>
    </row>
    <row r="9" spans="1:13" x14ac:dyDescent="0.3">
      <c r="A9" s="2"/>
      <c r="C9" s="2"/>
      <c r="D9" s="2"/>
      <c r="E9" s="2"/>
      <c r="F9" s="2"/>
      <c r="G9" s="2"/>
      <c r="J9" s="2"/>
    </row>
    <row r="10" spans="1:13" x14ac:dyDescent="0.3">
      <c r="A10" s="2"/>
      <c r="C10" s="2"/>
      <c r="D10" s="2"/>
      <c r="E10" s="2"/>
      <c r="F10" s="2"/>
      <c r="G10" s="2"/>
      <c r="J10" s="2"/>
    </row>
    <row r="11" spans="1:13" x14ac:dyDescent="0.3">
      <c r="A11" s="2"/>
      <c r="C11" s="2"/>
      <c r="D11" s="2"/>
      <c r="E11" s="2"/>
      <c r="F11" s="2"/>
      <c r="G11" s="2"/>
      <c r="J11" s="2"/>
    </row>
    <row r="12" spans="1:13" x14ac:dyDescent="0.3">
      <c r="A12" s="2"/>
      <c r="C12" s="2"/>
      <c r="D12" s="2"/>
      <c r="E12" s="2"/>
      <c r="F12" s="2"/>
      <c r="G12" s="2"/>
      <c r="J12" s="2"/>
    </row>
    <row r="13" spans="1:13" x14ac:dyDescent="0.3">
      <c r="A13" s="2"/>
      <c r="C13" s="2"/>
      <c r="D13" s="2"/>
      <c r="E13" s="2"/>
      <c r="F13" s="2"/>
      <c r="G13" s="2"/>
      <c r="J13" s="2"/>
    </row>
    <row r="14" spans="1:13" x14ac:dyDescent="0.3">
      <c r="A14" s="2"/>
      <c r="C14" s="2"/>
      <c r="D14" s="2"/>
      <c r="E14" s="2"/>
      <c r="F14" s="2"/>
      <c r="G14" s="2"/>
      <c r="J14" s="2"/>
    </row>
    <row r="15" spans="1:13" x14ac:dyDescent="0.3">
      <c r="A15" s="2"/>
      <c r="C15" s="2"/>
      <c r="D15" s="2"/>
      <c r="E15" s="2"/>
      <c r="F15" s="2"/>
      <c r="G15" s="2"/>
      <c r="J15" s="2"/>
    </row>
  </sheetData>
  <sortState xmlns:xlrd2="http://schemas.microsoft.com/office/spreadsheetml/2017/richdata2" ref="A2:M3">
    <sortCondition ref="D2:D3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2589-18E8-4359-A222-F9E8E771298F}">
  <dimension ref="A1:M9"/>
  <sheetViews>
    <sheetView workbookViewId="0">
      <selection activeCell="D2" sqref="D2"/>
    </sheetView>
  </sheetViews>
  <sheetFormatPr defaultColWidth="9.109375" defaultRowHeight="14.4" x14ac:dyDescent="0.3"/>
  <cols>
    <col min="1" max="1" width="17.109375" style="2" customWidth="1"/>
    <col min="2" max="2" width="10.33203125" style="2" customWidth="1"/>
    <col min="3" max="3" width="8.33203125" style="2" customWidth="1"/>
    <col min="4" max="4" width="26.21875" style="2" customWidth="1"/>
    <col min="5" max="5" width="10.109375" style="2" customWidth="1"/>
    <col min="6" max="6" width="10.6640625" style="2" customWidth="1"/>
    <col min="7" max="7" width="10.88671875" style="2" customWidth="1"/>
    <col min="8" max="9" width="15.6640625" style="2" customWidth="1"/>
    <col min="10" max="10" width="27.6640625" style="2" customWidth="1"/>
    <col min="11" max="11" width="24.33203125" style="2" customWidth="1"/>
    <col min="12" max="16384" width="9.109375" style="2"/>
  </cols>
  <sheetData>
    <row r="1" spans="1:13" x14ac:dyDescent="0.3">
      <c r="A1" s="4" t="s">
        <v>0</v>
      </c>
      <c r="B1" s="5" t="s">
        <v>30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15</v>
      </c>
      <c r="L1" s="8" t="s">
        <v>9</v>
      </c>
      <c r="M1" s="9" t="s">
        <v>10</v>
      </c>
    </row>
    <row r="2" spans="1:13" s="14" customFormat="1" x14ac:dyDescent="0.3">
      <c r="A2" s="15" t="s">
        <v>93</v>
      </c>
      <c r="B2" s="16">
        <v>38392</v>
      </c>
      <c r="C2" s="15" t="s">
        <v>12</v>
      </c>
      <c r="D2" s="15" t="str">
        <f>_xlfn.CONCAT("dopp.VI.HBE.",(TEXT(H2,"yymmdd")),"-",TEXT(I2,"yymmdd"))</f>
        <v>dopp.VI.HBE.050209-050416</v>
      </c>
      <c r="E2" s="15" t="s">
        <v>12</v>
      </c>
      <c r="F2" s="15" t="s">
        <v>12</v>
      </c>
      <c r="G2" s="15" t="s">
        <v>12</v>
      </c>
      <c r="H2" s="10">
        <v>38392.75</v>
      </c>
      <c r="I2" s="10">
        <v>38458.604166666664</v>
      </c>
      <c r="J2" s="15" t="s">
        <v>23</v>
      </c>
      <c r="K2" s="15" t="s">
        <v>59</v>
      </c>
    </row>
    <row r="3" spans="1:13" x14ac:dyDescent="0.3">
      <c r="A3" s="15"/>
      <c r="B3" s="1"/>
      <c r="C3" s="15"/>
      <c r="D3" s="15"/>
      <c r="E3" s="15"/>
      <c r="F3" s="15"/>
      <c r="G3" s="15"/>
      <c r="H3" s="10"/>
      <c r="I3" s="10"/>
      <c r="J3" s="15"/>
    </row>
    <row r="4" spans="1:13" x14ac:dyDescent="0.3">
      <c r="A4" s="15"/>
      <c r="B4" s="1"/>
      <c r="D4" s="15"/>
      <c r="H4" s="10"/>
      <c r="I4" s="10"/>
      <c r="K4" s="15"/>
    </row>
    <row r="5" spans="1:13" x14ac:dyDescent="0.3">
      <c r="A5" s="15"/>
      <c r="B5" s="1"/>
      <c r="C5" s="15"/>
      <c r="D5" s="15"/>
      <c r="E5" s="15"/>
      <c r="F5" s="15"/>
      <c r="G5" s="15"/>
      <c r="H5" s="10"/>
      <c r="I5" s="10"/>
      <c r="J5" s="15"/>
      <c r="K5" s="17"/>
    </row>
    <row r="6" spans="1:13" x14ac:dyDescent="0.3">
      <c r="A6" s="15"/>
      <c r="B6" s="1"/>
      <c r="C6" s="15"/>
      <c r="D6" s="15"/>
      <c r="E6" s="15"/>
      <c r="F6" s="15"/>
      <c r="G6" s="15"/>
      <c r="H6" s="10"/>
      <c r="I6" s="10"/>
      <c r="J6" s="15"/>
    </row>
    <row r="7" spans="1:13" x14ac:dyDescent="0.3">
      <c r="A7" s="15"/>
      <c r="B7" s="1"/>
      <c r="C7" s="15"/>
      <c r="D7" s="15"/>
      <c r="E7" s="15"/>
      <c r="F7" s="15"/>
      <c r="G7" s="15"/>
      <c r="H7" s="10"/>
      <c r="I7" s="10"/>
      <c r="J7" s="15"/>
    </row>
    <row r="8" spans="1:13" x14ac:dyDescent="0.3">
      <c r="A8" s="15"/>
      <c r="B8" s="1"/>
      <c r="C8" s="15"/>
      <c r="D8" s="15"/>
      <c r="E8" s="15"/>
      <c r="F8" s="15"/>
      <c r="G8" s="15"/>
      <c r="H8" s="10"/>
      <c r="I8" s="10"/>
      <c r="J8" s="15"/>
    </row>
    <row r="9" spans="1:13" x14ac:dyDescent="0.3">
      <c r="C9" s="15"/>
      <c r="E9" s="15"/>
      <c r="F9" s="15"/>
      <c r="G9" s="15"/>
      <c r="J9" s="15" t="s">
        <v>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BPT</vt:lpstr>
      <vt:lpstr>BWR</vt:lpstr>
      <vt:lpstr>CSH</vt:lpstr>
      <vt:lpstr>CRN</vt:lpstr>
      <vt:lpstr>FLC</vt:lpstr>
      <vt:lpstr>FC1</vt:lpstr>
      <vt:lpstr>FC2</vt:lpstr>
      <vt:lpstr>FC3</vt:lpstr>
      <vt:lpstr>HBE</vt:lpstr>
      <vt:lpstr>HKA</vt:lpstr>
      <vt:lpstr>HWE</vt:lpstr>
      <vt:lpstr>HWW</vt:lpstr>
      <vt:lpstr>LBH</vt:lpstr>
      <vt:lpstr>MGN</vt:lpstr>
      <vt:lpstr>MSX</vt:lpstr>
      <vt:lpstr>NHS</vt:lpstr>
      <vt:lpstr>SAR</vt:lpstr>
      <vt:lpstr>SCP</vt:lpstr>
      <vt:lpstr>SHR</vt:lpstr>
      <vt:lpstr>SHS</vt:lpstr>
      <vt:lpstr>SNA</vt:lpstr>
      <vt:lpstr>TKT</vt:lpstr>
      <vt:lpstr>TRM</vt:lpstr>
      <vt:lpstr>TUR</vt:lpstr>
      <vt:lpstr>VQZ</vt:lpstr>
      <vt:lpstr>VQZ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Breton</dc:creator>
  <cp:lastModifiedBy>Andy Breton</cp:lastModifiedBy>
  <dcterms:created xsi:type="dcterms:W3CDTF">2020-03-09T19:51:09Z</dcterms:created>
  <dcterms:modified xsi:type="dcterms:W3CDTF">2020-03-16T18:25:55Z</dcterms:modified>
</cp:coreProperties>
</file>