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cdp-fuzzy-journey\"/>
    </mc:Choice>
  </mc:AlternateContent>
  <xr:revisionPtr revIDLastSave="0" documentId="13_ncr:1_{67588C07-1539-4C88-BF20-A07F5092902A}" xr6:coauthVersionLast="44" xr6:coauthVersionMax="44" xr10:uidLastSave="{00000000-0000-0000-0000-000000000000}"/>
  <bookViews>
    <workbookView xWindow="8625" yWindow="810" windowWidth="19170" windowHeight="8820" firstSheet="15" activeTab="25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C1" sheetId="10" r:id="rId5"/>
    <sheet name="FC2" sheetId="6" r:id="rId6"/>
    <sheet name="FC3" sheetId="11" r:id="rId7"/>
    <sheet name="FLC" sheetId="41" r:id="rId8"/>
    <sheet name="HBE" sheetId="34" r:id="rId9"/>
    <sheet name="HKA" sheetId="17" r:id="rId10"/>
    <sheet name="HWE" sheetId="12" r:id="rId11"/>
    <sheet name="HWW" sheetId="13" r:id="rId12"/>
    <sheet name="LBH" sheetId="15" r:id="rId13"/>
    <sheet name="MGN" sheetId="16" r:id="rId14"/>
    <sheet name="MSX" sheetId="39" r:id="rId15"/>
    <sheet name="NHS" sheetId="30" r:id="rId16"/>
    <sheet name="SAR" sheetId="19" r:id="rId17"/>
    <sheet name="SCP" sheetId="21" r:id="rId18"/>
    <sheet name="SHR" sheetId="20" r:id="rId19"/>
    <sheet name="SHS" sheetId="32" r:id="rId20"/>
    <sheet name="SNA" sheetId="18" r:id="rId21"/>
    <sheet name="TKT" sheetId="22" r:id="rId22"/>
    <sheet name="TRM" sheetId="36" r:id="rId23"/>
    <sheet name="TUR" sheetId="26" r:id="rId24"/>
    <sheet name="VP#" sheetId="27" r:id="rId25"/>
    <sheet name="VP# (2)" sheetId="4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3" l="1"/>
  <c r="D7" i="43"/>
  <c r="D6" i="43"/>
  <c r="D4" i="43"/>
  <c r="D3" i="43"/>
  <c r="D2" i="43"/>
  <c r="D5" i="43"/>
  <c r="D2" i="36"/>
  <c r="D3" i="41"/>
  <c r="D4" i="41"/>
  <c r="D5" i="41"/>
  <c r="D6" i="41"/>
  <c r="D7" i="41"/>
  <c r="D8" i="41"/>
  <c r="D2" i="41"/>
  <c r="D3" i="39"/>
  <c r="D2" i="39"/>
  <c r="D8" i="39"/>
  <c r="D7" i="39"/>
  <c r="D6" i="39"/>
  <c r="D5" i="39"/>
  <c r="D4" i="39"/>
  <c r="D2" i="18"/>
  <c r="D8" i="36"/>
  <c r="D7" i="36"/>
  <c r="D6" i="36"/>
  <c r="D5" i="36"/>
  <c r="D4" i="36"/>
  <c r="D3" i="36"/>
  <c r="D3" i="34"/>
  <c r="D4" i="34"/>
  <c r="D5" i="34"/>
  <c r="D6" i="34"/>
  <c r="D7" i="34"/>
  <c r="D8" i="34"/>
  <c r="D2" i="34"/>
  <c r="D4" i="32" l="1"/>
  <c r="D5" i="32"/>
  <c r="D3" i="32"/>
  <c r="D6" i="32"/>
  <c r="D7" i="32"/>
  <c r="D8" i="32"/>
  <c r="D2" i="32"/>
  <c r="D3" i="30"/>
  <c r="D4" i="30"/>
  <c r="D5" i="30"/>
  <c r="D6" i="30"/>
  <c r="D7" i="30"/>
  <c r="D8" i="30"/>
  <c r="D2" i="30"/>
  <c r="D8" i="27"/>
  <c r="D7" i="27"/>
  <c r="D6" i="27"/>
  <c r="D5" i="27"/>
  <c r="D4" i="27"/>
  <c r="D3" i="27"/>
  <c r="D2" i="27"/>
  <c r="D3" i="26"/>
  <c r="D4" i="26"/>
  <c r="D2" i="26"/>
  <c r="D3" i="22"/>
  <c r="D4" i="22"/>
  <c r="D2" i="22"/>
  <c r="D3" i="21" l="1"/>
  <c r="D2" i="21"/>
  <c r="D2" i="20"/>
  <c r="D3" i="20"/>
  <c r="D5" i="20"/>
  <c r="D4" i="20"/>
  <c r="D2" i="19"/>
  <c r="D3" i="17"/>
  <c r="D6" i="17"/>
  <c r="D7" i="17"/>
  <c r="D5" i="17"/>
  <c r="D2" i="17"/>
  <c r="D8" i="17"/>
  <c r="D4" i="17"/>
  <c r="D3" i="16"/>
  <c r="D2" i="16"/>
  <c r="D3" i="15"/>
  <c r="D4" i="15"/>
  <c r="D5" i="15"/>
  <c r="D6" i="15"/>
  <c r="D2" i="15"/>
  <c r="D3" i="13" l="1"/>
  <c r="D2" i="13"/>
  <c r="D2" i="12"/>
  <c r="D3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2" i="11"/>
  <c r="D3" i="6"/>
  <c r="D4" i="6"/>
  <c r="D5" i="6"/>
  <c r="D2" i="6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2" i="1"/>
</calcChain>
</file>

<file path=xl/sharedStrings.xml><?xml version="1.0" encoding="utf-8"?>
<sst xmlns="http://schemas.openxmlformats.org/spreadsheetml/2006/main" count="1813" uniqueCount="109">
  <si>
    <t>Deployment Site</t>
  </si>
  <si>
    <t>Log File?</t>
  </si>
  <si>
    <t>FileName</t>
  </si>
  <si>
    <t>Retrieved?</t>
  </si>
  <si>
    <t>Offloaded?</t>
  </si>
  <si>
    <t>Processed?</t>
  </si>
  <si>
    <t>Clean Start</t>
  </si>
  <si>
    <t>Clean End</t>
  </si>
  <si>
    <t>Directory</t>
  </si>
  <si>
    <t>OffloadedTF</t>
  </si>
  <si>
    <t>ProcessedTF</t>
  </si>
  <si>
    <t>Black Point</t>
  </si>
  <si>
    <t>N</t>
  </si>
  <si>
    <t>Y</t>
  </si>
  <si>
    <t>Dep. Start Date</t>
  </si>
  <si>
    <t>….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</si>
  <si>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</si>
  <si>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</si>
  <si>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</si>
  <si>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</si>
  <si>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</si>
  <si>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</si>
  <si>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</si>
  <si>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Brewer's Bay</t>
  </si>
  <si>
    <t>…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</si>
  <si>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</si>
  <si>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</si>
  <si>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</si>
  <si>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</si>
  <si>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</si>
  <si>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</si>
  <si>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</si>
  <si>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</si>
  <si>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</si>
  <si>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</si>
  <si>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</si>
  <si>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</si>
  <si>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French Cap Station 1</t>
  </si>
  <si>
    <t>Second Deployment French Cap. Station FC1 Offshore Shelf Edge. Battery 0001.</t>
  </si>
  <si>
    <t>French Cap Station 2</t>
  </si>
  <si>
    <t>French Cap Station 3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</si>
  <si>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</si>
  <si>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</si>
  <si>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</si>
  <si>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</si>
  <si>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</si>
  <si>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</si>
  <si>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</si>
  <si>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</si>
  <si>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</si>
  <si>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Lang Bank Red Hind FSA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</si>
  <si>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</si>
  <si>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</si>
  <si>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</si>
  <si>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</si>
  <si>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</si>
  <si>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</si>
  <si>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</si>
  <si>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</si>
  <si>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HKA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</si>
  <si>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</si>
  <si>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</si>
  <si>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</si>
  <si>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</si>
  <si>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</si>
  <si>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Deployed 2/4/2009. 40- 1 meter cells.</t>
  </si>
  <si>
    <t>New lithium battery install 11/21/2005.  v=11.4.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</si>
  <si>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</si>
  <si>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</si>
  <si>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</si>
  <si>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</si>
  <si>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</si>
  <si>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</si>
  <si>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Seahorse Cottage Shoal Cig</t>
  </si>
  <si>
    <t>South Capella</t>
  </si>
  <si>
    <t>Second Spawning Deployment S Capela</t>
  </si>
  <si>
    <t>Tektite</t>
  </si>
  <si>
    <t xml:space="preserve">Viers Tektite site </t>
  </si>
  <si>
    <t>Viers Tektite site</t>
  </si>
  <si>
    <t>new battery volts = 12</t>
  </si>
  <si>
    <t>Turtle Point</t>
  </si>
  <si>
    <t>deployment 2 Turtle Point</t>
  </si>
  <si>
    <t>Viequez PR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</si>
  <si>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</si>
  <si>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</si>
  <si>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</si>
  <si>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</si>
  <si>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North Side AWAC deploymnet. Double Battery Pack.</t>
  </si>
  <si>
    <t>North Side AWAC</t>
  </si>
  <si>
    <t>(Blank)</t>
  </si>
  <si>
    <t>South Side AWAC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</si>
  <si>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</si>
  <si>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</si>
  <si>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</si>
  <si>
    <t>third deployment of 1MHz AWAC Southside 25 meters target depth 84 feet. 4 hour</t>
  </si>
  <si>
    <t>Hind Bank</t>
  </si>
  <si>
    <t>New alkaline battery installed 3/10/06</t>
  </si>
  <si>
    <t>Saba Netherland Antilles</t>
  </si>
  <si>
    <t>Mutton Snapper STX</t>
  </si>
  <si>
    <t>Mutton Snapper STX deployment by Rick Nemeth on May 4th 2015</t>
  </si>
  <si>
    <t>Flat Cay</t>
  </si>
  <si>
    <t>ADCP deployment to Flat Cay 3/17/16 - Robert Brewer in charge</t>
  </si>
  <si>
    <t>ADCP Ciguatera Flat Cay Deployment 8/19/2015</t>
  </si>
  <si>
    <t>Flat Cay Ciguatera deployment 12/14/2015</t>
  </si>
  <si>
    <t>Test Random Misc</t>
  </si>
  <si>
    <t>3 deployment of Vieques Sound / Virgin Passage Transport Study. ADCP Mooring VP1</t>
  </si>
  <si>
    <t>3 deployment of Vieques Sound / Virgin Passage Transport Study. ADCP Mooring VS2</t>
  </si>
  <si>
    <t xml:space="preserve">                                     </t>
  </si>
  <si>
    <t>3 deployment of Vieques Sound / Virgin Passage Transport Study. ADCP Mooring VS3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</si>
</sst>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1" xfId="0" applyNumberFormat="1" applyFont="1" applyFill="1" applyBorder="1"/>
    <xf numFmtId="0" fontId="2" fillId="3" borderId="1" xfId="0" applyFont="1" applyFill="1" applyBorder="1" applyProtection="1"/>
    <xf numFmtId="0" fontId="2" fillId="0" borderId="1" xfId="0" applyFont="1" applyBorder="1" applyProtection="1"/>
    <xf numFmtId="22" fontId="0" fillId="0" borderId="0" xfId="0" applyNumberFormat="1"/>
    <xf numFmtId="0" fontId="0" fillId="4" borderId="0" xfId="0" applyFill="1"/>
    <xf numFmtId="14" fontId="0" fillId="4" borderId="0" xfId="0" applyNumberFormat="1" applyFill="1"/>
    <xf numFmtId="22" fontId="0" fillId="4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15" fontId="0" fillId="0" borderId="0" xfId="0" applyNumberFormat="1"/>
    <xf numFmtId="0" fontId="0" fillId="0" borderId="0" xfId="0"/>
    <xf numFmtId="0" fontId="0" fillId="0" borderId="0" xfId="0" applyFont="1" applyFill="1"/>
  </cellXfs>
  <cellStyles count="2">
    <cellStyle name="Normal" xfId="0" builtinId="0"/>
    <cellStyle name="Normal 2" xfId="1" xr:uid="{3BCCAA14-234A-47D1-8B38-B66DDDAFB4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M46"/>
  <sheetViews>
    <sheetView workbookViewId="0">
      <selection activeCell="D13" sqref="D13"/>
    </sheetView>
  </sheetViews>
  <sheetFormatPr defaultRowHeight="15" x14ac:dyDescent="0.25"/>
  <cols>
    <col min="1" max="1" width="15.7109375" customWidth="1"/>
    <col min="2" max="2" width="15.28515625" customWidth="1"/>
    <col min="4" max="4" width="20.5703125" customWidth="1"/>
    <col min="5" max="7" width="9.85546875" customWidth="1"/>
    <col min="8" max="8" width="19.7109375" customWidth="1"/>
    <col min="9" max="9" width="16.5703125" customWidth="1"/>
    <col min="10" max="10" width="38.28515625" customWidth="1"/>
    <col min="11" max="11" width="24.28515625" customWidth="1"/>
  </cols>
  <sheetData>
    <row r="1" spans="1:13" x14ac:dyDescent="0.25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11</v>
      </c>
      <c r="B2" s="1">
        <v>39024</v>
      </c>
      <c r="C2" t="s">
        <v>13</v>
      </c>
      <c r="D2" t="str">
        <f t="shared" ref="D2:D7" si="0">_xlfn.CONCAT((TEXT(H2,"yymmdd")),"-",TEXT(I2,"yymmdd"),".BPT")</f>
        <v>061103-061121.BPT</v>
      </c>
      <c r="E2" t="s">
        <v>13</v>
      </c>
      <c r="F2" t="s">
        <v>13</v>
      </c>
      <c r="G2" t="s">
        <v>13</v>
      </c>
      <c r="H2" s="10">
        <v>39024.75</v>
      </c>
      <c r="I2" s="10">
        <v>39042.6875</v>
      </c>
      <c r="J2" t="s">
        <v>15</v>
      </c>
      <c r="K2" t="s">
        <v>20</v>
      </c>
    </row>
    <row r="3" spans="1:13" x14ac:dyDescent="0.25">
      <c r="A3" s="2" t="s">
        <v>11</v>
      </c>
      <c r="B3" s="1">
        <v>39050</v>
      </c>
      <c r="C3" s="2" t="s">
        <v>13</v>
      </c>
      <c r="D3" s="2" t="str">
        <f t="shared" si="0"/>
        <v>061129-070301.BPT</v>
      </c>
      <c r="E3" s="2" t="s">
        <v>13</v>
      </c>
      <c r="F3" s="2" t="s">
        <v>13</v>
      </c>
      <c r="G3" s="2" t="s">
        <v>13</v>
      </c>
      <c r="H3" s="10">
        <v>39050.75</v>
      </c>
      <c r="I3" s="10">
        <v>39142.5625</v>
      </c>
      <c r="J3" s="2" t="s">
        <v>15</v>
      </c>
      <c r="K3" t="s">
        <v>17</v>
      </c>
    </row>
    <row r="4" spans="1:13" x14ac:dyDescent="0.25">
      <c r="A4" s="2" t="s">
        <v>11</v>
      </c>
      <c r="B4" s="1">
        <v>39191</v>
      </c>
      <c r="C4" s="2" t="s">
        <v>13</v>
      </c>
      <c r="D4" s="2" t="str">
        <f t="shared" si="0"/>
        <v>070419-070904.BPT</v>
      </c>
      <c r="E4" s="2" t="s">
        <v>13</v>
      </c>
      <c r="F4" s="2" t="s">
        <v>13</v>
      </c>
      <c r="G4" s="2" t="s">
        <v>13</v>
      </c>
      <c r="H4" s="10">
        <v>39191.75</v>
      </c>
      <c r="I4" s="10">
        <v>39329.416666666664</v>
      </c>
      <c r="J4" s="2" t="s">
        <v>15</v>
      </c>
      <c r="K4" t="s">
        <v>18</v>
      </c>
    </row>
    <row r="5" spans="1:13" x14ac:dyDescent="0.25">
      <c r="A5" s="2" t="s">
        <v>11</v>
      </c>
      <c r="B5" s="1">
        <v>42235</v>
      </c>
      <c r="C5" s="2" t="s">
        <v>13</v>
      </c>
      <c r="D5" s="2" t="str">
        <f t="shared" si="0"/>
        <v>150819-160114.BPT</v>
      </c>
      <c r="E5" s="2" t="s">
        <v>13</v>
      </c>
      <c r="F5" s="2" t="s">
        <v>13</v>
      </c>
      <c r="G5" s="2" t="s">
        <v>13</v>
      </c>
      <c r="H5" s="10">
        <v>42235.75</v>
      </c>
      <c r="I5" s="10">
        <v>42383.625</v>
      </c>
      <c r="J5" s="2" t="s">
        <v>15</v>
      </c>
      <c r="K5" t="s">
        <v>21</v>
      </c>
    </row>
    <row r="6" spans="1:13" x14ac:dyDescent="0.25">
      <c r="A6" s="2" t="s">
        <v>11</v>
      </c>
      <c r="B6" s="1">
        <v>42383</v>
      </c>
      <c r="C6" s="2" t="s">
        <v>13</v>
      </c>
      <c r="D6" s="2" t="str">
        <f t="shared" si="0"/>
        <v>160114-160526.BPT</v>
      </c>
      <c r="E6" s="2" t="s">
        <v>13</v>
      </c>
      <c r="F6" s="2" t="s">
        <v>13</v>
      </c>
      <c r="G6" s="2" t="s">
        <v>13</v>
      </c>
      <c r="H6" s="10">
        <v>42383.666666666664</v>
      </c>
      <c r="I6" s="10">
        <v>42516.666666666664</v>
      </c>
      <c r="J6" s="2" t="s">
        <v>15</v>
      </c>
      <c r="K6" t="s">
        <v>19</v>
      </c>
    </row>
    <row r="7" spans="1:13" x14ac:dyDescent="0.25">
      <c r="A7" s="2" t="s">
        <v>11</v>
      </c>
      <c r="B7" s="1">
        <v>42516</v>
      </c>
      <c r="C7" s="2" t="s">
        <v>13</v>
      </c>
      <c r="D7" s="2" t="str">
        <f t="shared" si="0"/>
        <v>160526-160920.BPT</v>
      </c>
      <c r="E7" s="2" t="s">
        <v>13</v>
      </c>
      <c r="F7" s="2" t="s">
        <v>13</v>
      </c>
      <c r="G7" s="2" t="s">
        <v>13</v>
      </c>
      <c r="H7" s="10">
        <v>42516.708333333336</v>
      </c>
      <c r="I7" s="10">
        <v>42633.75</v>
      </c>
      <c r="J7" s="2" t="s">
        <v>15</v>
      </c>
      <c r="K7" t="s">
        <v>22</v>
      </c>
    </row>
    <row r="8" spans="1:13" x14ac:dyDescent="0.25">
      <c r="A8" s="2" t="s">
        <v>11</v>
      </c>
      <c r="C8" s="2" t="s">
        <v>13</v>
      </c>
      <c r="D8" s="2" t="str">
        <f t="shared" ref="D8:D37" si="1">_xlfn.CONCAT((TEXT(H8,"yymmdd")),"-",TEXT(I8,"yymmdd"),".BPT")</f>
        <v>000100-000100.BPT</v>
      </c>
      <c r="E8" s="2" t="s">
        <v>13</v>
      </c>
      <c r="F8" s="2" t="s">
        <v>13</v>
      </c>
      <c r="G8" s="2" t="s">
        <v>12</v>
      </c>
      <c r="J8" s="2" t="s">
        <v>15</v>
      </c>
    </row>
    <row r="9" spans="1:13" x14ac:dyDescent="0.25">
      <c r="A9" s="2" t="s">
        <v>11</v>
      </c>
      <c r="C9" s="2" t="s">
        <v>13</v>
      </c>
      <c r="D9" s="2" t="str">
        <f t="shared" si="1"/>
        <v>000100-000100.BPT</v>
      </c>
      <c r="E9" s="2" t="s">
        <v>13</v>
      </c>
      <c r="F9" s="2" t="s">
        <v>13</v>
      </c>
      <c r="G9" s="2" t="s">
        <v>12</v>
      </c>
      <c r="J9" s="2" t="s">
        <v>15</v>
      </c>
    </row>
    <row r="10" spans="1:13" x14ac:dyDescent="0.25">
      <c r="A10" s="2" t="s">
        <v>11</v>
      </c>
      <c r="C10" s="2" t="s">
        <v>13</v>
      </c>
      <c r="D10" s="2" t="str">
        <f t="shared" si="1"/>
        <v>000100-000100.BPT</v>
      </c>
      <c r="E10" s="2" t="s">
        <v>13</v>
      </c>
      <c r="F10" s="2" t="s">
        <v>13</v>
      </c>
      <c r="G10" s="2" t="s">
        <v>12</v>
      </c>
      <c r="J10" s="2" t="s">
        <v>15</v>
      </c>
    </row>
    <row r="11" spans="1:13" x14ac:dyDescent="0.25">
      <c r="A11" s="2" t="s">
        <v>11</v>
      </c>
      <c r="C11" s="2" t="s">
        <v>13</v>
      </c>
      <c r="D11" s="2" t="str">
        <f t="shared" si="1"/>
        <v>000100-000100.BPT</v>
      </c>
      <c r="E11" s="2" t="s">
        <v>13</v>
      </c>
      <c r="F11" s="2" t="s">
        <v>13</v>
      </c>
      <c r="G11" s="2" t="s">
        <v>12</v>
      </c>
      <c r="J11" s="2" t="s">
        <v>15</v>
      </c>
    </row>
    <row r="12" spans="1:13" x14ac:dyDescent="0.25">
      <c r="A12" s="2" t="s">
        <v>11</v>
      </c>
      <c r="C12" s="2" t="s">
        <v>13</v>
      </c>
      <c r="D12" s="2" t="str">
        <f t="shared" si="1"/>
        <v>000100-000100.BPT</v>
      </c>
      <c r="E12" s="2" t="s">
        <v>13</v>
      </c>
      <c r="F12" s="2" t="s">
        <v>13</v>
      </c>
      <c r="G12" s="2" t="s">
        <v>12</v>
      </c>
      <c r="J12" s="2" t="s">
        <v>15</v>
      </c>
    </row>
    <row r="13" spans="1:13" x14ac:dyDescent="0.25">
      <c r="A13" s="2" t="s">
        <v>11</v>
      </c>
      <c r="C13" s="2" t="s">
        <v>13</v>
      </c>
      <c r="D13" s="2" t="str">
        <f t="shared" si="1"/>
        <v>000100-000100.BPT</v>
      </c>
      <c r="E13" s="2" t="s">
        <v>13</v>
      </c>
      <c r="F13" s="2" t="s">
        <v>13</v>
      </c>
      <c r="G13" s="2" t="s">
        <v>12</v>
      </c>
      <c r="J13" s="2" t="s">
        <v>15</v>
      </c>
    </row>
    <row r="14" spans="1:13" x14ac:dyDescent="0.25">
      <c r="A14" s="2" t="s">
        <v>11</v>
      </c>
      <c r="C14" s="2" t="s">
        <v>13</v>
      </c>
      <c r="D14" s="2" t="str">
        <f t="shared" si="1"/>
        <v>000100-000100.BPT</v>
      </c>
      <c r="E14" s="2" t="s">
        <v>13</v>
      </c>
      <c r="F14" s="2" t="s">
        <v>13</v>
      </c>
      <c r="G14" s="2" t="s">
        <v>12</v>
      </c>
      <c r="J14" s="2" t="s">
        <v>15</v>
      </c>
    </row>
    <row r="15" spans="1:13" x14ac:dyDescent="0.25">
      <c r="A15" s="2" t="s">
        <v>11</v>
      </c>
      <c r="C15" s="2" t="s">
        <v>13</v>
      </c>
      <c r="D15" s="2" t="str">
        <f t="shared" si="1"/>
        <v>000100-000100.BPT</v>
      </c>
      <c r="E15" s="2" t="s">
        <v>13</v>
      </c>
      <c r="F15" s="2" t="s">
        <v>13</v>
      </c>
      <c r="G15" s="2" t="s">
        <v>12</v>
      </c>
      <c r="J15" s="2" t="s">
        <v>15</v>
      </c>
    </row>
    <row r="16" spans="1:13" x14ac:dyDescent="0.25">
      <c r="A16" s="2" t="s">
        <v>11</v>
      </c>
      <c r="C16" s="2" t="s">
        <v>13</v>
      </c>
      <c r="D16" s="2" t="str">
        <f t="shared" si="1"/>
        <v>000100-000100.BPT</v>
      </c>
      <c r="E16" s="2" t="s">
        <v>13</v>
      </c>
      <c r="F16" s="2" t="s">
        <v>13</v>
      </c>
      <c r="G16" s="2" t="s">
        <v>12</v>
      </c>
      <c r="J16" s="2" t="s">
        <v>15</v>
      </c>
    </row>
    <row r="17" spans="1:10" x14ac:dyDescent="0.25">
      <c r="A17" s="2" t="s">
        <v>11</v>
      </c>
      <c r="C17" s="2" t="s">
        <v>13</v>
      </c>
      <c r="D17" s="2" t="str">
        <f t="shared" si="1"/>
        <v>000100-000100.BPT</v>
      </c>
      <c r="E17" s="2" t="s">
        <v>13</v>
      </c>
      <c r="F17" s="2" t="s">
        <v>13</v>
      </c>
      <c r="G17" s="2" t="s">
        <v>12</v>
      </c>
      <c r="J17" s="2" t="s">
        <v>15</v>
      </c>
    </row>
    <row r="18" spans="1:10" x14ac:dyDescent="0.25">
      <c r="A18" s="2" t="s">
        <v>11</v>
      </c>
      <c r="C18" s="2" t="s">
        <v>13</v>
      </c>
      <c r="D18" s="2" t="str">
        <f t="shared" si="1"/>
        <v>000100-000100.BPT</v>
      </c>
      <c r="E18" s="2" t="s">
        <v>13</v>
      </c>
      <c r="F18" s="2" t="s">
        <v>13</v>
      </c>
      <c r="G18" s="2" t="s">
        <v>12</v>
      </c>
      <c r="J18" s="2" t="s">
        <v>15</v>
      </c>
    </row>
    <row r="19" spans="1:10" x14ac:dyDescent="0.25">
      <c r="A19" s="2" t="s">
        <v>11</v>
      </c>
      <c r="C19" s="2" t="s">
        <v>13</v>
      </c>
      <c r="D19" s="2" t="str">
        <f t="shared" si="1"/>
        <v>000100-000100.BPT</v>
      </c>
      <c r="E19" s="2" t="s">
        <v>13</v>
      </c>
      <c r="F19" s="2" t="s">
        <v>13</v>
      </c>
      <c r="G19" s="2" t="s">
        <v>12</v>
      </c>
      <c r="J19" s="2" t="s">
        <v>15</v>
      </c>
    </row>
    <row r="20" spans="1:10" x14ac:dyDescent="0.25">
      <c r="A20" s="2" t="s">
        <v>11</v>
      </c>
      <c r="C20" s="2" t="s">
        <v>13</v>
      </c>
      <c r="D20" s="2" t="str">
        <f t="shared" si="1"/>
        <v>000100-000100.BPT</v>
      </c>
      <c r="E20" s="2" t="s">
        <v>13</v>
      </c>
      <c r="F20" s="2" t="s">
        <v>13</v>
      </c>
      <c r="G20" s="2" t="s">
        <v>12</v>
      </c>
      <c r="J20" s="2" t="s">
        <v>15</v>
      </c>
    </row>
    <row r="21" spans="1:10" x14ac:dyDescent="0.25">
      <c r="A21" s="2" t="s">
        <v>11</v>
      </c>
      <c r="C21" s="2" t="s">
        <v>13</v>
      </c>
      <c r="D21" s="2" t="str">
        <f t="shared" si="1"/>
        <v>000100-000100.BPT</v>
      </c>
      <c r="E21" s="2" t="s">
        <v>13</v>
      </c>
      <c r="F21" s="2" t="s">
        <v>13</v>
      </c>
      <c r="G21" s="2" t="s">
        <v>12</v>
      </c>
      <c r="J21" s="2" t="s">
        <v>15</v>
      </c>
    </row>
    <row r="22" spans="1:10" x14ac:dyDescent="0.25">
      <c r="A22" s="2" t="s">
        <v>11</v>
      </c>
      <c r="C22" s="2" t="s">
        <v>13</v>
      </c>
      <c r="D22" s="2" t="str">
        <f t="shared" si="1"/>
        <v>000100-000100.BPT</v>
      </c>
      <c r="E22" s="2" t="s">
        <v>13</v>
      </c>
      <c r="F22" s="2" t="s">
        <v>13</v>
      </c>
      <c r="G22" s="2" t="s">
        <v>12</v>
      </c>
      <c r="J22" s="2" t="s">
        <v>15</v>
      </c>
    </row>
    <row r="23" spans="1:10" x14ac:dyDescent="0.25">
      <c r="A23" s="2" t="s">
        <v>11</v>
      </c>
      <c r="C23" s="2" t="s">
        <v>13</v>
      </c>
      <c r="D23" s="2" t="str">
        <f t="shared" si="1"/>
        <v>000100-000100.BPT</v>
      </c>
      <c r="E23" s="2" t="s">
        <v>13</v>
      </c>
      <c r="F23" s="2" t="s">
        <v>13</v>
      </c>
      <c r="G23" s="2" t="s">
        <v>12</v>
      </c>
      <c r="J23" s="2" t="s">
        <v>15</v>
      </c>
    </row>
    <row r="24" spans="1:10" x14ac:dyDescent="0.25">
      <c r="A24" s="2" t="s">
        <v>11</v>
      </c>
      <c r="C24" s="2" t="s">
        <v>13</v>
      </c>
      <c r="D24" s="2" t="str">
        <f t="shared" si="1"/>
        <v>000100-000100.BPT</v>
      </c>
      <c r="E24" s="2" t="s">
        <v>13</v>
      </c>
      <c r="F24" s="2" t="s">
        <v>13</v>
      </c>
      <c r="G24" s="2" t="s">
        <v>12</v>
      </c>
      <c r="J24" s="2" t="s">
        <v>15</v>
      </c>
    </row>
    <row r="25" spans="1:10" x14ac:dyDescent="0.25">
      <c r="A25" s="2" t="s">
        <v>11</v>
      </c>
      <c r="C25" s="2" t="s">
        <v>13</v>
      </c>
      <c r="D25" s="2" t="str">
        <f t="shared" si="1"/>
        <v>000100-000100.BPT</v>
      </c>
      <c r="E25" s="2" t="s">
        <v>13</v>
      </c>
      <c r="F25" s="2" t="s">
        <v>13</v>
      </c>
      <c r="G25" s="2" t="s">
        <v>12</v>
      </c>
      <c r="J25" s="2" t="s">
        <v>15</v>
      </c>
    </row>
    <row r="26" spans="1:10" x14ac:dyDescent="0.25">
      <c r="A26" s="2" t="s">
        <v>11</v>
      </c>
      <c r="C26" s="2" t="s">
        <v>13</v>
      </c>
      <c r="D26" s="2" t="str">
        <f t="shared" si="1"/>
        <v>000100-000100.BPT</v>
      </c>
      <c r="E26" s="2" t="s">
        <v>13</v>
      </c>
      <c r="F26" s="2" t="s">
        <v>13</v>
      </c>
      <c r="G26" s="2" t="s">
        <v>12</v>
      </c>
      <c r="J26" s="2" t="s">
        <v>15</v>
      </c>
    </row>
    <row r="27" spans="1:10" x14ac:dyDescent="0.25">
      <c r="A27" s="2" t="s">
        <v>11</v>
      </c>
      <c r="C27" s="2" t="s">
        <v>13</v>
      </c>
      <c r="D27" s="2" t="str">
        <f t="shared" si="1"/>
        <v>000100-000100.BPT</v>
      </c>
      <c r="E27" s="2" t="s">
        <v>13</v>
      </c>
      <c r="F27" s="2" t="s">
        <v>13</v>
      </c>
      <c r="G27" s="2" t="s">
        <v>12</v>
      </c>
      <c r="J27" s="2" t="s">
        <v>15</v>
      </c>
    </row>
    <row r="28" spans="1:10" x14ac:dyDescent="0.25">
      <c r="A28" s="2" t="s">
        <v>11</v>
      </c>
      <c r="C28" s="2" t="s">
        <v>13</v>
      </c>
      <c r="D28" s="2" t="str">
        <f t="shared" si="1"/>
        <v>000100-000100.BPT</v>
      </c>
      <c r="E28" s="2" t="s">
        <v>13</v>
      </c>
      <c r="F28" s="2" t="s">
        <v>13</v>
      </c>
      <c r="G28" s="2" t="s">
        <v>12</v>
      </c>
      <c r="J28" s="2" t="s">
        <v>15</v>
      </c>
    </row>
    <row r="29" spans="1:10" x14ac:dyDescent="0.25">
      <c r="A29" s="2" t="s">
        <v>11</v>
      </c>
      <c r="C29" s="2" t="s">
        <v>13</v>
      </c>
      <c r="D29" s="2" t="str">
        <f t="shared" si="1"/>
        <v>000100-000100.BPT</v>
      </c>
      <c r="E29" s="2" t="s">
        <v>13</v>
      </c>
      <c r="F29" s="2" t="s">
        <v>13</v>
      </c>
      <c r="G29" s="2" t="s">
        <v>12</v>
      </c>
      <c r="J29" s="2" t="s">
        <v>15</v>
      </c>
    </row>
    <row r="30" spans="1:10" x14ac:dyDescent="0.25">
      <c r="A30" s="2" t="s">
        <v>11</v>
      </c>
      <c r="C30" s="2" t="s">
        <v>13</v>
      </c>
      <c r="D30" s="2" t="str">
        <f t="shared" si="1"/>
        <v>000100-000100.BPT</v>
      </c>
      <c r="E30" s="2" t="s">
        <v>13</v>
      </c>
      <c r="F30" s="2" t="s">
        <v>13</v>
      </c>
      <c r="G30" s="2" t="s">
        <v>12</v>
      </c>
      <c r="J30" s="2" t="s">
        <v>15</v>
      </c>
    </row>
    <row r="31" spans="1:10" x14ac:dyDescent="0.25">
      <c r="A31" s="2" t="s">
        <v>11</v>
      </c>
      <c r="C31" s="2" t="s">
        <v>13</v>
      </c>
      <c r="D31" s="2" t="str">
        <f t="shared" si="1"/>
        <v>000100-000100.BPT</v>
      </c>
      <c r="E31" s="2" t="s">
        <v>13</v>
      </c>
      <c r="F31" s="2" t="s">
        <v>13</v>
      </c>
      <c r="G31" s="2" t="s">
        <v>12</v>
      </c>
      <c r="J31" s="2" t="s">
        <v>15</v>
      </c>
    </row>
    <row r="32" spans="1:10" x14ac:dyDescent="0.25">
      <c r="A32" s="2" t="s">
        <v>11</v>
      </c>
      <c r="C32" s="2" t="s">
        <v>13</v>
      </c>
      <c r="D32" s="2" t="str">
        <f t="shared" si="1"/>
        <v>000100-000100.BPT</v>
      </c>
      <c r="E32" s="2" t="s">
        <v>13</v>
      </c>
      <c r="F32" s="2" t="s">
        <v>13</v>
      </c>
      <c r="G32" s="2" t="s">
        <v>12</v>
      </c>
      <c r="J32" s="2" t="s">
        <v>15</v>
      </c>
    </row>
    <row r="33" spans="1:10" x14ac:dyDescent="0.25">
      <c r="A33" s="2" t="s">
        <v>11</v>
      </c>
      <c r="C33" s="2" t="s">
        <v>13</v>
      </c>
      <c r="D33" s="2" t="str">
        <f t="shared" si="1"/>
        <v>000100-000100.BPT</v>
      </c>
      <c r="E33" s="2" t="s">
        <v>13</v>
      </c>
      <c r="F33" s="2" t="s">
        <v>13</v>
      </c>
      <c r="G33" s="2" t="s">
        <v>12</v>
      </c>
      <c r="J33" s="2" t="s">
        <v>15</v>
      </c>
    </row>
    <row r="34" spans="1:10" x14ac:dyDescent="0.25">
      <c r="A34" s="2" t="s">
        <v>11</v>
      </c>
      <c r="C34" s="2" t="s">
        <v>13</v>
      </c>
      <c r="D34" s="2" t="str">
        <f t="shared" si="1"/>
        <v>000100-000100.BPT</v>
      </c>
      <c r="E34" s="2" t="s">
        <v>13</v>
      </c>
      <c r="F34" s="2" t="s">
        <v>13</v>
      </c>
      <c r="G34" s="2" t="s">
        <v>12</v>
      </c>
      <c r="J34" s="2" t="s">
        <v>15</v>
      </c>
    </row>
    <row r="35" spans="1:10" x14ac:dyDescent="0.25">
      <c r="A35" s="2" t="s">
        <v>11</v>
      </c>
      <c r="C35" s="2" t="s">
        <v>13</v>
      </c>
      <c r="D35" s="2" t="str">
        <f t="shared" si="1"/>
        <v>000100-000100.BPT</v>
      </c>
      <c r="E35" s="2" t="s">
        <v>13</v>
      </c>
      <c r="F35" s="2" t="s">
        <v>13</v>
      </c>
      <c r="G35" s="2" t="s">
        <v>12</v>
      </c>
      <c r="J35" s="2" t="s">
        <v>15</v>
      </c>
    </row>
    <row r="36" spans="1:10" x14ac:dyDescent="0.25">
      <c r="A36" s="2" t="s">
        <v>11</v>
      </c>
      <c r="C36" s="2" t="s">
        <v>13</v>
      </c>
      <c r="D36" s="2" t="str">
        <f t="shared" si="1"/>
        <v>000100-000100.BPT</v>
      </c>
      <c r="E36" s="2" t="s">
        <v>13</v>
      </c>
      <c r="F36" s="2" t="s">
        <v>13</v>
      </c>
      <c r="G36" s="2" t="s">
        <v>12</v>
      </c>
      <c r="J36" s="2" t="s">
        <v>15</v>
      </c>
    </row>
    <row r="37" spans="1:10" x14ac:dyDescent="0.25">
      <c r="A37" s="2" t="s">
        <v>11</v>
      </c>
      <c r="C37" s="2" t="s">
        <v>13</v>
      </c>
      <c r="D37" s="2" t="str">
        <f t="shared" si="1"/>
        <v>000100-000100.BPT</v>
      </c>
      <c r="E37" s="2" t="s">
        <v>13</v>
      </c>
      <c r="F37" s="2" t="s">
        <v>13</v>
      </c>
      <c r="G37" s="2" t="s">
        <v>12</v>
      </c>
      <c r="J37" s="2" t="s">
        <v>15</v>
      </c>
    </row>
    <row r="38" spans="1:10" x14ac:dyDescent="0.25">
      <c r="G38" s="2" t="s">
        <v>12</v>
      </c>
      <c r="J38" s="2" t="s">
        <v>15</v>
      </c>
    </row>
    <row r="39" spans="1:10" x14ac:dyDescent="0.25">
      <c r="J39" s="2" t="s">
        <v>15</v>
      </c>
    </row>
    <row r="40" spans="1:10" x14ac:dyDescent="0.25">
      <c r="J40" s="2" t="s">
        <v>15</v>
      </c>
    </row>
    <row r="41" spans="1:10" x14ac:dyDescent="0.25">
      <c r="J41" s="2" t="s">
        <v>15</v>
      </c>
    </row>
    <row r="42" spans="1:10" x14ac:dyDescent="0.25">
      <c r="J42" s="2" t="s">
        <v>15</v>
      </c>
    </row>
    <row r="43" spans="1:10" x14ac:dyDescent="0.25">
      <c r="J43" s="2" t="s">
        <v>15</v>
      </c>
    </row>
    <row r="44" spans="1:10" x14ac:dyDescent="0.25">
      <c r="J44" s="2" t="s">
        <v>15</v>
      </c>
    </row>
    <row r="45" spans="1:10" x14ac:dyDescent="0.25">
      <c r="J45" s="2" t="s">
        <v>15</v>
      </c>
    </row>
    <row r="46" spans="1:10" x14ac:dyDescent="0.25">
      <c r="J46" s="2" t="s">
        <v>15</v>
      </c>
    </row>
  </sheetData>
  <sortState xmlns:xlrd2="http://schemas.microsoft.com/office/spreadsheetml/2017/richdata2" ref="A2:M7">
    <sortCondition ref="D2:D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M8"/>
  <sheetViews>
    <sheetView workbookViewId="0">
      <selection activeCell="G39" sqref="G39"/>
    </sheetView>
  </sheetViews>
  <sheetFormatPr defaultRowHeight="15" x14ac:dyDescent="0.25"/>
  <cols>
    <col min="1" max="1" width="21.7109375" style="2" customWidth="1"/>
    <col min="2" max="2" width="11.425781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59</v>
      </c>
      <c r="B2" s="1">
        <v>39374</v>
      </c>
      <c r="C2" s="2" t="s">
        <v>13</v>
      </c>
      <c r="D2" s="2" t="str">
        <f t="shared" ref="D2:D8" si="0">_xlfn.CONCAT((TEXT(H2,"yymmdd")),"-",TEXT(I2,"yymmdd"),".HKA")</f>
        <v>071019-080216.HKA</v>
      </c>
      <c r="E2" s="2" t="s">
        <v>13</v>
      </c>
      <c r="F2" s="2" t="s">
        <v>13</v>
      </c>
      <c r="G2" s="2" t="s">
        <v>13</v>
      </c>
      <c r="H2" s="10">
        <v>39374.75</v>
      </c>
      <c r="I2" s="10">
        <v>39494.916666666664</v>
      </c>
      <c r="J2" s="2" t="s">
        <v>24</v>
      </c>
      <c r="K2" s="2" t="s">
        <v>63</v>
      </c>
    </row>
    <row r="3" spans="1:13" x14ac:dyDescent="0.25">
      <c r="A3" s="2" t="s">
        <v>59</v>
      </c>
      <c r="B3" s="1">
        <v>39502</v>
      </c>
      <c r="C3" s="2" t="s">
        <v>13</v>
      </c>
      <c r="D3" s="2" t="str">
        <f t="shared" si="0"/>
        <v>080224-080331.HKA</v>
      </c>
      <c r="E3" s="2" t="s">
        <v>13</v>
      </c>
      <c r="F3" s="2" t="s">
        <v>13</v>
      </c>
      <c r="G3" s="2" t="s">
        <v>13</v>
      </c>
      <c r="H3" s="10">
        <v>39502.541666666664</v>
      </c>
      <c r="I3" s="10">
        <v>39538.076388888891</v>
      </c>
      <c r="J3" s="2" t="s">
        <v>24</v>
      </c>
      <c r="K3" s="2" t="s">
        <v>60</v>
      </c>
    </row>
    <row r="4" spans="1:13" x14ac:dyDescent="0.25">
      <c r="A4" s="2" t="s">
        <v>59</v>
      </c>
      <c r="B4" s="1">
        <v>39548</v>
      </c>
      <c r="C4" s="2" t="s">
        <v>13</v>
      </c>
      <c r="D4" s="2" t="str">
        <f t="shared" si="0"/>
        <v>080410-080911.HKA</v>
      </c>
      <c r="E4" s="2" t="s">
        <v>13</v>
      </c>
      <c r="F4" s="2" t="s">
        <v>13</v>
      </c>
      <c r="G4" s="2" t="s">
        <v>13</v>
      </c>
      <c r="H4" s="10">
        <v>39548.75</v>
      </c>
      <c r="I4" s="10">
        <v>39702.479166666664</v>
      </c>
      <c r="J4" s="2" t="s">
        <v>24</v>
      </c>
      <c r="K4" s="2" t="s">
        <v>60</v>
      </c>
    </row>
    <row r="5" spans="1:13" x14ac:dyDescent="0.25">
      <c r="A5" s="2" t="s">
        <v>59</v>
      </c>
      <c r="B5" s="1">
        <v>39714</v>
      </c>
      <c r="C5" s="2" t="s">
        <v>13</v>
      </c>
      <c r="D5" s="2" t="str">
        <f t="shared" si="0"/>
        <v>080923-090131.HKA</v>
      </c>
      <c r="E5" s="2" t="s">
        <v>13</v>
      </c>
      <c r="F5" s="2" t="s">
        <v>13</v>
      </c>
      <c r="G5" s="2" t="s">
        <v>13</v>
      </c>
      <c r="H5" s="10">
        <v>39714.5625</v>
      </c>
      <c r="I5" s="10">
        <v>39844.458333333336</v>
      </c>
      <c r="J5" s="2" t="s">
        <v>24</v>
      </c>
      <c r="K5" s="2" t="s">
        <v>62</v>
      </c>
    </row>
    <row r="6" spans="1:13" x14ac:dyDescent="0.25">
      <c r="A6" s="2" t="s">
        <v>59</v>
      </c>
      <c r="B6" s="1">
        <v>39848</v>
      </c>
      <c r="C6" s="2" t="s">
        <v>13</v>
      </c>
      <c r="D6" s="2" t="str">
        <f t="shared" si="0"/>
        <v>090204-090210.HKA</v>
      </c>
      <c r="E6" s="2" t="s">
        <v>13</v>
      </c>
      <c r="F6" s="2" t="s">
        <v>13</v>
      </c>
      <c r="G6" s="2" t="s">
        <v>13</v>
      </c>
      <c r="H6" s="10">
        <v>39848.75</v>
      </c>
      <c r="I6" s="10">
        <v>39854.375</v>
      </c>
      <c r="J6" s="2" t="s">
        <v>24</v>
      </c>
      <c r="K6" s="2" t="s">
        <v>65</v>
      </c>
    </row>
    <row r="7" spans="1:13" x14ac:dyDescent="0.25">
      <c r="A7" s="2" t="s">
        <v>59</v>
      </c>
      <c r="B7" s="1">
        <v>39848</v>
      </c>
      <c r="C7" s="2" t="s">
        <v>13</v>
      </c>
      <c r="D7" s="2" t="str">
        <f t="shared" si="0"/>
        <v>090204-090710.HKA</v>
      </c>
      <c r="E7" s="2" t="s">
        <v>13</v>
      </c>
      <c r="F7" s="2" t="s">
        <v>13</v>
      </c>
      <c r="G7" s="2" t="s">
        <v>13</v>
      </c>
      <c r="H7" s="10">
        <v>39848.75</v>
      </c>
      <c r="I7" s="10">
        <v>40004.958333333336</v>
      </c>
      <c r="J7" s="2" t="s">
        <v>24</v>
      </c>
      <c r="K7" s="2" t="s">
        <v>61</v>
      </c>
    </row>
    <row r="8" spans="1:13" x14ac:dyDescent="0.25">
      <c r="A8" s="2" t="s">
        <v>59</v>
      </c>
      <c r="B8" s="1">
        <v>40034</v>
      </c>
      <c r="C8" s="2" t="s">
        <v>13</v>
      </c>
      <c r="D8" s="2" t="str">
        <f t="shared" si="0"/>
        <v>090809-100127.HKA</v>
      </c>
      <c r="E8" s="2" t="s">
        <v>13</v>
      </c>
      <c r="F8" s="2" t="s">
        <v>13</v>
      </c>
      <c r="G8" s="2" t="s">
        <v>13</v>
      </c>
      <c r="H8" s="10">
        <v>40034.75</v>
      </c>
      <c r="I8" s="10">
        <v>40205.333333333336</v>
      </c>
      <c r="J8" s="2" t="s">
        <v>24</v>
      </c>
      <c r="K8" s="2" t="s">
        <v>64</v>
      </c>
    </row>
  </sheetData>
  <sortState xmlns:xlrd2="http://schemas.microsoft.com/office/spreadsheetml/2017/richdata2" ref="A2:M8">
    <sortCondition ref="D2:D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M3"/>
  <sheetViews>
    <sheetView workbookViewId="0">
      <selection activeCell="E6" sqref="E6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49</v>
      </c>
      <c r="B2" s="1">
        <v>38933</v>
      </c>
      <c r="C2" t="s">
        <v>13</v>
      </c>
      <c r="D2" t="str">
        <f>_xlfn.CONCAT((TEXT(H2,"yymmdd")),"-",TEXT(I2,"yymmdd"),".HWE")</f>
        <v>060804-060824.HWE</v>
      </c>
      <c r="E2" s="2" t="s">
        <v>13</v>
      </c>
      <c r="F2" s="2" t="s">
        <v>13</v>
      </c>
      <c r="G2" s="2" t="s">
        <v>13</v>
      </c>
      <c r="H2" s="10">
        <v>38933.75</v>
      </c>
      <c r="I2" s="10">
        <v>38953.440972222219</v>
      </c>
      <c r="J2" t="s">
        <v>24</v>
      </c>
      <c r="K2" t="s">
        <v>46</v>
      </c>
    </row>
    <row r="3" spans="1:13" x14ac:dyDescent="0.25">
      <c r="A3" s="2" t="s">
        <v>49</v>
      </c>
      <c r="B3" s="1">
        <v>38953</v>
      </c>
      <c r="C3" t="s">
        <v>13</v>
      </c>
      <c r="D3" s="2" t="str">
        <f>_xlfn.CONCAT((TEXT(H3,"yymmdd")),"-",TEXT(I3,"yymmdd"),".HWE")</f>
        <v>060824-060919.HWE</v>
      </c>
      <c r="E3" s="2" t="s">
        <v>13</v>
      </c>
      <c r="F3" s="2" t="s">
        <v>13</v>
      </c>
      <c r="G3" s="2" t="s">
        <v>13</v>
      </c>
      <c r="H3" s="10">
        <v>38953.541666666664</v>
      </c>
      <c r="I3" s="10">
        <v>38979.53125</v>
      </c>
      <c r="J3" s="2" t="s">
        <v>24</v>
      </c>
      <c r="K3" t="s">
        <v>45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M3"/>
  <sheetViews>
    <sheetView workbookViewId="0">
      <selection sqref="A1:M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48</v>
      </c>
      <c r="B2" s="1">
        <v>38933</v>
      </c>
      <c r="C2" t="s">
        <v>13</v>
      </c>
      <c r="D2" t="str">
        <f>_xlfn.CONCAT((TEXT(H2,"yymmdd")),"-",TEXT(I2,"yymmdd"),".HWW")</f>
        <v>060804-060824.HWW</v>
      </c>
      <c r="E2" s="2" t="s">
        <v>13</v>
      </c>
      <c r="F2" s="2" t="s">
        <v>13</v>
      </c>
      <c r="G2" s="2" t="s">
        <v>13</v>
      </c>
      <c r="H2" s="10">
        <v>38933.75</v>
      </c>
      <c r="I2" s="10">
        <v>38953.458333333336</v>
      </c>
      <c r="J2" t="s">
        <v>24</v>
      </c>
      <c r="K2" t="s">
        <v>47</v>
      </c>
    </row>
    <row r="3" spans="1:13" x14ac:dyDescent="0.25">
      <c r="A3" s="2" t="s">
        <v>48</v>
      </c>
      <c r="B3" s="1">
        <v>38953</v>
      </c>
      <c r="C3" t="s">
        <v>13</v>
      </c>
      <c r="D3" s="2" t="str">
        <f>_xlfn.CONCAT((TEXT(H3,"yymmdd")),"-",TEXT(I3,"yymmdd"),".HWW")</f>
        <v>060824-060919.HWW</v>
      </c>
      <c r="E3" s="2" t="s">
        <v>13</v>
      </c>
      <c r="F3" s="2" t="s">
        <v>13</v>
      </c>
      <c r="G3" s="2" t="s">
        <v>13</v>
      </c>
      <c r="H3" s="10">
        <v>38953.541666666664</v>
      </c>
      <c r="I3" s="10">
        <v>38979.541666666664</v>
      </c>
      <c r="J3" s="2" t="s">
        <v>24</v>
      </c>
      <c r="K3" t="s">
        <v>45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M6"/>
  <sheetViews>
    <sheetView workbookViewId="0">
      <selection activeCell="E13" sqref="E13"/>
    </sheetView>
  </sheetViews>
  <sheetFormatPr defaultRowHeight="15" x14ac:dyDescent="0.25"/>
  <cols>
    <col min="1" max="1" width="21.7109375" style="2" customWidth="1"/>
    <col min="2" max="2" width="11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50</v>
      </c>
      <c r="B2" s="1">
        <v>38676</v>
      </c>
      <c r="C2" s="2" t="s">
        <v>13</v>
      </c>
      <c r="D2" s="2" t="str">
        <f>_xlfn.CONCAT((TEXT(H2,"yymmdd")),"-",TEXT(I2,"yymmdd"),".LBH")</f>
        <v>051121-060820.LBH</v>
      </c>
      <c r="E2" s="2" t="s">
        <v>13</v>
      </c>
      <c r="F2" s="2" t="s">
        <v>13</v>
      </c>
      <c r="G2" s="2" t="s">
        <v>13</v>
      </c>
      <c r="H2" s="10">
        <v>38677.625</v>
      </c>
      <c r="I2" s="10">
        <v>38949.791666666664</v>
      </c>
      <c r="J2" s="2" t="s">
        <v>24</v>
      </c>
      <c r="K2" s="2" t="s">
        <v>51</v>
      </c>
    </row>
    <row r="3" spans="1:13" x14ac:dyDescent="0.25">
      <c r="A3" s="2" t="s">
        <v>50</v>
      </c>
      <c r="B3" s="1">
        <v>39062</v>
      </c>
      <c r="C3" s="2" t="s">
        <v>13</v>
      </c>
      <c r="D3" s="2" t="str">
        <f>_xlfn.CONCAT((TEXT(H3,"yymmdd")),"-",TEXT(I3,"yymmdd"),".LBH")</f>
        <v>061211-070310.LBH</v>
      </c>
      <c r="E3" s="2" t="s">
        <v>13</v>
      </c>
      <c r="F3" s="2" t="s">
        <v>13</v>
      </c>
      <c r="G3" s="2" t="s">
        <v>13</v>
      </c>
      <c r="H3" s="10">
        <v>39062.75</v>
      </c>
      <c r="I3" s="10">
        <v>39151.583333333336</v>
      </c>
      <c r="J3" s="2" t="s">
        <v>24</v>
      </c>
      <c r="K3" s="2" t="s">
        <v>52</v>
      </c>
    </row>
    <row r="4" spans="1:13" x14ac:dyDescent="0.25">
      <c r="A4" s="2" t="s">
        <v>50</v>
      </c>
      <c r="B4" s="1">
        <v>41653</v>
      </c>
      <c r="C4" s="2" t="s">
        <v>13</v>
      </c>
      <c r="D4" s="2" t="str">
        <f>_xlfn.CONCAT((TEXT(H4,"yymmdd")),"-",TEXT(I4,"yymmdd"),".LBH")</f>
        <v>140115-140520.LBH</v>
      </c>
      <c r="E4" s="2" t="s">
        <v>13</v>
      </c>
      <c r="F4" s="2" t="s">
        <v>13</v>
      </c>
      <c r="G4" s="2" t="s">
        <v>13</v>
      </c>
      <c r="H4" s="10">
        <v>41654.625</v>
      </c>
      <c r="I4" s="10">
        <v>41779.625</v>
      </c>
      <c r="J4" s="2" t="s">
        <v>24</v>
      </c>
      <c r="K4" s="2" t="s">
        <v>53</v>
      </c>
    </row>
    <row r="5" spans="1:13" x14ac:dyDescent="0.25">
      <c r="A5" s="2" t="s">
        <v>50</v>
      </c>
      <c r="B5" s="1">
        <v>42033</v>
      </c>
      <c r="C5" s="2" t="s">
        <v>13</v>
      </c>
      <c r="D5" s="2" t="str">
        <f>_xlfn.CONCAT((TEXT(H5,"yymmdd")),"-",TEXT(I5,"yymmdd"),".LBH")</f>
        <v>150129-150424.LBH</v>
      </c>
      <c r="E5" s="2" t="s">
        <v>13</v>
      </c>
      <c r="F5" s="2" t="s">
        <v>13</v>
      </c>
      <c r="G5" s="2" t="s">
        <v>13</v>
      </c>
      <c r="H5" s="10">
        <v>42033.791666666664</v>
      </c>
      <c r="I5" s="10">
        <v>42118.75</v>
      </c>
      <c r="J5" s="2" t="s">
        <v>24</v>
      </c>
      <c r="K5" s="2" t="s">
        <v>54</v>
      </c>
    </row>
    <row r="6" spans="1:13" x14ac:dyDescent="0.25">
      <c r="A6" s="2" t="s">
        <v>50</v>
      </c>
      <c r="B6" s="1">
        <v>42831</v>
      </c>
      <c r="C6" s="2" t="s">
        <v>13</v>
      </c>
      <c r="D6" s="2" t="str">
        <f>_xlfn.CONCAT((TEXT(H6,"yymmdd")),"-",TEXT(I6,"yymmdd"),".LBH")</f>
        <v>170406-170512.LBH</v>
      </c>
      <c r="E6" s="2" t="s">
        <v>13</v>
      </c>
      <c r="F6" s="2" t="s">
        <v>13</v>
      </c>
      <c r="G6" s="2" t="s">
        <v>13</v>
      </c>
      <c r="H6" s="10">
        <v>42831.708333333336</v>
      </c>
      <c r="I6" s="10">
        <v>42867.583333333336</v>
      </c>
      <c r="J6" s="2" t="s">
        <v>24</v>
      </c>
      <c r="K6" s="2" t="s">
        <v>55</v>
      </c>
    </row>
  </sheetData>
  <sortState xmlns:xlrd2="http://schemas.microsoft.com/office/spreadsheetml/2017/richdata2" ref="A2:M6">
    <sortCondition ref="D2:D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M3"/>
  <sheetViews>
    <sheetView workbookViewId="0">
      <selection sqref="A1:M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56</v>
      </c>
      <c r="B2" s="1">
        <v>39054</v>
      </c>
      <c r="C2" s="2" t="s">
        <v>13</v>
      </c>
      <c r="D2" s="2" t="str">
        <f>_xlfn.CONCAT((TEXT(H2,"yymmdd")),"-",TEXT(I2,"yymmdd"),".MGN")</f>
        <v>061204-070412.MGN</v>
      </c>
      <c r="E2" s="2" t="s">
        <v>13</v>
      </c>
      <c r="F2" s="2" t="s">
        <v>13</v>
      </c>
      <c r="G2" s="2" t="s">
        <v>13</v>
      </c>
      <c r="H2" s="10">
        <v>39055.645833333336</v>
      </c>
      <c r="I2" s="10">
        <v>39184.3125</v>
      </c>
      <c r="J2" s="2" t="s">
        <v>24</v>
      </c>
      <c r="K2" s="2" t="s">
        <v>57</v>
      </c>
    </row>
    <row r="3" spans="1:13" x14ac:dyDescent="0.25">
      <c r="A3" s="2" t="s">
        <v>56</v>
      </c>
      <c r="B3" s="1">
        <v>39224</v>
      </c>
      <c r="C3" s="2" t="s">
        <v>13</v>
      </c>
      <c r="D3" s="2" t="str">
        <f>_xlfn.CONCAT((TEXT(H3,"yymmdd")),"-",TEXT(I3,"yymmdd"),".MGN")</f>
        <v>070522-071003.MGN</v>
      </c>
      <c r="E3" s="2" t="s">
        <v>13</v>
      </c>
      <c r="F3" s="2" t="s">
        <v>13</v>
      </c>
      <c r="G3" s="2" t="s">
        <v>13</v>
      </c>
      <c r="H3" s="10">
        <v>39224.75</v>
      </c>
      <c r="I3" s="10">
        <v>39358.625</v>
      </c>
      <c r="J3" s="2" t="s">
        <v>24</v>
      </c>
      <c r="K3" s="2" t="s">
        <v>58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0F6-2BE9-4D5F-A20B-A7235FAA32F2}">
  <dimension ref="A1:M9"/>
  <sheetViews>
    <sheetView workbookViewId="0">
      <selection activeCell="A2" sqref="A2"/>
    </sheetView>
  </sheetViews>
  <sheetFormatPr defaultRowHeight="15" x14ac:dyDescent="0.25"/>
  <cols>
    <col min="1" max="1" width="17.140625" style="18" customWidth="1"/>
    <col min="2" max="2" width="10.28515625" style="18" customWidth="1"/>
    <col min="3" max="3" width="8.28515625" style="18" customWidth="1"/>
    <col min="4" max="4" width="24.140625" style="18" customWidth="1"/>
    <col min="5" max="5" width="10.140625" style="18" customWidth="1"/>
    <col min="6" max="6" width="10.7109375" style="18" customWidth="1"/>
    <col min="7" max="7" width="10.85546875" style="18" customWidth="1"/>
    <col min="8" max="9" width="15.7109375" style="18" customWidth="1"/>
    <col min="10" max="10" width="27.7109375" style="18" customWidth="1"/>
    <col min="11" max="11" width="24.28515625" style="18" customWidth="1"/>
    <col min="12" max="16384" width="9.140625" style="18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98</v>
      </c>
      <c r="B2" s="16">
        <v>42128</v>
      </c>
      <c r="C2" s="15" t="s">
        <v>13</v>
      </c>
      <c r="D2" s="15" t="str">
        <f>_xlfn.CONCAT((TEXT(H2,"yymmdd")),"-",TEXT(I2,"yymmdd"),".MSX")</f>
        <v>150505-151002.MSX</v>
      </c>
      <c r="E2" s="15" t="s">
        <v>13</v>
      </c>
      <c r="F2" s="15" t="s">
        <v>13</v>
      </c>
      <c r="G2" s="15" t="s">
        <v>13</v>
      </c>
      <c r="H2" s="10">
        <v>42129.916666666664</v>
      </c>
      <c r="I2" s="10">
        <v>42279.833333333336</v>
      </c>
      <c r="J2" s="15" t="s">
        <v>24</v>
      </c>
      <c r="K2" s="15" t="s">
        <v>99</v>
      </c>
    </row>
    <row r="3" spans="1:13" x14ac:dyDescent="0.25">
      <c r="A3" s="15"/>
      <c r="B3" s="1"/>
      <c r="C3" s="15" t="s">
        <v>13</v>
      </c>
      <c r="D3" s="15" t="str">
        <f>_xlfn.CONCAT((TEXT(H3,"yymmdd")),"-",TEXT(I3,"yymmdd"),".MSX")</f>
        <v>000100-000100.MSX</v>
      </c>
      <c r="E3" s="15" t="s">
        <v>13</v>
      </c>
      <c r="F3" s="15" t="s">
        <v>13</v>
      </c>
      <c r="G3" s="15" t="s">
        <v>13</v>
      </c>
      <c r="H3" s="10"/>
      <c r="I3" s="10"/>
      <c r="J3" s="15" t="s">
        <v>24</v>
      </c>
    </row>
    <row r="4" spans="1:13" x14ac:dyDescent="0.25">
      <c r="A4" s="15"/>
      <c r="B4" s="1"/>
      <c r="C4" s="18" t="s">
        <v>13</v>
      </c>
      <c r="D4" s="15" t="str">
        <f t="shared" ref="D3:D8" si="0">_xlfn.CONCAT((TEXT(H4,"yymmdd")),"-",TEXT(I4,"yymmdd"),".HBE")</f>
        <v>000100-000100.HBE</v>
      </c>
      <c r="E4" s="18" t="s">
        <v>13</v>
      </c>
      <c r="F4" s="18" t="s">
        <v>13</v>
      </c>
      <c r="G4" s="18" t="s">
        <v>13</v>
      </c>
      <c r="H4" s="10"/>
      <c r="I4" s="10"/>
      <c r="J4" s="18" t="s">
        <v>24</v>
      </c>
      <c r="K4" s="15"/>
    </row>
    <row r="5" spans="1:13" x14ac:dyDescent="0.25">
      <c r="A5" s="15"/>
      <c r="B5" s="1"/>
      <c r="C5" s="15" t="s">
        <v>13</v>
      </c>
      <c r="D5" s="15" t="str">
        <f t="shared" si="0"/>
        <v>000100-000100.HBE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  <c r="K5" s="17"/>
    </row>
    <row r="6" spans="1:13" x14ac:dyDescent="0.25">
      <c r="A6" s="15"/>
      <c r="B6" s="1"/>
      <c r="C6" s="15" t="s">
        <v>13</v>
      </c>
      <c r="D6" s="15" t="str">
        <f t="shared" si="0"/>
        <v>000100-000100.HBE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/>
      <c r="B7" s="1"/>
      <c r="C7" s="15" t="s">
        <v>13</v>
      </c>
      <c r="D7" s="15" t="str">
        <f t="shared" si="0"/>
        <v>000100-000100.HBE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/>
      <c r="B8" s="1"/>
      <c r="C8" s="15" t="s">
        <v>13</v>
      </c>
      <c r="D8" s="15" t="str">
        <f t="shared" si="0"/>
        <v>000100-000100.HBE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M9"/>
  <sheetViews>
    <sheetView workbookViewId="0">
      <selection activeCell="D3" sqref="D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88</v>
      </c>
      <c r="B2" s="16">
        <v>39485</v>
      </c>
      <c r="C2" s="15" t="s">
        <v>13</v>
      </c>
      <c r="D2" s="15" t="str">
        <f>_xlfn.CONCAT((TEXT(H2,"yymmdd")),"-",TEXT(I2,"yymmdd"),".NHS")</f>
        <v>080207-080408.NHS</v>
      </c>
      <c r="E2" s="15" t="s">
        <v>13</v>
      </c>
      <c r="F2" s="15" t="s">
        <v>13</v>
      </c>
      <c r="G2" s="15" t="s">
        <v>13</v>
      </c>
      <c r="H2" s="10">
        <v>39485.75</v>
      </c>
      <c r="I2" s="10">
        <v>39546.458333333336</v>
      </c>
      <c r="J2" s="15" t="s">
        <v>24</v>
      </c>
      <c r="K2" s="15" t="s">
        <v>87</v>
      </c>
    </row>
    <row r="3" spans="1:13" x14ac:dyDescent="0.25">
      <c r="A3" s="15" t="s">
        <v>88</v>
      </c>
      <c r="B3" s="1">
        <v>39577</v>
      </c>
      <c r="C3" s="2" t="s">
        <v>13</v>
      </c>
      <c r="D3" s="15" t="str">
        <f t="shared" ref="D3:D8" si="0">_xlfn.CONCAT((TEXT(H3,"yymmdd")),"-",TEXT(I3,"yymmdd"),".NHS")</f>
        <v>080509-081118.NHS</v>
      </c>
      <c r="E3" s="2" t="s">
        <v>13</v>
      </c>
      <c r="F3" s="2" t="s">
        <v>13</v>
      </c>
      <c r="G3" s="2" t="s">
        <v>13</v>
      </c>
      <c r="H3" s="10">
        <v>39577.666666666664</v>
      </c>
      <c r="I3" s="10">
        <v>39770.458333333336</v>
      </c>
      <c r="J3" s="2" t="s">
        <v>24</v>
      </c>
      <c r="K3" s="15" t="s">
        <v>89</v>
      </c>
    </row>
    <row r="4" spans="1:13" x14ac:dyDescent="0.25">
      <c r="A4" s="15" t="s">
        <v>88</v>
      </c>
      <c r="B4" s="1"/>
      <c r="C4" s="15" t="s">
        <v>13</v>
      </c>
      <c r="D4" s="15" t="str">
        <f t="shared" si="0"/>
        <v>000100-000100.NHS</v>
      </c>
      <c r="E4" s="15" t="s">
        <v>13</v>
      </c>
      <c r="F4" s="15" t="s">
        <v>13</v>
      </c>
      <c r="G4" s="15" t="s">
        <v>13</v>
      </c>
      <c r="H4" s="10"/>
      <c r="I4" s="10"/>
      <c r="J4" s="15" t="s">
        <v>24</v>
      </c>
    </row>
    <row r="5" spans="1:13" x14ac:dyDescent="0.25">
      <c r="A5" s="15" t="s">
        <v>88</v>
      </c>
      <c r="B5" s="1"/>
      <c r="C5" s="15" t="s">
        <v>13</v>
      </c>
      <c r="D5" s="15" t="str">
        <f t="shared" si="0"/>
        <v>000100-000100.NHS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</row>
    <row r="6" spans="1:13" x14ac:dyDescent="0.25">
      <c r="A6" s="15" t="s">
        <v>88</v>
      </c>
      <c r="B6" s="1"/>
      <c r="C6" s="15" t="s">
        <v>13</v>
      </c>
      <c r="D6" s="15" t="str">
        <f t="shared" si="0"/>
        <v>000100-000100.NHS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 t="s">
        <v>88</v>
      </c>
      <c r="B7" s="1"/>
      <c r="C7" s="15" t="s">
        <v>13</v>
      </c>
      <c r="D7" s="15" t="str">
        <f t="shared" si="0"/>
        <v>000100-000100.NHS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 t="s">
        <v>88</v>
      </c>
      <c r="B8" s="1"/>
      <c r="C8" s="15" t="s">
        <v>13</v>
      </c>
      <c r="D8" s="15" t="str">
        <f t="shared" si="0"/>
        <v>000100-000100.NHS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M3"/>
  <sheetViews>
    <sheetView workbookViewId="0">
      <selection activeCell="A3" sqref="A3:K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67</v>
      </c>
      <c r="B2" s="1">
        <v>42626</v>
      </c>
      <c r="C2" s="2" t="s">
        <v>13</v>
      </c>
      <c r="D2" s="2" t="str">
        <f>_xlfn.CONCAT((TEXT(H2,"yymmdd")),"-",TEXT(I2,"yymmdd"),".SAR")</f>
        <v>160913-170212.SAR</v>
      </c>
      <c r="E2" s="2" t="s">
        <v>13</v>
      </c>
      <c r="F2" s="2" t="s">
        <v>13</v>
      </c>
      <c r="G2" s="2" t="s">
        <v>13</v>
      </c>
      <c r="H2" s="10">
        <v>42626.708333333336</v>
      </c>
      <c r="I2" s="10">
        <v>42778.875</v>
      </c>
      <c r="J2" s="2" t="s">
        <v>24</v>
      </c>
      <c r="K2" s="2" t="s">
        <v>68</v>
      </c>
    </row>
    <row r="3" spans="1:13" x14ac:dyDescent="0.25">
      <c r="B3" s="1"/>
      <c r="H3" s="10"/>
      <c r="I3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M3"/>
  <sheetViews>
    <sheetView topLeftCell="C1" workbookViewId="0">
      <selection sqref="A1:M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1" customFormat="1" x14ac:dyDescent="0.25">
      <c r="A2" s="11" t="s">
        <v>74</v>
      </c>
      <c r="B2" s="12">
        <v>41125</v>
      </c>
      <c r="C2" s="11" t="s">
        <v>13</v>
      </c>
      <c r="D2" s="11" t="str">
        <f>_xlfn.CONCAT((TEXT(H2,"yymmdd")),"-",TEXT(I2,"yymmdd"),".SCP")</f>
        <v>120804-120819.SCP</v>
      </c>
      <c r="E2" s="11" t="s">
        <v>13</v>
      </c>
      <c r="F2" s="11" t="s">
        <v>13</v>
      </c>
      <c r="G2" s="11" t="s">
        <v>13</v>
      </c>
      <c r="H2" s="13">
        <v>41125</v>
      </c>
      <c r="I2" s="13">
        <v>41140.663854166669</v>
      </c>
      <c r="J2" s="11" t="s">
        <v>24</v>
      </c>
      <c r="K2" s="11" t="s">
        <v>42</v>
      </c>
    </row>
    <row r="3" spans="1:13" x14ac:dyDescent="0.25">
      <c r="A3" s="2" t="s">
        <v>74</v>
      </c>
      <c r="B3" s="1">
        <v>41153</v>
      </c>
      <c r="C3" s="2" t="s">
        <v>13</v>
      </c>
      <c r="D3" s="2" t="str">
        <f>_xlfn.CONCAT((TEXT(H3,"yymmdd")),"-",TEXT(I3,"yymmdd"),".SCP")</f>
        <v>120901-120915.SCP</v>
      </c>
      <c r="E3" s="2" t="s">
        <v>13</v>
      </c>
      <c r="F3" s="2" t="s">
        <v>13</v>
      </c>
      <c r="G3" s="2" t="s">
        <v>13</v>
      </c>
      <c r="H3" s="10">
        <v>41153.75</v>
      </c>
      <c r="I3" s="10">
        <v>41167.288807870369</v>
      </c>
      <c r="J3" s="2" t="s">
        <v>24</v>
      </c>
      <c r="K3" s="2" t="s">
        <v>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M6"/>
  <sheetViews>
    <sheetView workbookViewId="0">
      <selection activeCell="F10" sqref="F10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73</v>
      </c>
      <c r="B2" s="1">
        <v>42235</v>
      </c>
      <c r="C2" s="2" t="s">
        <v>13</v>
      </c>
      <c r="D2" s="2" t="str">
        <f>_xlfn.CONCAT((TEXT(H2,"yymmdd")),"-",TEXT(I2,"yymmdd"),".SHR")</f>
        <v>150819-160119.SHR</v>
      </c>
      <c r="E2" s="2" t="s">
        <v>13</v>
      </c>
      <c r="F2" s="2" t="s">
        <v>13</v>
      </c>
      <c r="G2" s="2" t="s">
        <v>13</v>
      </c>
      <c r="H2" s="10">
        <v>42235.666666666664</v>
      </c>
      <c r="I2" s="10">
        <v>42388.583333333336</v>
      </c>
      <c r="J2" s="2" t="s">
        <v>24</v>
      </c>
      <c r="K2" s="2" t="s">
        <v>70</v>
      </c>
    </row>
    <row r="3" spans="1:13" x14ac:dyDescent="0.25">
      <c r="A3" s="2" t="s">
        <v>73</v>
      </c>
      <c r="B3" s="1">
        <v>42388</v>
      </c>
      <c r="C3" s="2" t="s">
        <v>13</v>
      </c>
      <c r="D3" s="2" t="str">
        <f>_xlfn.CONCAT((TEXT(H3,"yymmdd")),"-",TEXT(I3,"yymmdd"),".SHR")</f>
        <v>160119-160531.SHR</v>
      </c>
      <c r="E3" s="2" t="s">
        <v>13</v>
      </c>
      <c r="F3" s="2" t="s">
        <v>13</v>
      </c>
      <c r="G3" s="2" t="s">
        <v>13</v>
      </c>
      <c r="H3" s="10">
        <v>42388.625</v>
      </c>
      <c r="I3" s="10">
        <v>42521.541666666664</v>
      </c>
      <c r="J3" s="2" t="s">
        <v>24</v>
      </c>
      <c r="K3" s="2" t="s">
        <v>71</v>
      </c>
    </row>
    <row r="4" spans="1:13" x14ac:dyDescent="0.25">
      <c r="A4" s="2" t="s">
        <v>73</v>
      </c>
      <c r="B4" s="1">
        <v>42521</v>
      </c>
      <c r="C4" s="2" t="s">
        <v>13</v>
      </c>
      <c r="D4" s="2" t="str">
        <f>_xlfn.CONCAT((TEXT(H4,"yymmdd")),"-",TEXT(I4,"yymmdd"),".SHR")</f>
        <v>160531-161127.SHR</v>
      </c>
      <c r="E4" s="2" t="s">
        <v>13</v>
      </c>
      <c r="F4" s="2" t="s">
        <v>13</v>
      </c>
      <c r="G4" s="2" t="s">
        <v>13</v>
      </c>
      <c r="H4" s="10">
        <v>42521.625</v>
      </c>
      <c r="I4" s="10">
        <v>42701.25</v>
      </c>
      <c r="J4" s="2" t="s">
        <v>24</v>
      </c>
      <c r="K4" s="2" t="s">
        <v>69</v>
      </c>
    </row>
    <row r="5" spans="1:13" x14ac:dyDescent="0.25">
      <c r="A5" s="2" t="s">
        <v>73</v>
      </c>
      <c r="B5" s="1">
        <v>42713</v>
      </c>
      <c r="C5" s="2" t="s">
        <v>13</v>
      </c>
      <c r="D5" s="2" t="str">
        <f>_xlfn.CONCAT((TEXT(H5,"yymmdd")),"-",TEXT(I5,"yymmdd"),".SHR")</f>
        <v>161209-170119.SHR</v>
      </c>
      <c r="E5" s="2" t="s">
        <v>13</v>
      </c>
      <c r="F5" s="2" t="s">
        <v>13</v>
      </c>
      <c r="G5" s="2" t="s">
        <v>13</v>
      </c>
      <c r="H5" s="10">
        <v>42713.75</v>
      </c>
      <c r="I5" s="10">
        <v>42754.708333333336</v>
      </c>
      <c r="J5" s="2" t="s">
        <v>24</v>
      </c>
      <c r="K5" s="2" t="s">
        <v>72</v>
      </c>
    </row>
    <row r="6" spans="1:13" x14ac:dyDescent="0.25">
      <c r="J6" s="2" t="s">
        <v>24</v>
      </c>
    </row>
  </sheetData>
  <sortState xmlns:xlrd2="http://schemas.microsoft.com/office/spreadsheetml/2017/richdata2" ref="A2:M5">
    <sortCondition ref="B2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M26"/>
  <sheetViews>
    <sheetView workbookViewId="0">
      <selection activeCell="D3" sqref="D3"/>
    </sheetView>
  </sheetViews>
  <sheetFormatPr defaultRowHeight="15" x14ac:dyDescent="0.25"/>
  <cols>
    <col min="1" max="2" width="15.7109375" customWidth="1"/>
    <col min="4" max="4" width="20.5703125" customWidth="1"/>
    <col min="5" max="7" width="9.85546875" customWidth="1"/>
    <col min="8" max="8" width="19.7109375" customWidth="1"/>
    <col min="9" max="9" width="16.5703125" customWidth="1"/>
    <col min="10" max="10" width="38.28515625" customWidth="1"/>
    <col min="11" max="11" width="24.28515625" customWidth="1"/>
  </cols>
  <sheetData>
    <row r="1" spans="1:13" x14ac:dyDescent="0.25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23</v>
      </c>
      <c r="B2" s="1">
        <v>39024</v>
      </c>
      <c r="C2" t="s">
        <v>13</v>
      </c>
      <c r="D2" t="str">
        <f>_xlfn.CONCAT((TEXT(H2,"yymmdd")),"-",TEXT(I2,"yymmdd"),".BWR")</f>
        <v>061103-061121.BWR</v>
      </c>
      <c r="E2" t="s">
        <v>13</v>
      </c>
      <c r="F2" t="s">
        <v>13</v>
      </c>
      <c r="G2" t="s">
        <v>13</v>
      </c>
      <c r="H2" s="10">
        <v>39024.75</v>
      </c>
      <c r="I2" s="10">
        <v>39042.666666666664</v>
      </c>
      <c r="J2" t="s">
        <v>24</v>
      </c>
      <c r="K2" t="s">
        <v>25</v>
      </c>
    </row>
    <row r="3" spans="1:13" s="11" customFormat="1" x14ac:dyDescent="0.25">
      <c r="A3" s="11" t="s">
        <v>23</v>
      </c>
      <c r="B3" s="12">
        <v>42170</v>
      </c>
      <c r="C3" s="11" t="s">
        <v>13</v>
      </c>
      <c r="D3" s="11" t="str">
        <f t="shared" ref="D3:D26" si="0">_xlfn.CONCAT((TEXT(H3,"yymmdd")),"-",TEXT(I3,"yymmdd"),".BWR")</f>
        <v>150615-150625.BWR</v>
      </c>
      <c r="E3" s="11" t="s">
        <v>13</v>
      </c>
      <c r="F3" s="11" t="s">
        <v>13</v>
      </c>
      <c r="G3" s="11" t="s">
        <v>13</v>
      </c>
      <c r="H3" s="13">
        <v>42170.875</v>
      </c>
      <c r="I3" s="13">
        <v>42180.708333333336</v>
      </c>
      <c r="J3" s="11" t="s">
        <v>24</v>
      </c>
      <c r="K3" s="11" t="s">
        <v>26</v>
      </c>
    </row>
    <row r="4" spans="1:13" x14ac:dyDescent="0.25">
      <c r="A4" s="2" t="s">
        <v>23</v>
      </c>
      <c r="C4" s="2" t="s">
        <v>13</v>
      </c>
      <c r="D4" s="2" t="str">
        <f t="shared" si="0"/>
        <v>000100-000100.BWR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23</v>
      </c>
      <c r="C5" s="2" t="s">
        <v>13</v>
      </c>
      <c r="D5" s="2" t="str">
        <f t="shared" si="0"/>
        <v>000100-000100.BWR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23</v>
      </c>
      <c r="C6" s="2" t="s">
        <v>13</v>
      </c>
      <c r="D6" s="2" t="str">
        <f t="shared" si="0"/>
        <v>000100-000100.BWR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23</v>
      </c>
      <c r="C7" s="2" t="s">
        <v>13</v>
      </c>
      <c r="D7" s="2" t="str">
        <f t="shared" si="0"/>
        <v>000100-000100.BWR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23</v>
      </c>
      <c r="C8" s="2" t="s">
        <v>13</v>
      </c>
      <c r="D8" s="2" t="str">
        <f t="shared" si="0"/>
        <v>000100-000100.BWR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23</v>
      </c>
      <c r="C9" s="2" t="s">
        <v>13</v>
      </c>
      <c r="D9" s="2" t="str">
        <f t="shared" si="0"/>
        <v>000100-000100.BWR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23</v>
      </c>
      <c r="C10" s="2" t="s">
        <v>13</v>
      </c>
      <c r="D10" s="2" t="str">
        <f t="shared" si="0"/>
        <v>000100-000100.BWR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23</v>
      </c>
      <c r="C11" s="2" t="s">
        <v>13</v>
      </c>
      <c r="D11" s="2" t="str">
        <f t="shared" si="0"/>
        <v>000100-000100.BWR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23</v>
      </c>
      <c r="C12" s="2" t="s">
        <v>13</v>
      </c>
      <c r="D12" s="2" t="str">
        <f t="shared" si="0"/>
        <v>000100-000100.BWR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23</v>
      </c>
      <c r="C13" s="2" t="s">
        <v>13</v>
      </c>
      <c r="D13" s="2" t="str">
        <f t="shared" si="0"/>
        <v>000100-000100.BWR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23</v>
      </c>
      <c r="C14" s="2" t="s">
        <v>13</v>
      </c>
      <c r="D14" s="2" t="str">
        <f t="shared" si="0"/>
        <v>000100-000100.BWR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23</v>
      </c>
      <c r="C15" s="2" t="s">
        <v>13</v>
      </c>
      <c r="D15" s="2" t="str">
        <f t="shared" si="0"/>
        <v>000100-000100.BWR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23</v>
      </c>
      <c r="C16" s="2" t="s">
        <v>13</v>
      </c>
      <c r="D16" s="2" t="str">
        <f t="shared" si="0"/>
        <v>000100-000100.BWR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23</v>
      </c>
      <c r="C17" s="2" t="s">
        <v>13</v>
      </c>
      <c r="D17" s="2" t="str">
        <f t="shared" si="0"/>
        <v>000100-000100.BWR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25">
      <c r="A18" s="2" t="s">
        <v>23</v>
      </c>
      <c r="C18" s="2" t="s">
        <v>13</v>
      </c>
      <c r="D18" s="2" t="str">
        <f t="shared" si="0"/>
        <v>000100-000100.BWR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25">
      <c r="A19" s="2" t="s">
        <v>23</v>
      </c>
      <c r="C19" s="2" t="s">
        <v>13</v>
      </c>
      <c r="D19" s="2" t="str">
        <f t="shared" si="0"/>
        <v>000100-000100.BWR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25">
      <c r="A20" s="2" t="s">
        <v>23</v>
      </c>
      <c r="C20" s="2" t="s">
        <v>13</v>
      </c>
      <c r="D20" s="2" t="str">
        <f t="shared" si="0"/>
        <v>000100-000100.BWR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25">
      <c r="A21" s="2" t="s">
        <v>23</v>
      </c>
      <c r="C21" s="2" t="s">
        <v>13</v>
      </c>
      <c r="D21" s="2" t="str">
        <f t="shared" si="0"/>
        <v>000100-000100.BWR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25">
      <c r="A22" s="2" t="s">
        <v>23</v>
      </c>
      <c r="C22" s="2" t="s">
        <v>13</v>
      </c>
      <c r="D22" s="2" t="str">
        <f t="shared" si="0"/>
        <v>000100-000100.BWR</v>
      </c>
      <c r="E22" s="2" t="s">
        <v>13</v>
      </c>
      <c r="F22" s="2" t="s">
        <v>13</v>
      </c>
      <c r="G22" s="2" t="s">
        <v>13</v>
      </c>
      <c r="J22" s="2" t="s">
        <v>24</v>
      </c>
    </row>
    <row r="23" spans="1:10" x14ac:dyDescent="0.25">
      <c r="A23" s="2" t="s">
        <v>23</v>
      </c>
      <c r="C23" s="2" t="s">
        <v>13</v>
      </c>
      <c r="D23" s="2" t="str">
        <f t="shared" si="0"/>
        <v>000100-000100.BWR</v>
      </c>
      <c r="E23" s="2" t="s">
        <v>13</v>
      </c>
      <c r="F23" s="2" t="s">
        <v>13</v>
      </c>
      <c r="G23" s="2" t="s">
        <v>13</v>
      </c>
      <c r="J23" s="2" t="s">
        <v>24</v>
      </c>
    </row>
    <row r="24" spans="1:10" x14ac:dyDescent="0.25">
      <c r="A24" s="2" t="s">
        <v>23</v>
      </c>
      <c r="C24" s="2" t="s">
        <v>13</v>
      </c>
      <c r="D24" s="2" t="str">
        <f t="shared" si="0"/>
        <v>000100-000100.BWR</v>
      </c>
      <c r="E24" s="2" t="s">
        <v>13</v>
      </c>
      <c r="F24" s="2" t="s">
        <v>13</v>
      </c>
      <c r="G24" s="2" t="s">
        <v>13</v>
      </c>
      <c r="J24" s="2" t="s">
        <v>24</v>
      </c>
    </row>
    <row r="25" spans="1:10" x14ac:dyDescent="0.25">
      <c r="A25" s="2" t="s">
        <v>23</v>
      </c>
      <c r="C25" s="2" t="s">
        <v>13</v>
      </c>
      <c r="D25" s="2" t="str">
        <f t="shared" si="0"/>
        <v>000100-000100.BWR</v>
      </c>
      <c r="E25" s="2" t="s">
        <v>13</v>
      </c>
      <c r="F25" s="2" t="s">
        <v>13</v>
      </c>
      <c r="G25" s="2" t="s">
        <v>13</v>
      </c>
      <c r="J25" s="2" t="s">
        <v>24</v>
      </c>
    </row>
    <row r="26" spans="1:10" x14ac:dyDescent="0.25">
      <c r="A26" s="2" t="s">
        <v>23</v>
      </c>
      <c r="C26" s="2" t="s">
        <v>13</v>
      </c>
      <c r="D26" s="2" t="str">
        <f t="shared" si="0"/>
        <v>000100-000100.BWR</v>
      </c>
      <c r="E26" s="2" t="s">
        <v>13</v>
      </c>
      <c r="F26" s="2" t="s">
        <v>13</v>
      </c>
      <c r="G26" s="2" t="s">
        <v>13</v>
      </c>
      <c r="J26" s="2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M9"/>
  <sheetViews>
    <sheetView workbookViewId="0">
      <selection activeCell="K7" sqref="K7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90</v>
      </c>
      <c r="B2" s="16">
        <v>39500</v>
      </c>
      <c r="C2" s="15" t="s">
        <v>13</v>
      </c>
      <c r="D2" s="15" t="str">
        <f t="shared" ref="D2:D8" si="0">_xlfn.CONCAT((TEXT(H2,"yymmdd")),"-",TEXT(I2,"yymmdd"),".SHS")</f>
        <v>080222-080401.SHS</v>
      </c>
      <c r="E2" s="15" t="s">
        <v>13</v>
      </c>
      <c r="F2" s="15" t="s">
        <v>13</v>
      </c>
      <c r="G2" s="15" t="s">
        <v>13</v>
      </c>
      <c r="H2" s="10">
        <v>39500.75</v>
      </c>
      <c r="I2" s="10">
        <v>39539.602847222224</v>
      </c>
      <c r="J2" s="15" t="s">
        <v>24</v>
      </c>
      <c r="K2" s="15" t="s">
        <v>91</v>
      </c>
    </row>
    <row r="3" spans="1:13" x14ac:dyDescent="0.25">
      <c r="A3" s="15" t="s">
        <v>90</v>
      </c>
      <c r="B3" s="1">
        <v>39540</v>
      </c>
      <c r="C3" s="15" t="s">
        <v>13</v>
      </c>
      <c r="D3" s="15" t="str">
        <f t="shared" si="0"/>
        <v>080402-080630.SHS</v>
      </c>
      <c r="E3" s="15" t="s">
        <v>13</v>
      </c>
      <c r="F3" s="15" t="s">
        <v>13</v>
      </c>
      <c r="G3" s="15" t="s">
        <v>13</v>
      </c>
      <c r="H3" s="10">
        <v>39540.75</v>
      </c>
      <c r="I3" s="10">
        <v>39629.333333333336</v>
      </c>
      <c r="J3" s="15" t="s">
        <v>24</v>
      </c>
      <c r="K3" s="2" t="s">
        <v>93</v>
      </c>
    </row>
    <row r="4" spans="1:13" x14ac:dyDescent="0.25">
      <c r="A4" s="15" t="s">
        <v>90</v>
      </c>
      <c r="B4" s="1">
        <v>39720</v>
      </c>
      <c r="C4" s="2" t="s">
        <v>13</v>
      </c>
      <c r="D4" s="15" t="str">
        <f t="shared" si="0"/>
        <v>080929-090121.SHS</v>
      </c>
      <c r="E4" s="2" t="s">
        <v>13</v>
      </c>
      <c r="F4" s="2" t="s">
        <v>13</v>
      </c>
      <c r="G4" s="2" t="s">
        <v>13</v>
      </c>
      <c r="H4" s="10">
        <v>39720.666666666664</v>
      </c>
      <c r="I4" s="10">
        <v>39834.4375</v>
      </c>
      <c r="J4" s="2" t="s">
        <v>24</v>
      </c>
      <c r="K4" s="15" t="s">
        <v>92</v>
      </c>
    </row>
    <row r="5" spans="1:13" x14ac:dyDescent="0.25">
      <c r="A5" s="15" t="s">
        <v>90</v>
      </c>
      <c r="B5" s="1">
        <v>39835</v>
      </c>
      <c r="C5" s="15" t="s">
        <v>13</v>
      </c>
      <c r="D5" s="15" t="str">
        <f t="shared" si="0"/>
        <v>090122-090508.SHS</v>
      </c>
      <c r="E5" s="15" t="s">
        <v>13</v>
      </c>
      <c r="F5" s="15" t="s">
        <v>13</v>
      </c>
      <c r="G5" s="15" t="s">
        <v>13</v>
      </c>
      <c r="H5" s="10">
        <v>39835.75</v>
      </c>
      <c r="I5" s="10">
        <v>39941.666666666664</v>
      </c>
      <c r="J5" s="15" t="s">
        <v>24</v>
      </c>
      <c r="K5" s="17">
        <v>39835</v>
      </c>
    </row>
    <row r="6" spans="1:13" x14ac:dyDescent="0.25">
      <c r="A6" s="15" t="s">
        <v>90</v>
      </c>
      <c r="B6" s="1">
        <v>39631</v>
      </c>
      <c r="C6" s="15" t="s">
        <v>13</v>
      </c>
      <c r="D6" s="15" t="str">
        <f t="shared" si="0"/>
        <v>080703-080923.SHS</v>
      </c>
      <c r="E6" s="15" t="s">
        <v>13</v>
      </c>
      <c r="F6" s="15" t="s">
        <v>13</v>
      </c>
      <c r="G6" s="15" t="s">
        <v>13</v>
      </c>
      <c r="H6" s="10">
        <v>39632.395833333336</v>
      </c>
      <c r="I6" s="10">
        <v>39714.479166666664</v>
      </c>
      <c r="J6" s="15" t="s">
        <v>24</v>
      </c>
      <c r="K6" s="2" t="s">
        <v>94</v>
      </c>
    </row>
    <row r="7" spans="1:13" x14ac:dyDescent="0.25">
      <c r="A7" s="15" t="s">
        <v>90</v>
      </c>
      <c r="B7" s="1"/>
      <c r="C7" s="15" t="s">
        <v>13</v>
      </c>
      <c r="D7" s="15" t="str">
        <f t="shared" si="0"/>
        <v>000100-000100.SHS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 t="s">
        <v>90</v>
      </c>
      <c r="B8" s="1"/>
      <c r="C8" s="15" t="s">
        <v>13</v>
      </c>
      <c r="D8" s="15" t="str">
        <f t="shared" si="0"/>
        <v>000100-000100.SHS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sortState xmlns:xlrd2="http://schemas.microsoft.com/office/spreadsheetml/2017/richdata2" ref="A2:M8">
    <sortCondition ref="B2:B8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M4"/>
  <sheetViews>
    <sheetView workbookViewId="0">
      <selection activeCell="D2" sqref="D2"/>
    </sheetView>
  </sheetViews>
  <sheetFormatPr defaultRowHeight="15" x14ac:dyDescent="0.25"/>
  <cols>
    <col min="1" max="1" width="21.7109375" style="2" customWidth="1"/>
    <col min="2" max="2" width="11.425781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19" t="s">
        <v>97</v>
      </c>
      <c r="B2" s="1">
        <v>38698</v>
      </c>
      <c r="C2" s="2" t="s">
        <v>13</v>
      </c>
      <c r="D2" s="2" t="str">
        <f>_xlfn.CONCAT((TEXT(H2,"yymmdd")),"-",TEXT(I2,"yymmdd"),".SNA")</f>
        <v>051213-060212.SNA</v>
      </c>
      <c r="E2" s="2" t="s">
        <v>13</v>
      </c>
      <c r="F2" s="2" t="s">
        <v>13</v>
      </c>
      <c r="G2" s="2" t="s">
        <v>13</v>
      </c>
      <c r="H2" s="10">
        <v>38699.6875</v>
      </c>
      <c r="I2" s="10">
        <v>38760.458333333336</v>
      </c>
      <c r="J2" s="2" t="s">
        <v>24</v>
      </c>
      <c r="K2" s="2" t="s">
        <v>66</v>
      </c>
    </row>
    <row r="3" spans="1:13" x14ac:dyDescent="0.25">
      <c r="A3" s="19"/>
      <c r="B3" s="1"/>
      <c r="H3" s="10"/>
      <c r="I3" s="10"/>
    </row>
    <row r="4" spans="1:13" x14ac:dyDescent="0.25">
      <c r="A4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M5"/>
  <sheetViews>
    <sheetView workbookViewId="0">
      <selection activeCell="F11" sqref="F1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76</v>
      </c>
      <c r="B2" s="16">
        <v>39962</v>
      </c>
      <c r="C2" s="15" t="s">
        <v>13</v>
      </c>
      <c r="D2" s="15" t="str">
        <f>_xlfn.CONCAT((TEXT(H2,"yymmdd")),"-",TEXT(I2,"yymmdd"),".TKT")</f>
        <v>090529-100114.TKT</v>
      </c>
      <c r="E2" s="15" t="s">
        <v>13</v>
      </c>
      <c r="F2" s="15" t="s">
        <v>13</v>
      </c>
      <c r="G2" s="15" t="s">
        <v>13</v>
      </c>
      <c r="H2" s="10">
        <v>39962.75</v>
      </c>
      <c r="I2" s="10">
        <v>40192.416666666664</v>
      </c>
      <c r="J2" s="15" t="s">
        <v>24</v>
      </c>
      <c r="K2" s="15" t="s">
        <v>77</v>
      </c>
    </row>
    <row r="3" spans="1:13" x14ac:dyDescent="0.25">
      <c r="A3" s="2" t="s">
        <v>76</v>
      </c>
      <c r="B3" s="1">
        <v>39681</v>
      </c>
      <c r="C3" s="2" t="s">
        <v>13</v>
      </c>
      <c r="D3" s="15" t="str">
        <f t="shared" ref="D3:D4" si="0">_xlfn.CONCAT((TEXT(H3,"yymmdd")),"-",TEXT(I3,"yymmdd"),".TKT")</f>
        <v>080821-090304.TKT</v>
      </c>
      <c r="E3" s="2" t="s">
        <v>13</v>
      </c>
      <c r="F3" s="2" t="s">
        <v>13</v>
      </c>
      <c r="G3" s="2" t="s">
        <v>13</v>
      </c>
      <c r="H3" s="10">
        <v>39681.75</v>
      </c>
      <c r="I3" s="10">
        <v>39876.5</v>
      </c>
      <c r="J3" s="2" t="s">
        <v>24</v>
      </c>
      <c r="K3" s="2" t="s">
        <v>78</v>
      </c>
    </row>
    <row r="4" spans="1:13" x14ac:dyDescent="0.25">
      <c r="A4" s="15" t="s">
        <v>76</v>
      </c>
      <c r="B4" s="1">
        <v>39169</v>
      </c>
      <c r="C4" s="15" t="s">
        <v>13</v>
      </c>
      <c r="D4" s="15" t="str">
        <f t="shared" si="0"/>
        <v>070328-070908.TKT</v>
      </c>
      <c r="E4" s="15" t="s">
        <v>13</v>
      </c>
      <c r="F4" s="15" t="s">
        <v>13</v>
      </c>
      <c r="G4" s="15" t="s">
        <v>13</v>
      </c>
      <c r="H4" s="10">
        <v>39169.541666666664</v>
      </c>
      <c r="I4" s="10">
        <v>39333.625</v>
      </c>
      <c r="J4" s="15" t="s">
        <v>24</v>
      </c>
      <c r="K4" s="2" t="s">
        <v>79</v>
      </c>
    </row>
    <row r="5" spans="1:13" x14ac:dyDescent="0.25">
      <c r="B5" s="1">
        <v>39962</v>
      </c>
      <c r="D5" s="15"/>
      <c r="K5" s="2" t="s">
        <v>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90A8-B732-4633-B3AB-470D524426C0}">
  <dimension ref="A1:M9"/>
  <sheetViews>
    <sheetView workbookViewId="0">
      <selection activeCell="A3" sqref="A3"/>
    </sheetView>
  </sheetViews>
  <sheetFormatPr defaultRowHeight="15" x14ac:dyDescent="0.25"/>
  <cols>
    <col min="1" max="1" width="17.14062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104</v>
      </c>
      <c r="B2" s="16">
        <v>38787</v>
      </c>
      <c r="C2" s="15" t="s">
        <v>13</v>
      </c>
      <c r="D2" s="15" t="str">
        <f>_xlfn.CONCAT((TEXT(H2,"yymmdd")),"-",TEXT(I2,"yymmdd"),".TRM")</f>
        <v>060311-060615.TRM</v>
      </c>
      <c r="E2" s="15" t="s">
        <v>13</v>
      </c>
      <c r="F2" s="15" t="s">
        <v>13</v>
      </c>
      <c r="G2" s="15" t="s">
        <v>13</v>
      </c>
      <c r="H2" s="10">
        <v>38787.75</v>
      </c>
      <c r="I2" s="10">
        <v>38883.541666666664</v>
      </c>
      <c r="J2" s="15" t="s">
        <v>24</v>
      </c>
      <c r="K2" s="15" t="s">
        <v>96</v>
      </c>
    </row>
    <row r="3" spans="1:13" x14ac:dyDescent="0.25">
      <c r="A3" s="15"/>
      <c r="B3" s="1"/>
      <c r="C3" s="15" t="s">
        <v>13</v>
      </c>
      <c r="D3" s="15" t="str">
        <f t="shared" ref="D3:D8" si="0">_xlfn.CONCAT((TEXT(H3,"yymmdd")),"-",TEXT(I3,"yymmdd"),".HBE")</f>
        <v>000100-000100.HBE</v>
      </c>
      <c r="E3" s="15" t="s">
        <v>13</v>
      </c>
      <c r="F3" s="15" t="s">
        <v>13</v>
      </c>
      <c r="G3" s="15" t="s">
        <v>13</v>
      </c>
      <c r="H3" s="10"/>
      <c r="I3" s="10"/>
      <c r="J3" s="15" t="s">
        <v>24</v>
      </c>
    </row>
    <row r="4" spans="1:13" x14ac:dyDescent="0.25">
      <c r="A4" s="15"/>
      <c r="B4" s="1"/>
      <c r="C4" s="2" t="s">
        <v>13</v>
      </c>
      <c r="D4" s="15" t="str">
        <f t="shared" si="0"/>
        <v>000100-000100.HBE</v>
      </c>
      <c r="E4" s="2" t="s">
        <v>13</v>
      </c>
      <c r="F4" s="2" t="s">
        <v>13</v>
      </c>
      <c r="G4" s="2" t="s">
        <v>13</v>
      </c>
      <c r="H4" s="10"/>
      <c r="I4" s="10"/>
      <c r="J4" s="2" t="s">
        <v>24</v>
      </c>
      <c r="K4" s="15"/>
    </row>
    <row r="5" spans="1:13" x14ac:dyDescent="0.25">
      <c r="A5" s="15"/>
      <c r="B5" s="1"/>
      <c r="C5" s="15" t="s">
        <v>13</v>
      </c>
      <c r="D5" s="15" t="str">
        <f t="shared" si="0"/>
        <v>000100-000100.HBE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  <c r="K5" s="17"/>
    </row>
    <row r="6" spans="1:13" x14ac:dyDescent="0.25">
      <c r="A6" s="15"/>
      <c r="B6" s="1"/>
      <c r="C6" s="15" t="s">
        <v>13</v>
      </c>
      <c r="D6" s="15" t="str">
        <f t="shared" si="0"/>
        <v>000100-000100.HBE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/>
      <c r="B7" s="1"/>
      <c r="C7" s="15" t="s">
        <v>13</v>
      </c>
      <c r="D7" s="15" t="str">
        <f t="shared" si="0"/>
        <v>000100-000100.HBE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/>
      <c r="B8" s="1"/>
      <c r="C8" s="15" t="s">
        <v>13</v>
      </c>
      <c r="D8" s="15" t="str">
        <f t="shared" si="0"/>
        <v>000100-000100.HBE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M6"/>
  <sheetViews>
    <sheetView workbookViewId="0">
      <selection activeCell="H7" sqref="H7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80</v>
      </c>
      <c r="B2" s="16">
        <v>39640</v>
      </c>
      <c r="C2" s="15" t="s">
        <v>13</v>
      </c>
      <c r="D2" s="15" t="str">
        <f>_xlfn.CONCAT((TEXT(H2,"yymmdd")),"-",TEXT(I2,"yymmdd"),".TUR")</f>
        <v>080711-080806.TUR</v>
      </c>
      <c r="E2" s="15" t="s">
        <v>13</v>
      </c>
      <c r="F2" s="15" t="s">
        <v>13</v>
      </c>
      <c r="G2" s="15" t="s">
        <v>13</v>
      </c>
      <c r="H2" s="10">
        <v>39640.583333333336</v>
      </c>
      <c r="I2" s="10">
        <v>39666.510416666664</v>
      </c>
      <c r="J2" s="15" t="s">
        <v>24</v>
      </c>
      <c r="K2" s="15" t="s">
        <v>60</v>
      </c>
    </row>
    <row r="3" spans="1:13" x14ac:dyDescent="0.25">
      <c r="A3" s="15" t="s">
        <v>80</v>
      </c>
      <c r="B3" s="1">
        <v>38933</v>
      </c>
      <c r="C3" s="2" t="s">
        <v>13</v>
      </c>
      <c r="D3" s="15" t="str">
        <f t="shared" ref="D3:D4" si="0">_xlfn.CONCAT((TEXT(H3,"yymmdd")),"-",TEXT(I3,"yymmdd"),".TUR")</f>
        <v>060804-060824.TUR</v>
      </c>
      <c r="E3" s="2" t="s">
        <v>13</v>
      </c>
      <c r="F3" s="2" t="s">
        <v>13</v>
      </c>
      <c r="G3" s="2" t="s">
        <v>13</v>
      </c>
      <c r="H3" s="10">
        <v>38933.75</v>
      </c>
      <c r="I3" s="10">
        <v>38953.506944444445</v>
      </c>
      <c r="J3" s="2" t="s">
        <v>24</v>
      </c>
      <c r="K3" s="15" t="s">
        <v>60</v>
      </c>
    </row>
    <row r="4" spans="1:13" x14ac:dyDescent="0.25">
      <c r="A4" s="15" t="s">
        <v>80</v>
      </c>
      <c r="B4" s="1">
        <v>39666</v>
      </c>
      <c r="C4" s="15" t="s">
        <v>13</v>
      </c>
      <c r="D4" s="15" t="str">
        <f t="shared" si="0"/>
        <v>080806-080905.TUR</v>
      </c>
      <c r="E4" s="15" t="s">
        <v>13</v>
      </c>
      <c r="F4" s="15" t="s">
        <v>13</v>
      </c>
      <c r="G4" s="15" t="s">
        <v>13</v>
      </c>
      <c r="H4" s="10">
        <v>39666.583333333336</v>
      </c>
      <c r="I4" s="10">
        <v>39696.416666666664</v>
      </c>
      <c r="J4" s="15" t="s">
        <v>24</v>
      </c>
      <c r="K4" s="2" t="s">
        <v>81</v>
      </c>
    </row>
    <row r="5" spans="1:13" x14ac:dyDescent="0.25">
      <c r="D5" s="15"/>
    </row>
    <row r="6" spans="1:13" x14ac:dyDescent="0.25">
      <c r="D6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M9"/>
  <sheetViews>
    <sheetView workbookViewId="0">
      <selection activeCell="F11" sqref="F1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82</v>
      </c>
      <c r="B2" s="16">
        <v>40394</v>
      </c>
      <c r="C2" s="15" t="s">
        <v>13</v>
      </c>
      <c r="D2" s="15" t="str">
        <f>_xlfn.CONCAT((TEXT(H2,"yymmdd")),"-",TEXT(I2,"yymmdd"),".VP2_0202")</f>
        <v>100804-110218.VP2_0202</v>
      </c>
      <c r="E2" s="15" t="s">
        <v>13</v>
      </c>
      <c r="F2" s="15" t="s">
        <v>13</v>
      </c>
      <c r="G2" s="15" t="s">
        <v>13</v>
      </c>
      <c r="H2" s="10">
        <v>40394.583333333336</v>
      </c>
      <c r="I2" s="10">
        <v>40592.75</v>
      </c>
      <c r="J2" s="15" t="s">
        <v>24</v>
      </c>
      <c r="K2" s="15" t="s">
        <v>83</v>
      </c>
    </row>
    <row r="3" spans="1:13" x14ac:dyDescent="0.25">
      <c r="A3" s="15" t="s">
        <v>82</v>
      </c>
      <c r="B3" s="1">
        <v>40394</v>
      </c>
      <c r="C3" s="2" t="s">
        <v>13</v>
      </c>
      <c r="D3" s="15" t="str">
        <f>_xlfn.CONCAT((TEXT(H3,"yymmdd")),"-",TEXT(I3,"yymmdd"),".VP3_0202")</f>
        <v>100804-110218.VP3_0202</v>
      </c>
      <c r="E3" s="2" t="s">
        <v>13</v>
      </c>
      <c r="F3" s="2" t="s">
        <v>13</v>
      </c>
      <c r="G3" s="2" t="s">
        <v>13</v>
      </c>
      <c r="H3" s="10">
        <v>40394.666666666664</v>
      </c>
      <c r="I3" s="10">
        <v>40592.708333333336</v>
      </c>
      <c r="J3" s="2" t="s">
        <v>24</v>
      </c>
      <c r="K3" s="15" t="s">
        <v>83</v>
      </c>
    </row>
    <row r="4" spans="1:13" x14ac:dyDescent="0.25">
      <c r="A4" s="15" t="s">
        <v>82</v>
      </c>
      <c r="B4" s="1">
        <v>40393</v>
      </c>
      <c r="C4" s="15" t="s">
        <v>13</v>
      </c>
      <c r="D4" s="15" t="str">
        <f>_xlfn.CONCAT((TEXT(H4,"yymmdd")),"-",TEXT(I4,"yymmdd"),".VP1_0202")</f>
        <v>100803-110109.VP1_0202</v>
      </c>
      <c r="E4" s="15" t="s">
        <v>13</v>
      </c>
      <c r="F4" s="15" t="s">
        <v>13</v>
      </c>
      <c r="G4" s="15" t="s">
        <v>13</v>
      </c>
      <c r="H4" s="10">
        <v>40393.625</v>
      </c>
      <c r="I4" s="10">
        <v>40552.125</v>
      </c>
      <c r="J4" s="15" t="s">
        <v>24</v>
      </c>
      <c r="K4" s="2" t="s">
        <v>84</v>
      </c>
    </row>
    <row r="5" spans="1:13" x14ac:dyDescent="0.25">
      <c r="A5" s="15" t="s">
        <v>82</v>
      </c>
      <c r="B5" s="1">
        <v>40251</v>
      </c>
      <c r="C5" s="15" t="s">
        <v>13</v>
      </c>
      <c r="D5" s="15" t="str">
        <f>_xlfn.CONCAT((TEXT(H5,"yymmdd")),"-",TEXT(I5,"yymmdd"),".VP2_0101")</f>
        <v>100314-100804.VP2_0101</v>
      </c>
      <c r="E5" s="15" t="s">
        <v>13</v>
      </c>
      <c r="F5" s="15" t="s">
        <v>13</v>
      </c>
      <c r="G5" s="15" t="s">
        <v>13</v>
      </c>
      <c r="H5" s="10">
        <v>40251.666666666664</v>
      </c>
      <c r="I5" s="10">
        <v>40394.541666666664</v>
      </c>
      <c r="J5" s="15" t="s">
        <v>24</v>
      </c>
      <c r="K5" s="2" t="s">
        <v>85</v>
      </c>
    </row>
    <row r="6" spans="1:13" x14ac:dyDescent="0.25">
      <c r="A6" s="15" t="s">
        <v>82</v>
      </c>
      <c r="B6" s="1">
        <v>40251</v>
      </c>
      <c r="C6" s="15" t="s">
        <v>13</v>
      </c>
      <c r="D6" s="15" t="str">
        <f>_xlfn.CONCAT((TEXT(H6,"yymmdd")),"-",TEXT(I6,"yymmdd"),".VP3_0101")</f>
        <v>100314-100803.VP3_0101</v>
      </c>
      <c r="E6" s="15" t="s">
        <v>13</v>
      </c>
      <c r="F6" s="15" t="s">
        <v>13</v>
      </c>
      <c r="G6" s="15" t="s">
        <v>13</v>
      </c>
      <c r="H6" s="10">
        <v>40251.583333333336</v>
      </c>
      <c r="I6" s="10">
        <v>40393.833333333336</v>
      </c>
      <c r="J6" s="15" t="s">
        <v>24</v>
      </c>
      <c r="K6" s="2" t="s">
        <v>85</v>
      </c>
    </row>
    <row r="7" spans="1:13" x14ac:dyDescent="0.25">
      <c r="A7" s="15" t="s">
        <v>82</v>
      </c>
      <c r="B7" s="1">
        <v>40243</v>
      </c>
      <c r="C7" s="15" t="s">
        <v>13</v>
      </c>
      <c r="D7" s="15" t="str">
        <f>_xlfn.CONCAT((TEXT(H7,"yymmdd")),"-",TEXT(I7,"yymmdd"),".VP1_0101")</f>
        <v>100306-100803.VP1_0101</v>
      </c>
      <c r="E7" s="15" t="s">
        <v>13</v>
      </c>
      <c r="F7" s="15" t="s">
        <v>13</v>
      </c>
      <c r="G7" s="15" t="s">
        <v>13</v>
      </c>
      <c r="H7" s="10">
        <v>40243.75</v>
      </c>
      <c r="I7" s="10">
        <v>40393.583333333336</v>
      </c>
      <c r="J7" s="15" t="s">
        <v>24</v>
      </c>
      <c r="K7" s="2" t="s">
        <v>85</v>
      </c>
    </row>
    <row r="8" spans="1:13" x14ac:dyDescent="0.25">
      <c r="A8" s="15" t="s">
        <v>82</v>
      </c>
      <c r="B8" s="1">
        <v>40592</v>
      </c>
      <c r="C8" s="15" t="s">
        <v>13</v>
      </c>
      <c r="D8" s="15" t="str">
        <f>_xlfn.CONCAT((TEXT(H8,"yymmdd")),"-",TEXT(I8,"yymmdd"),".VP2_0303")</f>
        <v>110218-110423.VP2_0303</v>
      </c>
      <c r="E8" s="15" t="s">
        <v>13</v>
      </c>
      <c r="F8" s="15" t="s">
        <v>13</v>
      </c>
      <c r="G8" s="15" t="s">
        <v>13</v>
      </c>
      <c r="H8" s="10">
        <v>40592.791666666664</v>
      </c>
      <c r="I8" s="10">
        <v>40656.583333333336</v>
      </c>
      <c r="J8" s="15" t="s">
        <v>24</v>
      </c>
      <c r="K8" s="2" t="s">
        <v>86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487B-D5D9-41D8-B0C2-2D1668FE2AF4}">
  <dimension ref="A1:M9"/>
  <sheetViews>
    <sheetView tabSelected="1" workbookViewId="0">
      <selection sqref="A1:M8"/>
    </sheetView>
  </sheetViews>
  <sheetFormatPr defaultRowHeight="15" x14ac:dyDescent="0.25"/>
  <cols>
    <col min="1" max="1" width="21.7109375" style="18" customWidth="1"/>
    <col min="2" max="2" width="10.28515625" style="18" customWidth="1"/>
    <col min="3" max="3" width="8.28515625" style="18" customWidth="1"/>
    <col min="4" max="4" width="24.140625" style="18" customWidth="1"/>
    <col min="5" max="5" width="10.140625" style="18" customWidth="1"/>
    <col min="6" max="6" width="10.7109375" style="18" customWidth="1"/>
    <col min="7" max="7" width="10.85546875" style="18" customWidth="1"/>
    <col min="8" max="9" width="15.7109375" style="18" customWidth="1"/>
    <col min="10" max="10" width="27.7109375" style="18" customWidth="1"/>
    <col min="11" max="11" width="24.28515625" style="18" customWidth="1"/>
    <col min="12" max="16384" width="9.140625" style="18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82</v>
      </c>
      <c r="B2" s="1">
        <v>40242</v>
      </c>
      <c r="C2" s="18" t="s">
        <v>13</v>
      </c>
      <c r="D2" s="15" t="str">
        <f>_xlfn.CONCAT((TEXT(H2,"yymmdd")),"-",TEXT(I2,"yymmdd"),".VS1_0101")</f>
        <v>100305-100802.VS1_0101</v>
      </c>
      <c r="E2" s="18" t="s">
        <v>13</v>
      </c>
      <c r="F2" s="18" t="s">
        <v>13</v>
      </c>
      <c r="G2" s="18" t="s">
        <v>13</v>
      </c>
      <c r="H2" s="10">
        <v>40242.916666666664</v>
      </c>
      <c r="I2" s="10">
        <v>40392.833333333336</v>
      </c>
      <c r="J2" s="18" t="s">
        <v>24</v>
      </c>
      <c r="K2" s="15" t="s">
        <v>85</v>
      </c>
      <c r="L2" s="18"/>
      <c r="M2" s="18"/>
    </row>
    <row r="3" spans="1:13" x14ac:dyDescent="0.25">
      <c r="A3" s="15" t="s">
        <v>82</v>
      </c>
      <c r="B3" s="1">
        <v>40242</v>
      </c>
      <c r="C3" s="15" t="s">
        <v>13</v>
      </c>
      <c r="D3" s="15" t="str">
        <f>_xlfn.CONCAT((TEXT(H3,"yymmdd")),"-",TEXT(I3,"yymmdd"),".VS3_0101")</f>
        <v>100306-100802.VS3_0101</v>
      </c>
      <c r="E3" s="15" t="s">
        <v>13</v>
      </c>
      <c r="F3" s="15" t="s">
        <v>13</v>
      </c>
      <c r="G3" s="15" t="s">
        <v>13</v>
      </c>
      <c r="H3" s="10">
        <v>40243.666666666664</v>
      </c>
      <c r="I3" s="10">
        <v>40392.666666666664</v>
      </c>
      <c r="J3" s="15" t="s">
        <v>24</v>
      </c>
      <c r="K3" s="18" t="s">
        <v>85</v>
      </c>
    </row>
    <row r="4" spans="1:13" x14ac:dyDescent="0.25">
      <c r="A4" s="15" t="s">
        <v>82</v>
      </c>
      <c r="B4" s="1">
        <v>40243</v>
      </c>
      <c r="C4" s="15" t="s">
        <v>13</v>
      </c>
      <c r="D4" s="15" t="str">
        <f>_xlfn.CONCAT((TEXT(H4,"yymmdd")),"-",TEXT(I4,"yymmdd"),".VS2_0101")</f>
        <v>100306-100802.VS2_0101</v>
      </c>
      <c r="E4" s="15" t="s">
        <v>13</v>
      </c>
      <c r="F4" s="15" t="s">
        <v>13</v>
      </c>
      <c r="G4" s="15" t="s">
        <v>13</v>
      </c>
      <c r="H4" s="10">
        <v>40243.541666666664</v>
      </c>
      <c r="I4" s="10">
        <v>40392.875</v>
      </c>
      <c r="J4" s="15" t="s">
        <v>24</v>
      </c>
      <c r="K4" s="18" t="s">
        <v>85</v>
      </c>
    </row>
    <row r="5" spans="1:13" x14ac:dyDescent="0.25">
      <c r="A5" s="15" t="s">
        <v>82</v>
      </c>
      <c r="B5" s="16">
        <v>40392</v>
      </c>
      <c r="C5" s="15" t="s">
        <v>13</v>
      </c>
      <c r="D5" s="15" t="str">
        <f>_xlfn.CONCAT((TEXT(H5,"yymmdd")),"-",TEXT(I5,"yymmdd"),".VS2_0201")</f>
        <v>100802-110108.VS2_0201</v>
      </c>
      <c r="E5" s="15" t="s">
        <v>13</v>
      </c>
      <c r="F5" s="15" t="s">
        <v>13</v>
      </c>
      <c r="G5" s="15" t="s">
        <v>13</v>
      </c>
      <c r="H5" s="10">
        <v>40392.916666666664</v>
      </c>
      <c r="I5" s="10">
        <v>40551.583333333336</v>
      </c>
      <c r="J5" s="15" t="s">
        <v>24</v>
      </c>
      <c r="K5" s="15" t="s">
        <v>84</v>
      </c>
      <c r="L5" s="14"/>
      <c r="M5" s="14"/>
    </row>
    <row r="6" spans="1:13" x14ac:dyDescent="0.25">
      <c r="A6" s="15" t="s">
        <v>82</v>
      </c>
      <c r="B6" s="1">
        <v>40591</v>
      </c>
      <c r="C6" s="15" t="s">
        <v>13</v>
      </c>
      <c r="D6" s="15" t="str">
        <f>_xlfn.CONCAT((TEXT(H6,"yymmdd")),"-",TEXT(I6,"yymmdd"),".VS1_0301")</f>
        <v>110217-110422.VS1_0301</v>
      </c>
      <c r="E6" s="15" t="s">
        <v>13</v>
      </c>
      <c r="F6" s="15" t="s">
        <v>13</v>
      </c>
      <c r="G6" s="15" t="s">
        <v>13</v>
      </c>
      <c r="H6" s="10">
        <v>40591.833333333336</v>
      </c>
      <c r="I6" s="10">
        <v>40655.666666666664</v>
      </c>
      <c r="J6" s="15" t="s">
        <v>24</v>
      </c>
      <c r="K6" s="18" t="s">
        <v>105</v>
      </c>
    </row>
    <row r="7" spans="1:13" x14ac:dyDescent="0.25">
      <c r="A7" s="15" t="s">
        <v>82</v>
      </c>
      <c r="B7" s="1">
        <v>40591</v>
      </c>
      <c r="C7" s="15" t="s">
        <v>13</v>
      </c>
      <c r="D7" s="15" t="str">
        <f>_xlfn.CONCAT((TEXT(H7,"yymmdd")),"-",TEXT(I7,"yymmdd"),".VS2_0301")</f>
        <v>110218-110422.VS2_0301</v>
      </c>
      <c r="E7" s="15" t="s">
        <v>13</v>
      </c>
      <c r="F7" s="15" t="s">
        <v>13</v>
      </c>
      <c r="G7" s="15" t="s">
        <v>13</v>
      </c>
      <c r="H7" s="10">
        <v>40592.666666666664</v>
      </c>
      <c r="I7" s="10">
        <v>40655.583333333336</v>
      </c>
      <c r="J7" s="15" t="s">
        <v>24</v>
      </c>
      <c r="K7" s="18" t="s">
        <v>106</v>
      </c>
    </row>
    <row r="8" spans="1:13" x14ac:dyDescent="0.25">
      <c r="A8" s="15" t="s">
        <v>82</v>
      </c>
      <c r="B8" s="1">
        <v>40591</v>
      </c>
      <c r="C8" s="15" t="s">
        <v>13</v>
      </c>
      <c r="D8" s="15" t="str">
        <f>_xlfn.CONCAT((TEXT(H8,"yymmdd")),"-",TEXT(I8,"yymmdd"),".VS3_0301")</f>
        <v>110217-110421.VS3_0301</v>
      </c>
      <c r="E8" s="15" t="s">
        <v>13</v>
      </c>
      <c r="F8" s="15" t="s">
        <v>13</v>
      </c>
      <c r="G8" s="15" t="s">
        <v>13</v>
      </c>
      <c r="H8" s="10">
        <v>40591.791666666664</v>
      </c>
      <c r="I8" s="10">
        <v>40654.25</v>
      </c>
      <c r="J8" s="15" t="s">
        <v>24</v>
      </c>
      <c r="K8" s="18" t="s">
        <v>108</v>
      </c>
    </row>
    <row r="9" spans="1:13" x14ac:dyDescent="0.25">
      <c r="C9" s="15"/>
      <c r="E9" s="15"/>
      <c r="F9" s="15"/>
      <c r="G9" s="15"/>
      <c r="J9" s="15" t="s">
        <v>24</v>
      </c>
      <c r="K9" s="18" t="s">
        <v>107</v>
      </c>
    </row>
  </sheetData>
  <sortState xmlns:xlrd2="http://schemas.microsoft.com/office/spreadsheetml/2017/richdata2" ref="A2:M8">
    <sortCondition ref="B2:B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M22"/>
  <sheetViews>
    <sheetView workbookViewId="0">
      <selection activeCell="D2" sqref="D2"/>
    </sheetView>
  </sheetViews>
  <sheetFormatPr defaultRowHeight="15" x14ac:dyDescent="0.25"/>
  <cols>
    <col min="1" max="1" width="15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27</v>
      </c>
      <c r="B2" s="1">
        <v>41779</v>
      </c>
      <c r="C2" t="s">
        <v>13</v>
      </c>
      <c r="D2" t="str">
        <f>_xlfn.CONCAT((TEXT(H2,"yymmdd")),"-",TEXT(I2,"yymmdd"),".CSH")</f>
        <v>140520-140925.CSH</v>
      </c>
      <c r="E2" t="s">
        <v>13</v>
      </c>
      <c r="F2" s="2" t="s">
        <v>13</v>
      </c>
      <c r="G2" s="2" t="s">
        <v>13</v>
      </c>
      <c r="H2" s="10">
        <v>41779.875</v>
      </c>
      <c r="I2" s="10">
        <v>41907.75</v>
      </c>
      <c r="J2" t="s">
        <v>15</v>
      </c>
      <c r="K2" t="s">
        <v>28</v>
      </c>
    </row>
    <row r="3" spans="1:13" x14ac:dyDescent="0.25">
      <c r="A3" s="2" t="s">
        <v>27</v>
      </c>
      <c r="B3" s="1">
        <v>41907</v>
      </c>
      <c r="C3" s="2" t="s">
        <v>13</v>
      </c>
      <c r="D3" s="2" t="str">
        <f t="shared" ref="D3:D21" si="0">_xlfn.CONCAT((TEXT(H3,"yymmdd")),"-",TEXT(I3,"yymmdd"),".CSH")</f>
        <v>140925-150329.CSH</v>
      </c>
      <c r="E3" s="2" t="s">
        <v>13</v>
      </c>
      <c r="F3" s="2" t="s">
        <v>13</v>
      </c>
      <c r="G3" s="2" t="s">
        <v>13</v>
      </c>
      <c r="H3" s="10">
        <v>41907.791666666664</v>
      </c>
      <c r="I3" s="10">
        <v>42092.208333333336</v>
      </c>
      <c r="J3" s="2" t="s">
        <v>15</v>
      </c>
      <c r="K3" t="s">
        <v>29</v>
      </c>
    </row>
    <row r="4" spans="1:13" x14ac:dyDescent="0.25">
      <c r="A4" s="2" t="s">
        <v>27</v>
      </c>
      <c r="B4" s="1">
        <v>42096</v>
      </c>
      <c r="C4" s="2" t="s">
        <v>13</v>
      </c>
      <c r="D4" s="2" t="str">
        <f t="shared" si="0"/>
        <v>150402-150806.CSH</v>
      </c>
      <c r="E4" s="2" t="s">
        <v>13</v>
      </c>
      <c r="F4" s="2" t="s">
        <v>13</v>
      </c>
      <c r="G4" s="2" t="s">
        <v>13</v>
      </c>
      <c r="H4" s="10">
        <v>42096.75</v>
      </c>
      <c r="I4" s="10">
        <v>42222.75</v>
      </c>
      <c r="J4" s="2" t="s">
        <v>15</v>
      </c>
      <c r="K4" t="s">
        <v>30</v>
      </c>
    </row>
    <row r="5" spans="1:13" x14ac:dyDescent="0.25">
      <c r="A5" s="2" t="s">
        <v>27</v>
      </c>
      <c r="C5" s="2" t="s">
        <v>13</v>
      </c>
      <c r="D5" s="2" t="str">
        <f t="shared" si="0"/>
        <v>000100-000100.CSH</v>
      </c>
      <c r="E5" s="2" t="s">
        <v>13</v>
      </c>
      <c r="F5" s="2" t="s">
        <v>13</v>
      </c>
      <c r="G5" s="2" t="s">
        <v>13</v>
      </c>
      <c r="J5" s="2" t="s">
        <v>15</v>
      </c>
    </row>
    <row r="6" spans="1:13" x14ac:dyDescent="0.25">
      <c r="A6" s="2" t="s">
        <v>27</v>
      </c>
      <c r="C6" s="2" t="s">
        <v>13</v>
      </c>
      <c r="D6" s="2" t="str">
        <f t="shared" si="0"/>
        <v>000100-000100.CSH</v>
      </c>
      <c r="E6" s="2" t="s">
        <v>13</v>
      </c>
      <c r="F6" s="2" t="s">
        <v>13</v>
      </c>
      <c r="G6" s="2" t="s">
        <v>13</v>
      </c>
      <c r="J6" s="2" t="s">
        <v>15</v>
      </c>
    </row>
    <row r="7" spans="1:13" x14ac:dyDescent="0.25">
      <c r="A7" s="2" t="s">
        <v>27</v>
      </c>
      <c r="C7" s="2" t="s">
        <v>13</v>
      </c>
      <c r="D7" s="2" t="str">
        <f t="shared" si="0"/>
        <v>000100-000100.CSH</v>
      </c>
      <c r="E7" s="2" t="s">
        <v>13</v>
      </c>
      <c r="F7" s="2" t="s">
        <v>13</v>
      </c>
      <c r="G7" s="2" t="s">
        <v>13</v>
      </c>
      <c r="J7" s="2" t="s">
        <v>15</v>
      </c>
    </row>
    <row r="8" spans="1:13" x14ac:dyDescent="0.25">
      <c r="A8" s="2" t="s">
        <v>27</v>
      </c>
      <c r="C8" s="2" t="s">
        <v>13</v>
      </c>
      <c r="D8" s="2" t="str">
        <f t="shared" si="0"/>
        <v>000100-000100.CSH</v>
      </c>
      <c r="E8" s="2" t="s">
        <v>13</v>
      </c>
      <c r="F8" s="2" t="s">
        <v>13</v>
      </c>
      <c r="G8" s="2" t="s">
        <v>13</v>
      </c>
      <c r="J8" s="2" t="s">
        <v>15</v>
      </c>
    </row>
    <row r="9" spans="1:13" x14ac:dyDescent="0.25">
      <c r="A9" s="2" t="s">
        <v>27</v>
      </c>
      <c r="C9" s="2" t="s">
        <v>13</v>
      </c>
      <c r="D9" s="2" t="str">
        <f t="shared" si="0"/>
        <v>000100-000100.CSH</v>
      </c>
      <c r="E9" s="2" t="s">
        <v>13</v>
      </c>
      <c r="F9" s="2" t="s">
        <v>13</v>
      </c>
      <c r="G9" s="2" t="s">
        <v>13</v>
      </c>
      <c r="J9" s="2" t="s">
        <v>15</v>
      </c>
    </row>
    <row r="10" spans="1:13" x14ac:dyDescent="0.25">
      <c r="A10" s="2" t="s">
        <v>27</v>
      </c>
      <c r="C10" s="2" t="s">
        <v>13</v>
      </c>
      <c r="D10" s="2" t="str">
        <f t="shared" si="0"/>
        <v>000100-000100.CSH</v>
      </c>
      <c r="E10" s="2" t="s">
        <v>13</v>
      </c>
      <c r="F10" s="2" t="s">
        <v>13</v>
      </c>
      <c r="G10" s="2" t="s">
        <v>13</v>
      </c>
      <c r="J10" s="2" t="s">
        <v>15</v>
      </c>
    </row>
    <row r="11" spans="1:13" x14ac:dyDescent="0.25">
      <c r="A11" s="2" t="s">
        <v>27</v>
      </c>
      <c r="C11" s="2" t="s">
        <v>13</v>
      </c>
      <c r="D11" s="2" t="str">
        <f t="shared" si="0"/>
        <v>000100-000100.CSH</v>
      </c>
      <c r="E11" s="2" t="s">
        <v>13</v>
      </c>
      <c r="F11" s="2" t="s">
        <v>13</v>
      </c>
      <c r="G11" s="2" t="s">
        <v>13</v>
      </c>
      <c r="J11" s="2" t="s">
        <v>15</v>
      </c>
    </row>
    <row r="12" spans="1:13" x14ac:dyDescent="0.25">
      <c r="A12" s="2" t="s">
        <v>27</v>
      </c>
      <c r="C12" s="2" t="s">
        <v>13</v>
      </c>
      <c r="D12" s="2" t="str">
        <f t="shared" si="0"/>
        <v>000100-000100.CSH</v>
      </c>
      <c r="E12" s="2" t="s">
        <v>13</v>
      </c>
      <c r="F12" s="2" t="s">
        <v>13</v>
      </c>
      <c r="G12" s="2" t="s">
        <v>13</v>
      </c>
      <c r="J12" s="2" t="s">
        <v>15</v>
      </c>
    </row>
    <row r="13" spans="1:13" x14ac:dyDescent="0.25">
      <c r="A13" s="2" t="s">
        <v>27</v>
      </c>
      <c r="C13" s="2" t="s">
        <v>13</v>
      </c>
      <c r="D13" s="2" t="str">
        <f t="shared" si="0"/>
        <v>000100-000100.CSH</v>
      </c>
      <c r="E13" s="2" t="s">
        <v>13</v>
      </c>
      <c r="F13" s="2" t="s">
        <v>13</v>
      </c>
      <c r="G13" s="2" t="s">
        <v>13</v>
      </c>
      <c r="J13" s="2" t="s">
        <v>15</v>
      </c>
    </row>
    <row r="14" spans="1:13" x14ac:dyDescent="0.25">
      <c r="A14" s="2" t="s">
        <v>27</v>
      </c>
      <c r="C14" s="2" t="s">
        <v>13</v>
      </c>
      <c r="D14" s="2" t="str">
        <f t="shared" si="0"/>
        <v>000100-000100.CSH</v>
      </c>
      <c r="E14" s="2" t="s">
        <v>13</v>
      </c>
      <c r="F14" s="2" t="s">
        <v>13</v>
      </c>
      <c r="G14" s="2" t="s">
        <v>13</v>
      </c>
      <c r="J14" s="2" t="s">
        <v>15</v>
      </c>
    </row>
    <row r="15" spans="1:13" x14ac:dyDescent="0.25">
      <c r="A15" s="2" t="s">
        <v>27</v>
      </c>
      <c r="C15" s="2" t="s">
        <v>13</v>
      </c>
      <c r="D15" s="2" t="str">
        <f t="shared" si="0"/>
        <v>000100-000100.CSH</v>
      </c>
      <c r="E15" s="2" t="s">
        <v>13</v>
      </c>
      <c r="F15" s="2" t="s">
        <v>13</v>
      </c>
      <c r="G15" s="2" t="s">
        <v>13</v>
      </c>
      <c r="J15" s="2" t="s">
        <v>15</v>
      </c>
    </row>
    <row r="16" spans="1:13" x14ac:dyDescent="0.25">
      <c r="A16" s="2" t="s">
        <v>27</v>
      </c>
      <c r="C16" s="2" t="s">
        <v>13</v>
      </c>
      <c r="D16" s="2" t="str">
        <f t="shared" si="0"/>
        <v>000100-000100.CSH</v>
      </c>
      <c r="E16" s="2" t="s">
        <v>13</v>
      </c>
      <c r="F16" s="2" t="s">
        <v>13</v>
      </c>
      <c r="G16" s="2" t="s">
        <v>13</v>
      </c>
      <c r="J16" s="2" t="s">
        <v>15</v>
      </c>
    </row>
    <row r="17" spans="1:10" x14ac:dyDescent="0.25">
      <c r="A17" s="2" t="s">
        <v>27</v>
      </c>
      <c r="C17" s="2" t="s">
        <v>13</v>
      </c>
      <c r="D17" s="2" t="str">
        <f t="shared" si="0"/>
        <v>000100-000100.CSH</v>
      </c>
      <c r="E17" s="2" t="s">
        <v>13</v>
      </c>
      <c r="F17" s="2" t="s">
        <v>13</v>
      </c>
      <c r="G17" s="2" t="s">
        <v>13</v>
      </c>
      <c r="J17" s="2" t="s">
        <v>15</v>
      </c>
    </row>
    <row r="18" spans="1:10" x14ac:dyDescent="0.25">
      <c r="A18" s="2" t="s">
        <v>27</v>
      </c>
      <c r="C18" s="2" t="s">
        <v>13</v>
      </c>
      <c r="D18" s="2" t="str">
        <f t="shared" si="0"/>
        <v>000100-000100.CSH</v>
      </c>
      <c r="E18" s="2" t="s">
        <v>13</v>
      </c>
      <c r="F18" s="2" t="s">
        <v>13</v>
      </c>
      <c r="G18" s="2" t="s">
        <v>13</v>
      </c>
      <c r="J18" s="2" t="s">
        <v>15</v>
      </c>
    </row>
    <row r="19" spans="1:10" x14ac:dyDescent="0.25">
      <c r="A19" s="2" t="s">
        <v>27</v>
      </c>
      <c r="C19" s="2" t="s">
        <v>13</v>
      </c>
      <c r="D19" s="2" t="str">
        <f t="shared" si="0"/>
        <v>000100-000100.CSH</v>
      </c>
      <c r="E19" s="2" t="s">
        <v>13</v>
      </c>
      <c r="F19" s="2" t="s">
        <v>13</v>
      </c>
      <c r="G19" s="2" t="s">
        <v>13</v>
      </c>
      <c r="J19" s="2" t="s">
        <v>15</v>
      </c>
    </row>
    <row r="20" spans="1:10" x14ac:dyDescent="0.25">
      <c r="A20" s="2" t="s">
        <v>27</v>
      </c>
      <c r="C20" s="2" t="s">
        <v>13</v>
      </c>
      <c r="D20" s="2" t="str">
        <f t="shared" si="0"/>
        <v>000100-000100.CSH</v>
      </c>
      <c r="E20" s="2" t="s">
        <v>13</v>
      </c>
      <c r="F20" s="2" t="s">
        <v>13</v>
      </c>
      <c r="G20" s="2" t="s">
        <v>13</v>
      </c>
      <c r="J20" s="2" t="s">
        <v>15</v>
      </c>
    </row>
    <row r="21" spans="1:10" x14ac:dyDescent="0.25">
      <c r="A21" s="2" t="s">
        <v>27</v>
      </c>
      <c r="C21" s="2" t="s">
        <v>13</v>
      </c>
      <c r="D21" s="2" t="str">
        <f t="shared" si="0"/>
        <v>000100-000100.CSH</v>
      </c>
      <c r="E21" s="2" t="s">
        <v>13</v>
      </c>
      <c r="F21" s="2" t="s">
        <v>13</v>
      </c>
      <c r="G21" s="2" t="s">
        <v>13</v>
      </c>
      <c r="J21" s="2" t="s">
        <v>15</v>
      </c>
    </row>
    <row r="22" spans="1:10" x14ac:dyDescent="0.25"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M22"/>
  <sheetViews>
    <sheetView workbookViewId="0">
      <selection activeCell="G9" sqref="G9"/>
    </sheetView>
  </sheetViews>
  <sheetFormatPr defaultRowHeight="15" x14ac:dyDescent="0.25"/>
  <cols>
    <col min="1" max="1" width="15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32</v>
      </c>
      <c r="B2" s="1">
        <v>42582</v>
      </c>
      <c r="C2" t="s">
        <v>13</v>
      </c>
      <c r="D2" t="str">
        <f>_xlfn.CONCAT((TEXT(H2,"yymmdd")),"-",TEXT(I2,"yymmdd"),".CRN")</f>
        <v>160731-160731.CRN</v>
      </c>
      <c r="E2" s="2" t="s">
        <v>13</v>
      </c>
      <c r="F2" s="2" t="s">
        <v>13</v>
      </c>
      <c r="G2" s="2" t="s">
        <v>13</v>
      </c>
      <c r="H2" s="10">
        <v>42582.858842592592</v>
      </c>
      <c r="I2" s="10">
        <v>42582.861898148149</v>
      </c>
      <c r="J2" t="s">
        <v>24</v>
      </c>
      <c r="K2" t="s">
        <v>34</v>
      </c>
    </row>
    <row r="3" spans="1:13" x14ac:dyDescent="0.25">
      <c r="A3" s="2" t="s">
        <v>32</v>
      </c>
      <c r="B3" s="1">
        <v>42591</v>
      </c>
      <c r="C3" s="2" t="s">
        <v>13</v>
      </c>
      <c r="D3" s="2" t="str">
        <f>_xlfn.CONCAT((TEXT(H3,"yymmdd")),"-",TEXT(I3,"yymmdd"),".CRN")</f>
        <v>160809-160809.CRN</v>
      </c>
      <c r="E3" s="2" t="s">
        <v>13</v>
      </c>
      <c r="F3" s="2" t="s">
        <v>13</v>
      </c>
      <c r="G3" s="2" t="s">
        <v>13</v>
      </c>
      <c r="H3" s="10">
        <v>42591.667361111111</v>
      </c>
      <c r="I3" s="10">
        <v>42591.747916666667</v>
      </c>
      <c r="J3" s="2" t="s">
        <v>24</v>
      </c>
      <c r="K3" t="s">
        <v>33</v>
      </c>
    </row>
    <row r="4" spans="1:13" x14ac:dyDescent="0.25">
      <c r="A4" s="2" t="s">
        <v>32</v>
      </c>
      <c r="B4" s="1">
        <v>42707</v>
      </c>
      <c r="C4" s="2" t="s">
        <v>13</v>
      </c>
      <c r="D4" s="2" t="str">
        <f>_xlfn.CONCAT((TEXT(H4,"yymmdd")),"-",TEXT(I4,"yymmdd"),".CRN")</f>
        <v>161203-161203.CRN</v>
      </c>
      <c r="E4" s="2" t="s">
        <v>13</v>
      </c>
      <c r="F4" s="2" t="s">
        <v>13</v>
      </c>
      <c r="G4" s="2" t="s">
        <v>13</v>
      </c>
      <c r="H4" s="10">
        <v>42707.511863425927</v>
      </c>
      <c r="I4" s="10">
        <v>42707.648854166669</v>
      </c>
      <c r="J4" s="2" t="s">
        <v>24</v>
      </c>
      <c r="K4" t="s">
        <v>35</v>
      </c>
    </row>
    <row r="5" spans="1:13" x14ac:dyDescent="0.25">
      <c r="A5" s="2" t="s">
        <v>32</v>
      </c>
      <c r="C5" s="2" t="s">
        <v>13</v>
      </c>
      <c r="D5" s="2" t="str">
        <f t="shared" ref="D5:D22" si="0">_xlfn.CONCAT((TEXT(H5,"yymmdd")),"-",TEXT(I5,"yymmdd"),".CRN")</f>
        <v>000100-000100.CRN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32</v>
      </c>
      <c r="C6" s="2" t="s">
        <v>13</v>
      </c>
      <c r="D6" s="2" t="str">
        <f t="shared" si="0"/>
        <v>000100-000100.CRN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32</v>
      </c>
      <c r="C7" s="2" t="s">
        <v>13</v>
      </c>
      <c r="D7" s="2" t="str">
        <f t="shared" si="0"/>
        <v>000100-000100.CRN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32</v>
      </c>
      <c r="C8" s="2" t="s">
        <v>13</v>
      </c>
      <c r="D8" s="2" t="str">
        <f t="shared" si="0"/>
        <v>000100-000100.CRN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32</v>
      </c>
      <c r="C9" s="2" t="s">
        <v>13</v>
      </c>
      <c r="D9" s="2" t="str">
        <f t="shared" si="0"/>
        <v>000100-000100.CRN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32</v>
      </c>
      <c r="C10" s="2" t="s">
        <v>13</v>
      </c>
      <c r="D10" s="2" t="str">
        <f t="shared" si="0"/>
        <v>000100-000100.CRN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32</v>
      </c>
      <c r="C11" s="2" t="s">
        <v>13</v>
      </c>
      <c r="D11" s="2" t="str">
        <f t="shared" si="0"/>
        <v>000100-000100.CRN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32</v>
      </c>
      <c r="C12" s="2" t="s">
        <v>13</v>
      </c>
      <c r="D12" s="2" t="str">
        <f t="shared" si="0"/>
        <v>000100-000100.CRN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32</v>
      </c>
      <c r="C13" s="2" t="s">
        <v>13</v>
      </c>
      <c r="D13" s="2" t="str">
        <f t="shared" si="0"/>
        <v>000100-000100.CRN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32</v>
      </c>
      <c r="C14" s="2" t="s">
        <v>13</v>
      </c>
      <c r="D14" s="2" t="str">
        <f t="shared" si="0"/>
        <v>000100-000100.CRN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32</v>
      </c>
      <c r="C15" s="2" t="s">
        <v>13</v>
      </c>
      <c r="D15" s="2" t="str">
        <f t="shared" si="0"/>
        <v>000100-000100.CRN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32</v>
      </c>
      <c r="C16" s="2" t="s">
        <v>13</v>
      </c>
      <c r="D16" s="2" t="str">
        <f t="shared" si="0"/>
        <v>000100-000100.CRN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32</v>
      </c>
      <c r="C17" s="2" t="s">
        <v>13</v>
      </c>
      <c r="D17" s="2" t="str">
        <f t="shared" si="0"/>
        <v>000100-000100.CRN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25">
      <c r="A18" s="2" t="s">
        <v>32</v>
      </c>
      <c r="C18" s="2" t="s">
        <v>13</v>
      </c>
      <c r="D18" s="2" t="str">
        <f t="shared" si="0"/>
        <v>000100-000100.CRN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25">
      <c r="A19" s="2" t="s">
        <v>32</v>
      </c>
      <c r="C19" s="2" t="s">
        <v>13</v>
      </c>
      <c r="D19" s="2" t="str">
        <f t="shared" si="0"/>
        <v>000100-000100.CRN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25">
      <c r="A20" s="2" t="s">
        <v>32</v>
      </c>
      <c r="C20" s="2" t="s">
        <v>13</v>
      </c>
      <c r="D20" s="2" t="str">
        <f t="shared" si="0"/>
        <v>000100-000100.CRN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25">
      <c r="A21" s="2" t="s">
        <v>32</v>
      </c>
      <c r="C21" s="2" t="s">
        <v>13</v>
      </c>
      <c r="D21" s="2" t="str">
        <f t="shared" si="0"/>
        <v>000100-000100.CRN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25">
      <c r="A22" s="2" t="s">
        <v>32</v>
      </c>
      <c r="C22" s="2" t="s">
        <v>13</v>
      </c>
      <c r="D22" s="2" t="str">
        <f t="shared" si="0"/>
        <v>000100-000100.CRN</v>
      </c>
      <c r="E22" s="2" t="s">
        <v>13</v>
      </c>
      <c r="F22" s="2" t="s">
        <v>13</v>
      </c>
      <c r="G22" s="2" t="s">
        <v>13</v>
      </c>
    </row>
  </sheetData>
  <sortState xmlns:xlrd2="http://schemas.microsoft.com/office/spreadsheetml/2017/richdata2" ref="A2:M4">
    <sortCondition ref="D2:D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M17"/>
  <sheetViews>
    <sheetView workbookViewId="0">
      <selection activeCell="G9" sqref="G9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37</v>
      </c>
      <c r="B2" s="1">
        <v>40657</v>
      </c>
      <c r="C2" t="s">
        <v>13</v>
      </c>
      <c r="D2" t="str">
        <f>_xlfn.CONCAT((TEXT(H2,"yymmdd")),"-",TEXT(I2,"yymmdd"),".FC1")</f>
        <v>110424-110920.FC1</v>
      </c>
      <c r="E2" s="2" t="s">
        <v>13</v>
      </c>
      <c r="F2" s="2" t="s">
        <v>13</v>
      </c>
      <c r="G2" s="2" t="s">
        <v>13</v>
      </c>
      <c r="H2" s="10">
        <v>40657.541666666664</v>
      </c>
      <c r="I2" s="10">
        <v>40806.833333333336</v>
      </c>
      <c r="J2" t="s">
        <v>24</v>
      </c>
      <c r="K2" t="s">
        <v>36</v>
      </c>
    </row>
    <row r="3" spans="1:13" x14ac:dyDescent="0.25">
      <c r="A3" s="2" t="s">
        <v>37</v>
      </c>
      <c r="B3" s="1">
        <v>40807</v>
      </c>
      <c r="C3" s="2" t="s">
        <v>13</v>
      </c>
      <c r="D3" s="2" t="str">
        <f>_xlfn.CONCAT((TEXT(H3,"yymmdd")),"-",TEXT(I3,"yymmdd"),".FC1")</f>
        <v>110921-120316.FC1</v>
      </c>
      <c r="E3" s="2" t="s">
        <v>13</v>
      </c>
      <c r="F3" s="2" t="s">
        <v>13</v>
      </c>
      <c r="G3" s="2" t="s">
        <v>13</v>
      </c>
      <c r="H3" s="10">
        <v>40807.791666666664</v>
      </c>
      <c r="I3" s="10">
        <v>40984.625</v>
      </c>
      <c r="J3" s="2" t="s">
        <v>24</v>
      </c>
      <c r="K3" t="s">
        <v>38</v>
      </c>
    </row>
    <row r="4" spans="1:13" x14ac:dyDescent="0.25">
      <c r="A4" s="2" t="s">
        <v>37</v>
      </c>
      <c r="C4" s="2" t="s">
        <v>13</v>
      </c>
      <c r="D4" s="2" t="str">
        <f t="shared" ref="D4:D17" si="0">_xlfn.CONCAT((TEXT(H4,"yymmdd")),"-",TEXT(I4,"yymmdd"),".FC1")</f>
        <v>000100-000100.FC1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37</v>
      </c>
      <c r="C5" s="2" t="s">
        <v>13</v>
      </c>
      <c r="D5" s="2" t="str">
        <f t="shared" si="0"/>
        <v>000100-000100.FC1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37</v>
      </c>
      <c r="C6" s="2" t="s">
        <v>13</v>
      </c>
      <c r="D6" s="2" t="str">
        <f t="shared" si="0"/>
        <v>000100-000100.FC1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37</v>
      </c>
      <c r="C7" s="2" t="s">
        <v>13</v>
      </c>
      <c r="D7" s="2" t="str">
        <f t="shared" si="0"/>
        <v>000100-000100.FC1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37</v>
      </c>
      <c r="C8" s="2" t="s">
        <v>13</v>
      </c>
      <c r="D8" s="2" t="str">
        <f t="shared" si="0"/>
        <v>000100-000100.FC1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37</v>
      </c>
      <c r="C9" s="2" t="s">
        <v>13</v>
      </c>
      <c r="D9" s="2" t="str">
        <f t="shared" si="0"/>
        <v>000100-000100.FC1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37</v>
      </c>
      <c r="C10" s="2" t="s">
        <v>13</v>
      </c>
      <c r="D10" s="2" t="str">
        <f t="shared" si="0"/>
        <v>000100-000100.FC1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37</v>
      </c>
      <c r="C11" s="2" t="s">
        <v>13</v>
      </c>
      <c r="D11" s="2" t="str">
        <f t="shared" si="0"/>
        <v>000100-000100.FC1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37</v>
      </c>
      <c r="C12" s="2" t="s">
        <v>13</v>
      </c>
      <c r="D12" s="2" t="str">
        <f t="shared" si="0"/>
        <v>000100-000100.FC1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37</v>
      </c>
      <c r="C13" s="2" t="s">
        <v>13</v>
      </c>
      <c r="D13" s="2" t="str">
        <f t="shared" si="0"/>
        <v>000100-000100.FC1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37</v>
      </c>
      <c r="C14" s="2" t="s">
        <v>13</v>
      </c>
      <c r="D14" s="2" t="str">
        <f t="shared" si="0"/>
        <v>000100-000100.FC1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37</v>
      </c>
      <c r="C15" s="2" t="s">
        <v>13</v>
      </c>
      <c r="D15" s="2" t="str">
        <f t="shared" si="0"/>
        <v>000100-000100.FC1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37</v>
      </c>
      <c r="C16" s="2" t="s">
        <v>13</v>
      </c>
      <c r="D16" s="2" t="str">
        <f t="shared" si="0"/>
        <v>000100-000100.FC1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37</v>
      </c>
      <c r="C17" s="2" t="s">
        <v>13</v>
      </c>
      <c r="D17" s="2" t="str">
        <f t="shared" si="0"/>
        <v>000100-000100.FC1</v>
      </c>
      <c r="E17" s="2" t="s">
        <v>13</v>
      </c>
      <c r="F17" s="2" t="s">
        <v>13</v>
      </c>
      <c r="G17" s="2" t="s">
        <v>13</v>
      </c>
      <c r="J17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M14"/>
  <sheetViews>
    <sheetView workbookViewId="0">
      <selection sqref="A1:M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39</v>
      </c>
      <c r="B2" s="1">
        <v>40657</v>
      </c>
      <c r="C2" t="s">
        <v>13</v>
      </c>
      <c r="D2" t="str">
        <f>_xlfn.CONCAT((TEXT(H2,"yymmdd")),"-",TEXT(I2,"yymmdd"),".FC2")</f>
        <v>110424-110806.FC2</v>
      </c>
      <c r="E2" s="2" t="s">
        <v>13</v>
      </c>
      <c r="F2" s="2" t="s">
        <v>13</v>
      </c>
      <c r="G2" s="2" t="s">
        <v>13</v>
      </c>
      <c r="H2" s="10">
        <v>40657.625</v>
      </c>
      <c r="I2" s="10">
        <v>40761.375</v>
      </c>
      <c r="J2" t="s">
        <v>24</v>
      </c>
      <c r="K2" t="s">
        <v>41</v>
      </c>
    </row>
    <row r="3" spans="1:13" x14ac:dyDescent="0.25">
      <c r="A3" s="2" t="s">
        <v>39</v>
      </c>
      <c r="B3" s="1">
        <v>40807</v>
      </c>
      <c r="C3" s="2" t="s">
        <v>13</v>
      </c>
      <c r="D3" s="2" t="str">
        <f>_xlfn.CONCAT((TEXT(H3,"yymmdd")),"-",TEXT(I3,"yymmdd"),".FC2")</f>
        <v>110921-111030.FC2</v>
      </c>
      <c r="E3" s="2" t="s">
        <v>13</v>
      </c>
      <c r="F3" s="2" t="s">
        <v>13</v>
      </c>
      <c r="G3" s="2" t="s">
        <v>13</v>
      </c>
      <c r="H3" s="10">
        <v>40807.833333333336</v>
      </c>
      <c r="I3" s="10">
        <v>40846.583333333336</v>
      </c>
      <c r="J3" s="2" t="s">
        <v>24</v>
      </c>
      <c r="K3" t="s">
        <v>42</v>
      </c>
    </row>
    <row r="4" spans="1:13" x14ac:dyDescent="0.25">
      <c r="A4" s="2" t="s">
        <v>39</v>
      </c>
      <c r="C4" s="2" t="s">
        <v>13</v>
      </c>
      <c r="D4" s="2" t="str">
        <f>_xlfn.CONCAT((TEXT(H4,"yymmdd")),"-",TEXT(I4,"yymmdd"),".FC2")</f>
        <v>000100-000100.FC2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39</v>
      </c>
      <c r="C5" s="2" t="s">
        <v>13</v>
      </c>
      <c r="D5" s="2" t="str">
        <f>_xlfn.CONCAT((TEXT(H5,"yymmdd")),"-",TEXT(I5,"yymmdd"),".FC2")</f>
        <v>000100-000100.FC2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39</v>
      </c>
      <c r="C6" s="2" t="s">
        <v>13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39</v>
      </c>
      <c r="C7" s="2" t="s">
        <v>13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39</v>
      </c>
      <c r="C8" s="2" t="s">
        <v>13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39</v>
      </c>
      <c r="C9" s="2" t="s">
        <v>13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39</v>
      </c>
      <c r="C10" s="2" t="s">
        <v>13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39</v>
      </c>
      <c r="C11" s="2" t="s">
        <v>13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39</v>
      </c>
      <c r="C12" s="2" t="s">
        <v>13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39</v>
      </c>
      <c r="C13" s="2" t="s">
        <v>13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39</v>
      </c>
      <c r="C14" s="2" t="s">
        <v>13</v>
      </c>
      <c r="E14" s="2" t="s">
        <v>13</v>
      </c>
      <c r="F14" s="2" t="s">
        <v>13</v>
      </c>
      <c r="G14" s="2" t="s">
        <v>13</v>
      </c>
      <c r="J14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M15"/>
  <sheetViews>
    <sheetView workbookViewId="0">
      <selection activeCell="F13" sqref="F1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40</v>
      </c>
      <c r="B2" s="1">
        <v>40657</v>
      </c>
      <c r="C2" t="s">
        <v>13</v>
      </c>
      <c r="D2" t="str">
        <f>_xlfn.CONCAT((TEXT(H2,"yymmdd")),"-",TEXT(I2,"yymmdd"),".FC3")</f>
        <v>110424-110920.FC3</v>
      </c>
      <c r="E2" s="2" t="s">
        <v>13</v>
      </c>
      <c r="F2" s="2" t="s">
        <v>13</v>
      </c>
      <c r="G2" s="2" t="s">
        <v>13</v>
      </c>
      <c r="H2" s="10">
        <v>40657.708333333336</v>
      </c>
      <c r="I2" s="10">
        <v>40806.75</v>
      </c>
      <c r="J2" s="2" t="s">
        <v>24</v>
      </c>
      <c r="K2" t="s">
        <v>43</v>
      </c>
    </row>
    <row r="3" spans="1:13" s="11" customFormat="1" x14ac:dyDescent="0.25">
      <c r="A3" s="11" t="s">
        <v>40</v>
      </c>
      <c r="B3" s="12">
        <v>40995</v>
      </c>
      <c r="C3" s="11" t="s">
        <v>13</v>
      </c>
      <c r="D3" s="11" t="str">
        <f>_xlfn.CONCAT((TEXT(H3,"yymmdd")),"-",TEXT(I3,"yymmdd"),".FC3")</f>
        <v>120327-120330.FC3</v>
      </c>
      <c r="E3" s="11" t="s">
        <v>13</v>
      </c>
      <c r="F3" s="11" t="s">
        <v>13</v>
      </c>
      <c r="G3" s="11" t="s">
        <v>13</v>
      </c>
      <c r="H3" s="13">
        <v>40995.916666666664</v>
      </c>
      <c r="I3" s="13">
        <v>40998.916666666664</v>
      </c>
      <c r="J3" s="11" t="s">
        <v>24</v>
      </c>
      <c r="K3" s="11" t="s">
        <v>44</v>
      </c>
    </row>
    <row r="4" spans="1:13" x14ac:dyDescent="0.25">
      <c r="A4" s="2" t="s">
        <v>40</v>
      </c>
      <c r="C4" s="2" t="s">
        <v>13</v>
      </c>
      <c r="D4" s="2" t="str">
        <f t="shared" ref="D4:D15" si="0">_xlfn.CONCAT((TEXT(H4,"yymmdd")),"-",TEXT(I4,"yymmdd"),".FC3")</f>
        <v>000100-000100.FC3</v>
      </c>
      <c r="E4" s="2" t="s">
        <v>13</v>
      </c>
      <c r="F4" s="2" t="s">
        <v>13</v>
      </c>
      <c r="G4" s="2" t="s">
        <v>13</v>
      </c>
      <c r="J4" s="2" t="s">
        <v>24</v>
      </c>
      <c r="K4" s="2"/>
    </row>
    <row r="5" spans="1:13" x14ac:dyDescent="0.25">
      <c r="A5" s="2" t="s">
        <v>40</v>
      </c>
      <c r="C5" s="2" t="s">
        <v>13</v>
      </c>
      <c r="D5" s="2" t="str">
        <f t="shared" si="0"/>
        <v>000100-000100.FC3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40</v>
      </c>
      <c r="C6" s="2" t="s">
        <v>13</v>
      </c>
      <c r="D6" s="2" t="str">
        <f t="shared" si="0"/>
        <v>000100-000100.FC3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40</v>
      </c>
      <c r="C7" s="2" t="s">
        <v>13</v>
      </c>
      <c r="D7" s="2" t="str">
        <f t="shared" si="0"/>
        <v>000100-000100.FC3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40</v>
      </c>
      <c r="C8" s="2" t="s">
        <v>13</v>
      </c>
      <c r="D8" s="2" t="str">
        <f t="shared" si="0"/>
        <v>000100-000100.FC3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40</v>
      </c>
      <c r="C9" s="2" t="s">
        <v>13</v>
      </c>
      <c r="D9" s="2" t="str">
        <f t="shared" si="0"/>
        <v>000100-000100.FC3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40</v>
      </c>
      <c r="C10" s="2" t="s">
        <v>13</v>
      </c>
      <c r="D10" s="2" t="str">
        <f t="shared" si="0"/>
        <v>000100-000100.FC3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40</v>
      </c>
      <c r="C11" s="2" t="s">
        <v>13</v>
      </c>
      <c r="D11" s="2" t="str">
        <f t="shared" si="0"/>
        <v>000100-000100.FC3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40</v>
      </c>
      <c r="C12" s="2" t="s">
        <v>13</v>
      </c>
      <c r="D12" s="2" t="str">
        <f t="shared" si="0"/>
        <v>000100-000100.FC3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40</v>
      </c>
      <c r="C13" s="2" t="s">
        <v>13</v>
      </c>
      <c r="D13" s="2" t="str">
        <f t="shared" si="0"/>
        <v>000100-000100.FC3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40</v>
      </c>
      <c r="C14" s="2" t="s">
        <v>13</v>
      </c>
      <c r="D14" s="2" t="str">
        <f t="shared" si="0"/>
        <v>000100-000100.FC3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40</v>
      </c>
      <c r="C15" s="2" t="s">
        <v>13</v>
      </c>
      <c r="D15" s="2" t="str">
        <f t="shared" si="0"/>
        <v>000100-000100.FC3</v>
      </c>
      <c r="E15" s="2" t="s">
        <v>13</v>
      </c>
      <c r="F15" s="2" t="s">
        <v>13</v>
      </c>
      <c r="G15" s="2" t="s">
        <v>13</v>
      </c>
      <c r="J15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C2C-F80F-421C-AAA2-9F5D5B5124D4}">
  <dimension ref="A1:M9"/>
  <sheetViews>
    <sheetView workbookViewId="0">
      <selection activeCell="D22" sqref="D22"/>
    </sheetView>
  </sheetViews>
  <sheetFormatPr defaultRowHeight="15" x14ac:dyDescent="0.25"/>
  <cols>
    <col min="1" max="1" width="17.140625" style="18" customWidth="1"/>
    <col min="2" max="2" width="12.7109375" style="18" customWidth="1"/>
    <col min="3" max="3" width="8.28515625" style="18" customWidth="1"/>
    <col min="4" max="4" width="24.140625" style="18" customWidth="1"/>
    <col min="5" max="5" width="10.140625" style="18" customWidth="1"/>
    <col min="6" max="6" width="10.7109375" style="18" customWidth="1"/>
    <col min="7" max="7" width="10.85546875" style="18" customWidth="1"/>
    <col min="8" max="9" width="15.7109375" style="18" customWidth="1"/>
    <col min="10" max="10" width="27.7109375" style="18" customWidth="1"/>
    <col min="11" max="11" width="24.28515625" style="18" customWidth="1"/>
    <col min="12" max="16384" width="9.140625" style="18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100</v>
      </c>
      <c r="B2" s="16">
        <v>42128</v>
      </c>
      <c r="C2" s="15" t="s">
        <v>13</v>
      </c>
      <c r="D2" s="15" t="str">
        <f>_xlfn.CONCAT((TEXT(H2,"yymmdd")),"-",TEXT(I2,"yymmdd"),".FLC")</f>
        <v>160317-160717.FLC</v>
      </c>
      <c r="E2" s="15" t="s">
        <v>13</v>
      </c>
      <c r="F2" s="15" t="s">
        <v>13</v>
      </c>
      <c r="G2" s="15" t="s">
        <v>13</v>
      </c>
      <c r="H2" s="10">
        <v>42446.588946759257</v>
      </c>
      <c r="I2" s="10">
        <v>42568.672280092593</v>
      </c>
      <c r="J2" s="15" t="s">
        <v>24</v>
      </c>
      <c r="K2" s="15" t="s">
        <v>101</v>
      </c>
    </row>
    <row r="3" spans="1:13" x14ac:dyDescent="0.25">
      <c r="A3" s="15" t="s">
        <v>100</v>
      </c>
      <c r="B3" s="1">
        <v>42235</v>
      </c>
      <c r="C3" s="15" t="s">
        <v>13</v>
      </c>
      <c r="D3" s="15" t="str">
        <f>_xlfn.CONCAT((TEXT(H3,"yymmdd")),"-",TEXT(I3,"yymmdd"),".FLC")</f>
        <v>150819-151208.FLC</v>
      </c>
      <c r="E3" s="15" t="s">
        <v>13</v>
      </c>
      <c r="F3" s="15" t="s">
        <v>13</v>
      </c>
      <c r="G3" s="15" t="s">
        <v>13</v>
      </c>
      <c r="H3" s="10">
        <v>42235.708333333336</v>
      </c>
      <c r="I3" s="10">
        <v>42346.583333333336</v>
      </c>
      <c r="J3" s="15" t="s">
        <v>24</v>
      </c>
      <c r="K3" s="18" t="s">
        <v>102</v>
      </c>
    </row>
    <row r="4" spans="1:13" x14ac:dyDescent="0.25">
      <c r="A4" s="15" t="s">
        <v>100</v>
      </c>
      <c r="B4" s="1">
        <v>42352</v>
      </c>
      <c r="C4" s="18" t="s">
        <v>13</v>
      </c>
      <c r="D4" s="15" t="str">
        <f>_xlfn.CONCAT((TEXT(H4,"yymmdd")),"-",TEXT(I4,"yymmdd"),".FLC")</f>
        <v>151214-160315.FLC</v>
      </c>
      <c r="E4" s="18" t="s">
        <v>13</v>
      </c>
      <c r="F4" s="18" t="s">
        <v>13</v>
      </c>
      <c r="G4" s="18" t="s">
        <v>13</v>
      </c>
      <c r="H4" s="10">
        <v>42352.666666666664</v>
      </c>
      <c r="I4" s="10">
        <v>42444.75</v>
      </c>
      <c r="J4" s="18" t="s">
        <v>24</v>
      </c>
      <c r="K4" s="15" t="s">
        <v>103</v>
      </c>
    </row>
    <row r="5" spans="1:13" x14ac:dyDescent="0.25">
      <c r="A5" s="15" t="s">
        <v>100</v>
      </c>
      <c r="B5" s="1"/>
      <c r="C5" s="15" t="s">
        <v>13</v>
      </c>
      <c r="D5" s="15" t="str">
        <f t="shared" ref="D3:D8" si="0">_xlfn.CONCAT((TEXT(H5,"yymmdd")),"-",TEXT(I5,"yymmdd"),".FLC")</f>
        <v>000100-000100.FLC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  <c r="K5" s="17"/>
    </row>
    <row r="6" spans="1:13" x14ac:dyDescent="0.25">
      <c r="A6" s="15"/>
      <c r="B6" s="1"/>
      <c r="C6" s="15" t="s">
        <v>13</v>
      </c>
      <c r="D6" s="15" t="str">
        <f t="shared" si="0"/>
        <v>000100-000100.FLC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/>
      <c r="B7" s="1"/>
      <c r="C7" s="15" t="s">
        <v>13</v>
      </c>
      <c r="D7" s="15" t="str">
        <f t="shared" si="0"/>
        <v>000100-000100.FLC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/>
      <c r="B8" s="1"/>
      <c r="C8" s="15" t="s">
        <v>13</v>
      </c>
      <c r="D8" s="15" t="str">
        <f t="shared" si="0"/>
        <v>000100-000100.FLC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sortState xmlns:xlrd2="http://schemas.microsoft.com/office/spreadsheetml/2017/richdata2" ref="A2:M4">
    <sortCondition ref="B2:B4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2589-18E8-4359-A222-F9E8E771298F}">
  <dimension ref="A1:M9"/>
  <sheetViews>
    <sheetView workbookViewId="0">
      <selection activeCell="D2" sqref="D2"/>
    </sheetView>
  </sheetViews>
  <sheetFormatPr defaultRowHeight="15" x14ac:dyDescent="0.25"/>
  <cols>
    <col min="1" max="1" width="17.14062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95</v>
      </c>
      <c r="B2" s="16">
        <v>38392</v>
      </c>
      <c r="C2" s="15" t="s">
        <v>13</v>
      </c>
      <c r="D2" s="15" t="str">
        <f>_xlfn.CONCAT((TEXT(H2,"yymmdd")),"-",TEXT(I2,"yymmdd"),".HBE")</f>
        <v>050209-050416.HBE</v>
      </c>
      <c r="E2" s="15" t="s">
        <v>13</v>
      </c>
      <c r="F2" s="15" t="s">
        <v>13</v>
      </c>
      <c r="G2" s="15" t="s">
        <v>13</v>
      </c>
      <c r="H2" s="10">
        <v>38392.75</v>
      </c>
      <c r="I2" s="10">
        <v>38458.604166666664</v>
      </c>
      <c r="J2" s="15" t="s">
        <v>24</v>
      </c>
      <c r="K2" s="15" t="s">
        <v>60</v>
      </c>
    </row>
    <row r="3" spans="1:13" x14ac:dyDescent="0.25">
      <c r="A3" s="15"/>
      <c r="B3" s="1"/>
      <c r="C3" s="15" t="s">
        <v>13</v>
      </c>
      <c r="D3" s="15" t="str">
        <f t="shared" ref="D3:D8" si="0">_xlfn.CONCAT((TEXT(H3,"yymmdd")),"-",TEXT(I3,"yymmdd"),".HBE")</f>
        <v>000100-000100.HBE</v>
      </c>
      <c r="E3" s="15" t="s">
        <v>13</v>
      </c>
      <c r="F3" s="15" t="s">
        <v>13</v>
      </c>
      <c r="G3" s="15" t="s">
        <v>13</v>
      </c>
      <c r="H3" s="10"/>
      <c r="I3" s="10"/>
      <c r="J3" s="15" t="s">
        <v>24</v>
      </c>
    </row>
    <row r="4" spans="1:13" x14ac:dyDescent="0.25">
      <c r="A4" s="15"/>
      <c r="B4" s="1"/>
      <c r="C4" s="2" t="s">
        <v>13</v>
      </c>
      <c r="D4" s="15" t="str">
        <f t="shared" si="0"/>
        <v>000100-000100.HBE</v>
      </c>
      <c r="E4" s="2" t="s">
        <v>13</v>
      </c>
      <c r="F4" s="2" t="s">
        <v>13</v>
      </c>
      <c r="G4" s="2" t="s">
        <v>13</v>
      </c>
      <c r="H4" s="10"/>
      <c r="I4" s="10"/>
      <c r="J4" s="2" t="s">
        <v>24</v>
      </c>
      <c r="K4" s="15"/>
    </row>
    <row r="5" spans="1:13" x14ac:dyDescent="0.25">
      <c r="A5" s="15"/>
      <c r="B5" s="1"/>
      <c r="C5" s="15" t="s">
        <v>13</v>
      </c>
      <c r="D5" s="15" t="str">
        <f t="shared" si="0"/>
        <v>000100-000100.HBE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  <c r="K5" s="17"/>
    </row>
    <row r="6" spans="1:13" x14ac:dyDescent="0.25">
      <c r="A6" s="15"/>
      <c r="B6" s="1"/>
      <c r="C6" s="15" t="s">
        <v>13</v>
      </c>
      <c r="D6" s="15" t="str">
        <f t="shared" si="0"/>
        <v>000100-000100.HBE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/>
      <c r="B7" s="1"/>
      <c r="C7" s="15" t="s">
        <v>13</v>
      </c>
      <c r="D7" s="15" t="str">
        <f t="shared" si="0"/>
        <v>000100-000100.HBE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/>
      <c r="B8" s="1"/>
      <c r="C8" s="15" t="s">
        <v>13</v>
      </c>
      <c r="D8" s="15" t="str">
        <f t="shared" si="0"/>
        <v>000100-000100.HBE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BPT</vt:lpstr>
      <vt:lpstr>BWR</vt:lpstr>
      <vt:lpstr>CSH</vt:lpstr>
      <vt:lpstr>CRN</vt:lpstr>
      <vt:lpstr>FC1</vt:lpstr>
      <vt:lpstr>FC2</vt:lpstr>
      <vt:lpstr>FC3</vt:lpstr>
      <vt:lpstr>FLC</vt:lpstr>
      <vt:lpstr>HBE</vt:lpstr>
      <vt:lpstr>HKA</vt:lpstr>
      <vt:lpstr>HWE</vt:lpstr>
      <vt:lpstr>HWW</vt:lpstr>
      <vt:lpstr>LBH</vt:lpstr>
      <vt:lpstr>MGN</vt:lpstr>
      <vt:lpstr>MSX</vt:lpstr>
      <vt:lpstr>NHS</vt:lpstr>
      <vt:lpstr>SAR</vt:lpstr>
      <vt:lpstr>SCP</vt:lpstr>
      <vt:lpstr>SHR</vt:lpstr>
      <vt:lpstr>SHS</vt:lpstr>
      <vt:lpstr>SNA</vt:lpstr>
      <vt:lpstr>TKT</vt:lpstr>
      <vt:lpstr>TRM</vt:lpstr>
      <vt:lpstr>TUR</vt:lpstr>
      <vt:lpstr>VP#</vt:lpstr>
      <vt:lpstr>VP#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Athena</cp:lastModifiedBy>
  <dcterms:created xsi:type="dcterms:W3CDTF">2020-03-09T19:51:09Z</dcterms:created>
  <dcterms:modified xsi:type="dcterms:W3CDTF">2020-03-14T22:09:07Z</dcterms:modified>
</cp:coreProperties>
</file>