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5" yWindow="75" windowWidth="13215" windowHeight="7050" activeTab="2"/>
  </bookViews>
  <sheets>
    <sheet name="Gestión 2008" sheetId="1" r:id="rId1"/>
    <sheet name="Gestión 2009" sheetId="4" r:id="rId2"/>
    <sheet name="Gestión 2010" sheetId="6" r:id="rId3"/>
  </sheets>
  <calcPr calcId="125725"/>
</workbook>
</file>

<file path=xl/calcChain.xml><?xml version="1.0" encoding="utf-8"?>
<calcChain xmlns="http://schemas.openxmlformats.org/spreadsheetml/2006/main">
  <c r="T27" i="6"/>
  <c r="M27"/>
  <c r="L23" l="1"/>
  <c r="L24" s="1"/>
  <c r="K23"/>
  <c r="K24" s="1"/>
  <c r="J23"/>
  <c r="J24" s="1"/>
  <c r="N10"/>
  <c r="J46" l="1"/>
  <c r="J42"/>
  <c r="J38"/>
  <c r="J47"/>
  <c r="J43"/>
  <c r="J39"/>
  <c r="J48"/>
  <c r="J44"/>
  <c r="J40"/>
  <c r="J45"/>
  <c r="J36"/>
  <c r="J41"/>
  <c r="J37"/>
  <c r="L47"/>
  <c r="L39"/>
  <c r="L48"/>
  <c r="L44"/>
  <c r="L40"/>
  <c r="L36"/>
  <c r="L45"/>
  <c r="L41"/>
  <c r="L37"/>
  <c r="L46"/>
  <c r="L42"/>
  <c r="L38"/>
  <c r="L43"/>
  <c r="K45"/>
  <c r="K41"/>
  <c r="K37"/>
  <c r="K46"/>
  <c r="K42"/>
  <c r="K38"/>
  <c r="K47"/>
  <c r="K43"/>
  <c r="K39"/>
  <c r="K48"/>
  <c r="K44"/>
  <c r="K36"/>
  <c r="K40"/>
  <c r="K49" l="1"/>
  <c r="L49"/>
  <c r="J49"/>
  <c r="F48" l="1"/>
  <c r="F47"/>
  <c r="F46"/>
  <c r="F45"/>
  <c r="F44"/>
  <c r="F43"/>
  <c r="F42"/>
  <c r="F41"/>
  <c r="F40"/>
  <c r="F39"/>
  <c r="F38"/>
  <c r="F37"/>
  <c r="F36"/>
  <c r="F12"/>
  <c r="F13"/>
  <c r="F14"/>
  <c r="F15"/>
  <c r="F16"/>
  <c r="F17"/>
  <c r="F18"/>
  <c r="F19"/>
  <c r="F20"/>
  <c r="F21"/>
  <c r="F22"/>
  <c r="F11"/>
  <c r="F10"/>
  <c r="T11"/>
  <c r="T12"/>
  <c r="T13"/>
  <c r="T14"/>
  <c r="T15"/>
  <c r="T16"/>
  <c r="T17"/>
  <c r="T18"/>
  <c r="T19"/>
  <c r="T20"/>
  <c r="T21"/>
  <c r="T22"/>
  <c r="T10"/>
  <c r="S23"/>
  <c r="R23"/>
  <c r="Q23"/>
  <c r="P23"/>
  <c r="O23"/>
  <c r="M23"/>
  <c r="I23"/>
  <c r="H23"/>
  <c r="G23"/>
  <c r="N22"/>
  <c r="N21"/>
  <c r="N20"/>
  <c r="N19"/>
  <c r="N18"/>
  <c r="N17"/>
  <c r="N16"/>
  <c r="N15"/>
  <c r="N14"/>
  <c r="N13"/>
  <c r="N12"/>
  <c r="N11"/>
  <c r="K41" i="1"/>
  <c r="K42"/>
  <c r="K43"/>
  <c r="K44"/>
  <c r="K45"/>
  <c r="K46"/>
  <c r="K47"/>
  <c r="K48"/>
  <c r="K49"/>
  <c r="K50"/>
  <c r="M50"/>
  <c r="K51"/>
  <c r="M51"/>
  <c r="K52"/>
  <c r="M52"/>
  <c r="M24"/>
  <c r="M40" s="1"/>
  <c r="N24"/>
  <c r="N41" s="1"/>
  <c r="O24"/>
  <c r="O40" s="1"/>
  <c r="P24"/>
  <c r="P41" s="1"/>
  <c r="Q24"/>
  <c r="L24"/>
  <c r="L40" s="1"/>
  <c r="K24"/>
  <c r="K40" s="1"/>
  <c r="K53" s="1"/>
  <c r="J24"/>
  <c r="J52" s="1"/>
  <c r="H44" i="4"/>
  <c r="H46"/>
  <c r="F45"/>
  <c r="F43"/>
  <c r="F41"/>
  <c r="F40"/>
  <c r="F39"/>
  <c r="F37"/>
  <c r="F36"/>
  <c r="F47"/>
  <c r="I23"/>
  <c r="I37" s="1"/>
  <c r="H23"/>
  <c r="H36" s="1"/>
  <c r="G23"/>
  <c r="G35" s="1"/>
  <c r="F23"/>
  <c r="F35" s="1"/>
  <c r="J25" i="1"/>
  <c r="K25"/>
  <c r="L25"/>
  <c r="M25"/>
  <c r="N25"/>
  <c r="O25"/>
  <c r="P25"/>
  <c r="Q25"/>
  <c r="L23" i="4"/>
  <c r="L24" s="1"/>
  <c r="M23"/>
  <c r="M24" s="1"/>
  <c r="N23"/>
  <c r="N24" s="1"/>
  <c r="O23"/>
  <c r="O38" s="1"/>
  <c r="K23"/>
  <c r="K24" s="1"/>
  <c r="U11" i="6" l="1"/>
  <c r="U19"/>
  <c r="U17"/>
  <c r="U22"/>
  <c r="M25"/>
  <c r="I24"/>
  <c r="U13"/>
  <c r="G47" i="4"/>
  <c r="F44"/>
  <c r="G46"/>
  <c r="I44"/>
  <c r="H43"/>
  <c r="G42"/>
  <c r="I40"/>
  <c r="H39"/>
  <c r="G38"/>
  <c r="I36"/>
  <c r="H35"/>
  <c r="K36"/>
  <c r="K40"/>
  <c r="K44"/>
  <c r="J43" i="1"/>
  <c r="J47"/>
  <c r="J51"/>
  <c r="N52"/>
  <c r="Q51"/>
  <c r="L51"/>
  <c r="N50"/>
  <c r="Q49"/>
  <c r="L49"/>
  <c r="N48"/>
  <c r="Q47"/>
  <c r="L47"/>
  <c r="N46"/>
  <c r="Q45"/>
  <c r="L45"/>
  <c r="N44"/>
  <c r="Q43"/>
  <c r="L43"/>
  <c r="N42"/>
  <c r="Q41"/>
  <c r="L41"/>
  <c r="L53" s="1"/>
  <c r="N40"/>
  <c r="Q24" i="6"/>
  <c r="Q36"/>
  <c r="Q37"/>
  <c r="Q38"/>
  <c r="Q39"/>
  <c r="Q40"/>
  <c r="Q41"/>
  <c r="Q42"/>
  <c r="Q43"/>
  <c r="Q44"/>
  <c r="Q45"/>
  <c r="Q46"/>
  <c r="Q47"/>
  <c r="Q48"/>
  <c r="I39" i="4"/>
  <c r="G37"/>
  <c r="I35"/>
  <c r="K35"/>
  <c r="K39"/>
  <c r="K43"/>
  <c r="K47"/>
  <c r="J42" i="1"/>
  <c r="J46"/>
  <c r="J50"/>
  <c r="P52"/>
  <c r="P50"/>
  <c r="M49"/>
  <c r="P48"/>
  <c r="M47"/>
  <c r="P46"/>
  <c r="M45"/>
  <c r="P44"/>
  <c r="M43"/>
  <c r="P42"/>
  <c r="M41"/>
  <c r="P40"/>
  <c r="P24" i="6"/>
  <c r="P41"/>
  <c r="P43"/>
  <c r="P45"/>
  <c r="P47"/>
  <c r="P36"/>
  <c r="P37"/>
  <c r="P38"/>
  <c r="P39"/>
  <c r="P40"/>
  <c r="P42"/>
  <c r="P44"/>
  <c r="P46"/>
  <c r="P48"/>
  <c r="G45" i="4"/>
  <c r="I43"/>
  <c r="H42"/>
  <c r="G41"/>
  <c r="H38"/>
  <c r="F38"/>
  <c r="F42"/>
  <c r="F46"/>
  <c r="I46"/>
  <c r="H45"/>
  <c r="G44"/>
  <c r="I42"/>
  <c r="H41"/>
  <c r="G40"/>
  <c r="I38"/>
  <c r="H37"/>
  <c r="G36"/>
  <c r="G48" s="1"/>
  <c r="K38"/>
  <c r="K42"/>
  <c r="K46"/>
  <c r="J41" i="1"/>
  <c r="J45"/>
  <c r="J49"/>
  <c r="Q52"/>
  <c r="L52"/>
  <c r="N51"/>
  <c r="Q50"/>
  <c r="L50"/>
  <c r="N49"/>
  <c r="Q48"/>
  <c r="L48"/>
  <c r="N47"/>
  <c r="Q46"/>
  <c r="L46"/>
  <c r="N45"/>
  <c r="Q44"/>
  <c r="L44"/>
  <c r="N43"/>
  <c r="Q42"/>
  <c r="L42"/>
  <c r="Q40"/>
  <c r="Q53" s="1"/>
  <c r="O24" i="6"/>
  <c r="O36"/>
  <c r="O37"/>
  <c r="O38"/>
  <c r="O39"/>
  <c r="O40"/>
  <c r="O41"/>
  <c r="O42"/>
  <c r="O43"/>
  <c r="O44"/>
  <c r="O45"/>
  <c r="O46"/>
  <c r="O47"/>
  <c r="O48"/>
  <c r="S24"/>
  <c r="S36"/>
  <c r="S37"/>
  <c r="S38"/>
  <c r="S39"/>
  <c r="S40"/>
  <c r="S41"/>
  <c r="S42"/>
  <c r="S43"/>
  <c r="S44"/>
  <c r="S45"/>
  <c r="S46"/>
  <c r="S47"/>
  <c r="S48"/>
  <c r="I45" i="4"/>
  <c r="G43"/>
  <c r="I41"/>
  <c r="H40"/>
  <c r="G39"/>
  <c r="K37"/>
  <c r="K41"/>
  <c r="K45"/>
  <c r="J40" i="1"/>
  <c r="J44"/>
  <c r="J48"/>
  <c r="P51"/>
  <c r="P49"/>
  <c r="M48"/>
  <c r="P47"/>
  <c r="M46"/>
  <c r="P45"/>
  <c r="M44"/>
  <c r="P43"/>
  <c r="M42"/>
  <c r="R24" i="6"/>
  <c r="R36"/>
  <c r="R38"/>
  <c r="R40"/>
  <c r="R48"/>
  <c r="R41"/>
  <c r="R47"/>
  <c r="R37"/>
  <c r="R39"/>
  <c r="R43"/>
  <c r="R45"/>
  <c r="R42"/>
  <c r="R44"/>
  <c r="R46"/>
  <c r="M24"/>
  <c r="M37"/>
  <c r="M36"/>
  <c r="M40"/>
  <c r="M44"/>
  <c r="M48"/>
  <c r="M43"/>
  <c r="M47"/>
  <c r="M46"/>
  <c r="M41"/>
  <c r="M39"/>
  <c r="M38"/>
  <c r="M42"/>
  <c r="M45"/>
  <c r="I46"/>
  <c r="I36"/>
  <c r="I38"/>
  <c r="I40"/>
  <c r="I42"/>
  <c r="I44"/>
  <c r="I48"/>
  <c r="I43"/>
  <c r="I45"/>
  <c r="I39"/>
  <c r="I37"/>
  <c r="I41"/>
  <c r="I47"/>
  <c r="H24"/>
  <c r="H39"/>
  <c r="H36"/>
  <c r="H40"/>
  <c r="H44"/>
  <c r="H48"/>
  <c r="H41"/>
  <c r="H45"/>
  <c r="H47"/>
  <c r="H37"/>
  <c r="H38"/>
  <c r="H42"/>
  <c r="H46"/>
  <c r="H43"/>
  <c r="U14"/>
  <c r="G24"/>
  <c r="G45"/>
  <c r="G41"/>
  <c r="G37"/>
  <c r="G46"/>
  <c r="G38"/>
  <c r="G47"/>
  <c r="G43"/>
  <c r="G39"/>
  <c r="G48"/>
  <c r="G44"/>
  <c r="G40"/>
  <c r="G36"/>
  <c r="G42"/>
  <c r="O52" i="1"/>
  <c r="O51"/>
  <c r="O50"/>
  <c r="O49"/>
  <c r="O48"/>
  <c r="O47"/>
  <c r="O46"/>
  <c r="O45"/>
  <c r="O44"/>
  <c r="O43"/>
  <c r="O42"/>
  <c r="O41"/>
  <c r="O47" i="4"/>
  <c r="O43"/>
  <c r="O39"/>
  <c r="O35"/>
  <c r="O44"/>
  <c r="O40"/>
  <c r="O36"/>
  <c r="O24"/>
  <c r="O45"/>
  <c r="O41"/>
  <c r="O37"/>
  <c r="O46"/>
  <c r="O42"/>
  <c r="N47"/>
  <c r="N45"/>
  <c r="N43"/>
  <c r="N41"/>
  <c r="N39"/>
  <c r="N37"/>
  <c r="N35"/>
  <c r="N46"/>
  <c r="N44"/>
  <c r="N42"/>
  <c r="N40"/>
  <c r="N38"/>
  <c r="N36"/>
  <c r="M47"/>
  <c r="M43"/>
  <c r="M39"/>
  <c r="M35"/>
  <c r="M46"/>
  <c r="M42"/>
  <c r="M38"/>
  <c r="M45"/>
  <c r="M41"/>
  <c r="M37"/>
  <c r="M44"/>
  <c r="M40"/>
  <c r="M36"/>
  <c r="L46"/>
  <c r="L42"/>
  <c r="L38"/>
  <c r="L47"/>
  <c r="L43"/>
  <c r="L39"/>
  <c r="L35"/>
  <c r="L44"/>
  <c r="L40"/>
  <c r="L36"/>
  <c r="L45"/>
  <c r="L41"/>
  <c r="L37"/>
  <c r="U20" i="6"/>
  <c r="U18"/>
  <c r="U16"/>
  <c r="U15"/>
  <c r="T23"/>
  <c r="T46" s="1"/>
  <c r="U12"/>
  <c r="U21"/>
  <c r="N23"/>
  <c r="N40" s="1"/>
  <c r="U10"/>
  <c r="M53" i="1"/>
  <c r="O53"/>
  <c r="N53"/>
  <c r="J53"/>
  <c r="R12"/>
  <c r="R13"/>
  <c r="R14"/>
  <c r="R15"/>
  <c r="R16"/>
  <c r="R17"/>
  <c r="R18"/>
  <c r="R19"/>
  <c r="R20"/>
  <c r="R21"/>
  <c r="R22"/>
  <c r="R23"/>
  <c r="R11"/>
  <c r="I13"/>
  <c r="S13" s="1"/>
  <c r="I14"/>
  <c r="S14" s="1"/>
  <c r="I15"/>
  <c r="I16"/>
  <c r="I17"/>
  <c r="S17" s="1"/>
  <c r="I18"/>
  <c r="S18" s="1"/>
  <c r="I19"/>
  <c r="I20"/>
  <c r="I21"/>
  <c r="S21" s="1"/>
  <c r="I22"/>
  <c r="S22" s="1"/>
  <c r="I23"/>
  <c r="S23" s="1"/>
  <c r="I12"/>
  <c r="I11"/>
  <c r="S11" s="1"/>
  <c r="H24"/>
  <c r="G24"/>
  <c r="F24"/>
  <c r="G24" i="4"/>
  <c r="H24"/>
  <c r="I24"/>
  <c r="F24"/>
  <c r="G44" i="1" l="1"/>
  <c r="G43"/>
  <c r="G47"/>
  <c r="G51"/>
  <c r="G42"/>
  <c r="G46"/>
  <c r="G50"/>
  <c r="G41"/>
  <c r="G45"/>
  <c r="G49"/>
  <c r="G25"/>
  <c r="G40"/>
  <c r="G48"/>
  <c r="H47" i="4"/>
  <c r="H48" s="1"/>
  <c r="K48"/>
  <c r="F48" i="1"/>
  <c r="F49"/>
  <c r="F45"/>
  <c r="F40"/>
  <c r="F46"/>
  <c r="F41"/>
  <c r="F50"/>
  <c r="F25"/>
  <c r="F51"/>
  <c r="F47"/>
  <c r="F42"/>
  <c r="F44"/>
  <c r="F43"/>
  <c r="S19"/>
  <c r="S15"/>
  <c r="P53"/>
  <c r="H42"/>
  <c r="H44"/>
  <c r="H48"/>
  <c r="H50"/>
  <c r="H41"/>
  <c r="H43"/>
  <c r="H45"/>
  <c r="H47"/>
  <c r="H51"/>
  <c r="H49"/>
  <c r="H25"/>
  <c r="H40"/>
  <c r="H46"/>
  <c r="I47" i="4"/>
  <c r="I48" s="1"/>
  <c r="I51" i="1"/>
  <c r="I47"/>
  <c r="S12"/>
  <c r="S24" s="1"/>
  <c r="S51" s="1"/>
  <c r="S20"/>
  <c r="S16"/>
  <c r="T24" i="6"/>
  <c r="T37"/>
  <c r="T41"/>
  <c r="T43"/>
  <c r="T45"/>
  <c r="T36"/>
  <c r="T38"/>
  <c r="T40"/>
  <c r="T42"/>
  <c r="T44"/>
  <c r="T48"/>
  <c r="T47"/>
  <c r="T39"/>
  <c r="N24"/>
  <c r="N39"/>
  <c r="N43"/>
  <c r="N47"/>
  <c r="N38"/>
  <c r="N46"/>
  <c r="N37"/>
  <c r="N41"/>
  <c r="N45"/>
  <c r="N36"/>
  <c r="N44"/>
  <c r="N48"/>
  <c r="N42"/>
  <c r="R24" i="1"/>
  <c r="R51" s="1"/>
  <c r="O48" i="4"/>
  <c r="N48"/>
  <c r="M48"/>
  <c r="L48"/>
  <c r="M49" i="6"/>
  <c r="I49"/>
  <c r="H49"/>
  <c r="G49"/>
  <c r="Q49"/>
  <c r="S49"/>
  <c r="P49"/>
  <c r="U23"/>
  <c r="R49"/>
  <c r="O49"/>
  <c r="F48" i="4"/>
  <c r="I24" i="1"/>
  <c r="I25" s="1"/>
  <c r="J22" i="4"/>
  <c r="I42" i="1" l="1"/>
  <c r="I49"/>
  <c r="I44"/>
  <c r="I40"/>
  <c r="F53"/>
  <c r="I43"/>
  <c r="I50"/>
  <c r="Q22" i="4"/>
  <c r="I41" i="1"/>
  <c r="H53"/>
  <c r="I46"/>
  <c r="I45"/>
  <c r="I48"/>
  <c r="G53"/>
  <c r="U24" i="6"/>
  <c r="U39"/>
  <c r="U38"/>
  <c r="U42"/>
  <c r="U46"/>
  <c r="U41"/>
  <c r="U45"/>
  <c r="U37"/>
  <c r="U36"/>
  <c r="U44"/>
  <c r="U48"/>
  <c r="U43"/>
  <c r="U47"/>
  <c r="U40"/>
  <c r="R25" i="1"/>
  <c r="R40"/>
  <c r="R41"/>
  <c r="R42"/>
  <c r="R43"/>
  <c r="R44"/>
  <c r="R45"/>
  <c r="R46"/>
  <c r="R47"/>
  <c r="R48"/>
  <c r="R49"/>
  <c r="R50"/>
  <c r="R52"/>
  <c r="S42"/>
  <c r="S46"/>
  <c r="S50"/>
  <c r="S41"/>
  <c r="S45"/>
  <c r="S49"/>
  <c r="S25"/>
  <c r="S40"/>
  <c r="S44"/>
  <c r="S48"/>
  <c r="S52"/>
  <c r="S43"/>
  <c r="S47"/>
  <c r="N49" i="6"/>
  <c r="T49"/>
  <c r="J17" i="4"/>
  <c r="S53" i="1" l="1"/>
  <c r="R53"/>
  <c r="I53"/>
  <c r="U49" i="6"/>
  <c r="P11" i="4"/>
  <c r="P12"/>
  <c r="P13"/>
  <c r="P14"/>
  <c r="P15"/>
  <c r="P16"/>
  <c r="P17"/>
  <c r="P18"/>
  <c r="P19"/>
  <c r="P20"/>
  <c r="P21"/>
  <c r="P10"/>
  <c r="P23" l="1"/>
  <c r="J21"/>
  <c r="J20"/>
  <c r="J19"/>
  <c r="J18"/>
  <c r="Q17"/>
  <c r="J16"/>
  <c r="J15"/>
  <c r="J14"/>
  <c r="J13"/>
  <c r="J12"/>
  <c r="J11"/>
  <c r="J10"/>
  <c r="Q15" l="1"/>
  <c r="Q19"/>
  <c r="J23"/>
  <c r="J42" s="1"/>
  <c r="Q14"/>
  <c r="Q18"/>
  <c r="J43"/>
  <c r="Q21"/>
  <c r="J38"/>
  <c r="Q11"/>
  <c r="Q12"/>
  <c r="J37"/>
  <c r="Q16"/>
  <c r="Q20"/>
  <c r="J45"/>
  <c r="P24"/>
  <c r="P37"/>
  <c r="P41"/>
  <c r="P45"/>
  <c r="P36"/>
  <c r="P40"/>
  <c r="P44"/>
  <c r="P35"/>
  <c r="P39"/>
  <c r="P43"/>
  <c r="P38"/>
  <c r="P42"/>
  <c r="P46"/>
  <c r="P47"/>
  <c r="J24"/>
  <c r="Q13"/>
  <c r="Q10"/>
  <c r="Q45" l="1"/>
  <c r="Q37"/>
  <c r="J35"/>
  <c r="Q40"/>
  <c r="J40"/>
  <c r="Q23"/>
  <c r="Q35"/>
  <c r="Q41"/>
  <c r="Q36"/>
  <c r="Q46"/>
  <c r="Q39"/>
  <c r="Q44"/>
  <c r="Q38"/>
  <c r="J41"/>
  <c r="J36"/>
  <c r="J46"/>
  <c r="J39"/>
  <c r="J44"/>
  <c r="P48"/>
  <c r="Q24"/>
  <c r="Q47" l="1"/>
  <c r="Q48" s="1"/>
  <c r="Q42"/>
  <c r="Q43"/>
  <c r="J47"/>
  <c r="J48" s="1"/>
</calcChain>
</file>

<file path=xl/sharedStrings.xml><?xml version="1.0" encoding="utf-8"?>
<sst xmlns="http://schemas.openxmlformats.org/spreadsheetml/2006/main" count="382" uniqueCount="103">
  <si>
    <t>FABRICA DE CONFECCIONES</t>
  </si>
  <si>
    <t>TRAILER GUARANTED</t>
  </si>
  <si>
    <t>TEL:4233928 FAX:4542962 </t>
  </si>
  <si>
    <t>GESTIÓN 2008</t>
  </si>
  <si>
    <t xml:space="preserve">                                                               </t>
  </si>
  <si>
    <t>trailerguaranted@hotmail.com</t>
  </si>
  <si>
    <t>FECHA</t>
  </si>
  <si>
    <t>GESTIÓN 2009</t>
  </si>
  <si>
    <t xml:space="preserve">UC = Utilidad de la Confección  </t>
  </si>
  <si>
    <t>UB = Utilidad del bodado</t>
  </si>
  <si>
    <t>UNIT = Utilidad Neta Total UC+UB+UG</t>
  </si>
  <si>
    <t>PLANILLA DE INGRESOS Y EGRESOS</t>
  </si>
  <si>
    <t>Empieza en:</t>
  </si>
  <si>
    <t>Termina en:</t>
  </si>
  <si>
    <t>Nº de ORDEN de PROD.</t>
  </si>
  <si>
    <t>INGRESOS TOTALES</t>
  </si>
  <si>
    <t>EGRESOS TOTALES</t>
  </si>
  <si>
    <t>Gastos de Luz ELFEC</t>
  </si>
  <si>
    <t>Gastos de Agua SEMAPA</t>
  </si>
  <si>
    <t>GLE.</t>
  </si>
  <si>
    <t>GAS.</t>
  </si>
  <si>
    <t>GTIC.</t>
  </si>
  <si>
    <t>Gastos de Telf. Internet  / COMTECO</t>
  </si>
  <si>
    <t>Gastos de Envios</t>
  </si>
  <si>
    <t>GEE.</t>
  </si>
  <si>
    <t>Gastos de Transporte / Gasolina</t>
  </si>
  <si>
    <t>Gestión 2009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</si>
  <si>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</si>
  <si>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</si>
  <si>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</si>
  <si>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</si>
  <si>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</si>
  <si>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</si>
  <si>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</si>
  <si>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</si>
  <si>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</si>
  <si>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</si>
  <si>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</si>
  <si>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DICEIMBRE</t>
  </si>
  <si>
    <t>UG = Utilidad de Gastos U Otros</t>
  </si>
  <si>
    <t>UTILIDAD NETA TOTAL MENSUAL</t>
  </si>
  <si>
    <t>GTG.</t>
  </si>
  <si>
    <t>GAG.</t>
  </si>
  <si>
    <t>UNIT.</t>
  </si>
  <si>
    <t>UG.</t>
  </si>
  <si>
    <t>UC.</t>
  </si>
  <si>
    <t>UB.</t>
  </si>
  <si>
    <t>Gastos en Alimentación General</t>
  </si>
  <si>
    <t xml:space="preserve">TGUN=Total gastos utilizados </t>
  </si>
  <si>
    <t>U. T. M.</t>
  </si>
  <si>
    <t>Gestión 2008</t>
  </si>
  <si>
    <t>GTO</t>
  </si>
  <si>
    <t>Gastos telefonicos otros</t>
  </si>
  <si>
    <t>GB</t>
  </si>
  <si>
    <t>GB= Utilidad para gastos de bordadora</t>
  </si>
  <si>
    <t>UG = Utilidad de  Otros Gastos</t>
  </si>
  <si>
    <t>UO.</t>
  </si>
  <si>
    <t>2633-O</t>
  </si>
  <si>
    <t>2650-O</t>
  </si>
  <si>
    <t>2651-C</t>
  </si>
  <si>
    <t>2660-C</t>
  </si>
  <si>
    <t>2661-O</t>
  </si>
  <si>
    <t>2683-O</t>
  </si>
  <si>
    <t>2683-C</t>
  </si>
  <si>
    <t>2670-C</t>
  </si>
  <si>
    <t>2701-O</t>
  </si>
  <si>
    <t>2717-C</t>
  </si>
  <si>
    <t>2718-O</t>
  </si>
  <si>
    <t>PSF=Personal Salario Fijo</t>
  </si>
  <si>
    <r>
      <t>COCHABAMBA-BOLIVIA</t>
    </r>
    <r>
      <rPr>
        <b/>
        <sz val="10"/>
        <color indexed="18"/>
        <rFont val="Lucida Calligraphy"/>
        <family val="4"/>
      </rPr>
      <t> </t>
    </r>
  </si>
  <si>
    <t>Aguinaldos</t>
  </si>
  <si>
    <t>GEE</t>
  </si>
  <si>
    <t>GEE=gastos de envios</t>
  </si>
  <si>
    <t>GTG</t>
  </si>
  <si>
    <t>GTG=Gastos de transporte  gasolina taxis</t>
  </si>
  <si>
    <t>GIG</t>
  </si>
  <si>
    <t>GIG=Gastos de insumos en general</t>
  </si>
  <si>
    <t>GAG</t>
  </si>
  <si>
    <t>GAG=Gastos de alimentación en general</t>
  </si>
  <si>
    <t>MPSF</t>
  </si>
  <si>
    <t>TOTAL  ANUAL    Bs.</t>
  </si>
  <si>
    <t>TOTAL  ANUAL    $us.</t>
  </si>
  <si>
    <t>Nº  ORDEN PROD.</t>
  </si>
  <si>
    <t>PSF=Personal salario fijo</t>
  </si>
  <si>
    <t>AGUINALDOS</t>
  </si>
  <si>
    <t>TOTAL ANUAL expresado en %</t>
  </si>
  <si>
    <t>TOTAL ANUAL Bs.</t>
  </si>
  <si>
    <t>TOTAL ANUAL $us.</t>
  </si>
  <si>
    <t>T/C =7,19</t>
  </si>
  <si>
    <t>PLANILLA DE INGRESOS Y EGRESOS EN PORCENTAJE</t>
  </si>
  <si>
    <t>GESTIÓN 2010</t>
  </si>
  <si>
    <t>T/C  7,07</t>
  </si>
  <si>
    <t>T/C  7,00</t>
  </si>
  <si>
    <t>CANT. OP:</t>
  </si>
  <si>
    <t>GM= Depr. Maquinaria</t>
  </si>
  <si>
    <t>GC= Gastos de Celular</t>
  </si>
  <si>
    <t>GE= Gastos de Envio</t>
  </si>
  <si>
    <t>GC</t>
  </si>
  <si>
    <t xml:space="preserve">GE </t>
  </si>
  <si>
    <t>GM.</t>
  </si>
  <si>
    <t>EGRESO REAL</t>
  </si>
  <si>
    <t>MONTO NO ESTIMADO</t>
  </si>
  <si>
    <t>MONTO ESTIMADO PARA EGRESO GB,GM,GC,GE,OU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</si>
</sst>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[$-C0A]d\-mmm\-yy;@"/>
  </numFmts>
  <fonts count="37">
    <font>
      <sz val="11"/>
      <color theme="1"/>
      <name val="Calibri"/>
      <family val="2"/>
      <scheme val="minor"/>
    </font>
    <font>
      <i/>
      <sz val="10"/>
      <color indexed="18"/>
      <name val="Lucida Calligraphy"/>
      <family val="4"/>
    </font>
    <font>
      <i/>
      <sz val="10"/>
      <color indexed="18"/>
      <name val="Arial"/>
      <family val="2"/>
    </font>
    <font>
      <sz val="10"/>
      <color indexed="62"/>
      <name val="Arial"/>
      <family val="2"/>
    </font>
    <font>
      <sz val="18"/>
      <color rgb="FF000099"/>
      <name val="Lucida Calligraphy"/>
      <family val="4"/>
    </font>
    <font>
      <sz val="18"/>
      <name val="Arial"/>
      <family val="2"/>
    </font>
    <font>
      <sz val="10"/>
      <color indexed="18"/>
      <name val="Lucida Calligraphy"/>
      <family val="4"/>
    </font>
    <font>
      <sz val="7"/>
      <color indexed="18"/>
      <name val="Arial"/>
      <family val="2"/>
    </font>
    <font>
      <b/>
      <sz val="10"/>
      <color indexed="16"/>
      <name val="Lucida Calligraphy"/>
      <family val="4"/>
    </font>
    <font>
      <b/>
      <sz val="10"/>
      <color theme="1"/>
      <name val="Lucida Calligraphy"/>
      <family val="4"/>
    </font>
    <font>
      <b/>
      <sz val="14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b/>
      <sz val="7"/>
      <color theme="1"/>
      <name val="Arial"/>
      <family val="2"/>
    </font>
    <font>
      <sz val="10"/>
      <color theme="1"/>
      <name val="Arial"/>
      <family val="2"/>
    </font>
    <font>
      <b/>
      <sz val="6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8"/>
      <name val="Lucida Calligraphy"/>
      <family val="4"/>
    </font>
    <font>
      <b/>
      <sz val="10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2060"/>
      <name val="Hobo Std"/>
      <family val="3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medium">
        <color theme="3" tint="-0.499984740745262"/>
      </top>
      <bottom style="thin">
        <color theme="3" tint="-0.499984740745262"/>
      </bottom>
      <diagonal/>
    </border>
    <border>
      <left style="medium">
        <color indexed="64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indexed="64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-0.499984740745262"/>
      </right>
      <top style="medium">
        <color theme="3" tint="-0.499984740745262"/>
      </top>
      <bottom style="thin">
        <color theme="3" tint="-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theme="3" tint="-0.499984740745262"/>
      </left>
      <right style="medium">
        <color indexed="64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indexed="64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3" tint="-0.499984740745262"/>
      </left>
      <right/>
      <top style="medium">
        <color theme="3" tint="-0.499984740745262"/>
      </top>
      <bottom style="thin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thin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3" tint="-0.499984740745262"/>
      </top>
      <bottom/>
      <diagonal/>
    </border>
    <border>
      <left/>
      <right style="medium">
        <color indexed="64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 style="thin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medium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medium">
        <color theme="3" tint="-0.499984740745262"/>
      </bottom>
      <diagonal/>
    </border>
    <border>
      <left style="thin">
        <color theme="3" tint="-0.499984740745262"/>
      </left>
      <right style="medium">
        <color theme="3" tint="-0.499984740745262"/>
      </right>
      <top style="thin">
        <color theme="3" tint="-0.499984740745262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thin">
        <color theme="3" tint="-0.499984740745262"/>
      </top>
      <bottom style="medium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3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3" tint="-0.499984740745262"/>
      </top>
      <bottom style="medium">
        <color theme="3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theme="3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3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theme="3" tint="-0.499984740745262"/>
      </right>
      <top style="medium">
        <color indexed="64"/>
      </top>
      <bottom style="medium">
        <color indexed="64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theme="3" tint="-0.499984740745262"/>
      </right>
      <top style="medium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indexed="64"/>
      </left>
      <right style="thin">
        <color theme="3" tint="-0.499984740745262"/>
      </right>
      <top style="medium">
        <color indexed="64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medium">
        <color indexed="64"/>
      </top>
      <bottom style="thin">
        <color theme="3" tint="-0.499984740745262"/>
      </bottom>
      <diagonal/>
    </border>
    <border>
      <left style="thin">
        <color theme="3" tint="-0.499984740745262"/>
      </left>
      <right style="medium">
        <color indexed="64"/>
      </right>
      <top style="medium">
        <color indexed="64"/>
      </top>
      <bottom style="thin">
        <color theme="3" tint="-0.499984740745262"/>
      </bottom>
      <diagonal/>
    </border>
    <border>
      <left style="medium">
        <color indexed="64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medium">
        <color indexed="64"/>
      </right>
      <top style="thin">
        <color theme="3" tint="-0.499984740745262"/>
      </top>
      <bottom style="thin">
        <color theme="3" tint="-0.499984740745262"/>
      </bottom>
      <diagonal/>
    </border>
    <border>
      <left style="medium">
        <color indexed="64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medium">
        <color indexed="64"/>
      </left>
      <right style="thin">
        <color theme="3" tint="-0.499984740745262"/>
      </right>
      <top style="thin">
        <color theme="3" tint="-0.499984740745262"/>
      </top>
      <bottom style="medium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medium">
        <color indexed="64"/>
      </bottom>
      <diagonal/>
    </border>
    <border>
      <left style="thin">
        <color theme="3" tint="-0.499984740745262"/>
      </left>
      <right style="medium">
        <color indexed="64"/>
      </right>
      <top style="thin">
        <color theme="3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medium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25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1" fillId="0" borderId="0" xfId="0" applyFont="1" applyAlignment="1">
      <alignment horizontal="left"/>
    </xf>
    <xf numFmtId="0" fontId="5" fillId="0" borderId="0" xfId="0" applyFont="1" applyAlignment="1">
      <alignment vertical="justify"/>
    </xf>
    <xf numFmtId="0" fontId="6" fillId="0" borderId="0" xfId="0" applyFont="1"/>
    <xf numFmtId="0" fontId="7" fillId="0" borderId="0" xfId="0" applyFont="1"/>
    <xf numFmtId="0" fontId="0" fillId="0" borderId="0" xfId="0" applyBorder="1"/>
    <xf numFmtId="0" fontId="0" fillId="0" borderId="0" xfId="0" applyAlignment="1">
      <alignment horizontal="left" vertical="center"/>
    </xf>
    <xf numFmtId="0" fontId="13" fillId="2" borderId="14" xfId="0" applyFont="1" applyFill="1" applyBorder="1" applyAlignment="1">
      <alignment horizontal="justify" vertical="center"/>
    </xf>
    <xf numFmtId="0" fontId="14" fillId="0" borderId="16" xfId="0" applyFont="1" applyBorder="1" applyAlignment="1">
      <alignment vertical="center"/>
    </xf>
    <xf numFmtId="0" fontId="12" fillId="3" borderId="15" xfId="0" applyFont="1" applyFill="1" applyBorder="1"/>
    <xf numFmtId="0" fontId="12" fillId="3" borderId="21" xfId="0" applyFont="1" applyFill="1" applyBorder="1"/>
    <xf numFmtId="0" fontId="13" fillId="2" borderId="0" xfId="0" applyFont="1" applyFill="1" applyBorder="1" applyAlignment="1">
      <alignment horizontal="justify" vertical="center"/>
    </xf>
    <xf numFmtId="0" fontId="13" fillId="2" borderId="18" xfId="0" applyFont="1" applyFill="1" applyBorder="1" applyAlignment="1">
      <alignment horizontal="justify" vertical="center"/>
    </xf>
    <xf numFmtId="0" fontId="13" fillId="2" borderId="10" xfId="0" applyFont="1" applyFill="1" applyBorder="1" applyAlignment="1">
      <alignment horizontal="justify" vertical="center"/>
    </xf>
    <xf numFmtId="0" fontId="13" fillId="2" borderId="1" xfId="0" applyFont="1" applyFill="1" applyBorder="1" applyAlignment="1">
      <alignment horizontal="justify" vertical="center"/>
    </xf>
    <xf numFmtId="0" fontId="0" fillId="2" borderId="4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15" fillId="3" borderId="23" xfId="0" applyFont="1" applyFill="1" applyBorder="1" applyAlignment="1">
      <alignment horizontal="justify" vertical="center"/>
    </xf>
    <xf numFmtId="0" fontId="13" fillId="3" borderId="24" xfId="0" applyFont="1" applyFill="1" applyBorder="1" applyAlignment="1">
      <alignment horizontal="justify" vertical="center"/>
    </xf>
    <xf numFmtId="0" fontId="13" fillId="3" borderId="25" xfId="0" applyFont="1" applyFill="1" applyBorder="1" applyAlignment="1">
      <alignment horizontal="justify" vertical="center"/>
    </xf>
    <xf numFmtId="0" fontId="13" fillId="4" borderId="19" xfId="0" applyFont="1" applyFill="1" applyBorder="1" applyAlignment="1">
      <alignment horizontal="justify" vertical="center"/>
    </xf>
    <xf numFmtId="0" fontId="0" fillId="0" borderId="13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2" fontId="0" fillId="3" borderId="16" xfId="0" applyNumberForma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7" fillId="0" borderId="16" xfId="0" applyFont="1" applyBorder="1" applyAlignment="1">
      <alignment vertical="center"/>
    </xf>
    <xf numFmtId="14" fontId="20" fillId="2" borderId="9" xfId="0" applyNumberFormat="1" applyFont="1" applyFill="1" applyBorder="1" applyAlignment="1">
      <alignment horizontal="left" vertical="center"/>
    </xf>
    <xf numFmtId="14" fontId="20" fillId="2" borderId="4" xfId="0" applyNumberFormat="1" applyFont="1" applyFill="1" applyBorder="1" applyAlignment="1">
      <alignment horizontal="left" vertical="center"/>
    </xf>
    <xf numFmtId="2" fontId="22" fillId="2" borderId="4" xfId="0" applyNumberFormat="1" applyFont="1" applyFill="1" applyBorder="1" applyAlignment="1">
      <alignment horizontal="left" vertical="center"/>
    </xf>
    <xf numFmtId="2" fontId="22" fillId="2" borderId="26" xfId="0" applyNumberFormat="1" applyFont="1" applyFill="1" applyBorder="1" applyAlignment="1">
      <alignment horizontal="left" vertical="center"/>
    </xf>
    <xf numFmtId="14" fontId="20" fillId="2" borderId="7" xfId="0" applyNumberFormat="1" applyFont="1" applyFill="1" applyBorder="1" applyAlignment="1">
      <alignment horizontal="left" vertical="center"/>
    </xf>
    <xf numFmtId="2" fontId="22" fillId="2" borderId="22" xfId="0" applyNumberFormat="1" applyFont="1" applyFill="1" applyBorder="1" applyAlignment="1">
      <alignment horizontal="left" vertical="center"/>
    </xf>
    <xf numFmtId="2" fontId="22" fillId="2" borderId="2" xfId="0" applyNumberFormat="1" applyFont="1" applyFill="1" applyBorder="1" applyAlignment="1">
      <alignment horizontal="left" vertical="center"/>
    </xf>
    <xf numFmtId="2" fontId="23" fillId="2" borderId="16" xfId="0" applyNumberFormat="1" applyFont="1" applyFill="1" applyBorder="1" applyAlignment="1">
      <alignment horizontal="left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14" fontId="20" fillId="2" borderId="22" xfId="0" applyNumberFormat="1" applyFont="1" applyFill="1" applyBorder="1" applyAlignment="1">
      <alignment horizontal="left" vertical="center"/>
    </xf>
    <xf numFmtId="14" fontId="20" fillId="2" borderId="28" xfId="0" applyNumberFormat="1" applyFont="1" applyFill="1" applyBorder="1" applyAlignment="1">
      <alignment horizontal="left" vertical="center"/>
    </xf>
    <xf numFmtId="14" fontId="20" fillId="2" borderId="2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0" fillId="0" borderId="13" xfId="0" applyBorder="1" applyAlignment="1">
      <alignment horizontal="left" vertical="center"/>
    </xf>
    <xf numFmtId="0" fontId="27" fillId="4" borderId="16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2" fontId="19" fillId="0" borderId="16" xfId="0" applyNumberFormat="1" applyFont="1" applyFill="1" applyBorder="1" applyAlignment="1">
      <alignment horizontal="left" vertical="center"/>
    </xf>
    <xf numFmtId="0" fontId="13" fillId="4" borderId="38" xfId="0" applyFont="1" applyFill="1" applyBorder="1" applyAlignment="1">
      <alignment horizontal="justify" vertical="center"/>
    </xf>
    <xf numFmtId="0" fontId="12" fillId="3" borderId="29" xfId="0" applyFont="1" applyFill="1" applyBorder="1"/>
    <xf numFmtId="0" fontId="13" fillId="3" borderId="29" xfId="0" applyFont="1" applyFill="1" applyBorder="1" applyAlignment="1">
      <alignment horizontal="justify" vertical="center"/>
    </xf>
    <xf numFmtId="0" fontId="12" fillId="3" borderId="46" xfId="0" applyFont="1" applyFill="1" applyBorder="1"/>
    <xf numFmtId="0" fontId="13" fillId="3" borderId="46" xfId="0" applyFont="1" applyFill="1" applyBorder="1" applyAlignment="1">
      <alignment horizontal="justify" vertical="center"/>
    </xf>
    <xf numFmtId="0" fontId="13" fillId="5" borderId="48" xfId="0" applyFont="1" applyFill="1" applyBorder="1" applyAlignment="1">
      <alignment horizontal="justify" vertical="center"/>
    </xf>
    <xf numFmtId="43" fontId="0" fillId="0" borderId="0" xfId="0" applyNumberFormat="1" applyAlignment="1">
      <alignment horizontal="left" vertical="center"/>
    </xf>
    <xf numFmtId="2" fontId="23" fillId="0" borderId="16" xfId="0" applyNumberFormat="1" applyFont="1" applyFill="1" applyBorder="1" applyAlignment="1">
      <alignment horizontal="left" vertical="center"/>
    </xf>
    <xf numFmtId="0" fontId="24" fillId="6" borderId="29" xfId="0" applyFont="1" applyFill="1" applyBorder="1" applyAlignment="1">
      <alignment horizontal="center" vertical="center"/>
    </xf>
    <xf numFmtId="0" fontId="24" fillId="6" borderId="3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justify" vertical="center"/>
    </xf>
    <xf numFmtId="0" fontId="13" fillId="6" borderId="14" xfId="0" applyFont="1" applyFill="1" applyBorder="1" applyAlignment="1">
      <alignment horizontal="justify" vertical="center"/>
    </xf>
    <xf numFmtId="0" fontId="13" fillId="6" borderId="18" xfId="0" applyFont="1" applyFill="1" applyBorder="1" applyAlignment="1">
      <alignment horizontal="justify" vertical="center"/>
    </xf>
    <xf numFmtId="0" fontId="13" fillId="6" borderId="10" xfId="0" applyFont="1" applyFill="1" applyBorder="1" applyAlignment="1">
      <alignment horizontal="justify" vertical="center"/>
    </xf>
    <xf numFmtId="0" fontId="13" fillId="6" borderId="1" xfId="0" applyFont="1" applyFill="1" applyBorder="1" applyAlignment="1">
      <alignment horizontal="justify" vertical="center"/>
    </xf>
    <xf numFmtId="14" fontId="21" fillId="6" borderId="9" xfId="0" applyNumberFormat="1" applyFont="1" applyFill="1" applyBorder="1" applyAlignment="1">
      <alignment horizontal="left" vertical="center"/>
    </xf>
    <xf numFmtId="14" fontId="21" fillId="6" borderId="4" xfId="0" applyNumberFormat="1" applyFont="1" applyFill="1" applyBorder="1" applyAlignment="1">
      <alignment horizontal="left" vertical="center"/>
    </xf>
    <xf numFmtId="0" fontId="0" fillId="6" borderId="4" xfId="0" applyFill="1" applyBorder="1" applyAlignment="1">
      <alignment horizontal="center"/>
    </xf>
    <xf numFmtId="2" fontId="22" fillId="6" borderId="4" xfId="0" applyNumberFormat="1" applyFont="1" applyFill="1" applyBorder="1" applyAlignment="1">
      <alignment horizontal="center"/>
    </xf>
    <xf numFmtId="2" fontId="22" fillId="6" borderId="26" xfId="0" applyNumberFormat="1" applyFont="1" applyFill="1" applyBorder="1" applyAlignment="1">
      <alignment horizontal="center"/>
    </xf>
    <xf numFmtId="2" fontId="23" fillId="6" borderId="16" xfId="0" applyNumberFormat="1" applyFont="1" applyFill="1" applyBorder="1" applyAlignment="1">
      <alignment horizontal="right" vertical="center"/>
    </xf>
    <xf numFmtId="14" fontId="21" fillId="6" borderId="7" xfId="0" applyNumberFormat="1" applyFont="1" applyFill="1" applyBorder="1" applyAlignment="1">
      <alignment horizontal="left" vertical="center"/>
    </xf>
    <xf numFmtId="14" fontId="21" fillId="6" borderId="22" xfId="0" applyNumberFormat="1" applyFont="1" applyFill="1" applyBorder="1" applyAlignment="1">
      <alignment horizontal="left" vertical="center"/>
    </xf>
    <xf numFmtId="0" fontId="0" fillId="6" borderId="22" xfId="0" applyFill="1" applyBorder="1" applyAlignment="1">
      <alignment horizontal="center"/>
    </xf>
    <xf numFmtId="2" fontId="22" fillId="6" borderId="22" xfId="0" applyNumberFormat="1" applyFont="1" applyFill="1" applyBorder="1" applyAlignment="1">
      <alignment horizontal="center"/>
    </xf>
    <xf numFmtId="14" fontId="21" fillId="6" borderId="28" xfId="0" applyNumberFormat="1" applyFont="1" applyFill="1" applyBorder="1" applyAlignment="1">
      <alignment horizontal="left" vertical="center"/>
    </xf>
    <xf numFmtId="14" fontId="21" fillId="6" borderId="2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2" fontId="22" fillId="6" borderId="2" xfId="0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left" vertical="center"/>
    </xf>
    <xf numFmtId="2" fontId="22" fillId="6" borderId="2" xfId="0" applyNumberFormat="1" applyFont="1" applyFill="1" applyBorder="1" applyAlignment="1">
      <alignment horizontal="left" vertical="center"/>
    </xf>
    <xf numFmtId="0" fontId="24" fillId="3" borderId="15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/>
    </xf>
    <xf numFmtId="2" fontId="22" fillId="3" borderId="9" xfId="0" applyNumberFormat="1" applyFont="1" applyFill="1" applyBorder="1" applyAlignment="1">
      <alignment horizontal="right" vertical="center"/>
    </xf>
    <xf numFmtId="2" fontId="22" fillId="3" borderId="4" xfId="0" applyNumberFormat="1" applyFont="1" applyFill="1" applyBorder="1" applyAlignment="1">
      <alignment horizontal="right" vertical="center"/>
    </xf>
    <xf numFmtId="0" fontId="19" fillId="3" borderId="16" xfId="0" applyFont="1" applyFill="1" applyBorder="1" applyAlignment="1">
      <alignment horizontal="right" vertical="center"/>
    </xf>
    <xf numFmtId="2" fontId="22" fillId="3" borderId="7" xfId="0" applyNumberFormat="1" applyFont="1" applyFill="1" applyBorder="1" applyAlignment="1">
      <alignment horizontal="right" vertical="center"/>
    </xf>
    <xf numFmtId="2" fontId="22" fillId="3" borderId="22" xfId="0" applyNumberFormat="1" applyFont="1" applyFill="1" applyBorder="1" applyAlignment="1">
      <alignment horizontal="right" vertical="center"/>
    </xf>
    <xf numFmtId="2" fontId="19" fillId="3" borderId="16" xfId="0" applyNumberFormat="1" applyFont="1" applyFill="1" applyBorder="1" applyAlignment="1">
      <alignment horizontal="right" vertical="center"/>
    </xf>
    <xf numFmtId="2" fontId="19" fillId="7" borderId="16" xfId="0" applyNumberFormat="1" applyFont="1" applyFill="1" applyBorder="1" applyAlignment="1">
      <alignment horizontal="left" vertical="center"/>
    </xf>
    <xf numFmtId="2" fontId="23" fillId="7" borderId="16" xfId="0" applyNumberFormat="1" applyFont="1" applyFill="1" applyBorder="1" applyAlignment="1">
      <alignment horizontal="left" vertical="center"/>
    </xf>
    <xf numFmtId="2" fontId="22" fillId="3" borderId="26" xfId="0" applyNumberFormat="1" applyFont="1" applyFill="1" applyBorder="1" applyAlignment="1">
      <alignment horizontal="right" vertical="center"/>
    </xf>
    <xf numFmtId="2" fontId="22" fillId="3" borderId="34" xfId="0" applyNumberFormat="1" applyFont="1" applyFill="1" applyBorder="1" applyAlignment="1">
      <alignment horizontal="right" vertical="center"/>
    </xf>
    <xf numFmtId="2" fontId="22" fillId="3" borderId="35" xfId="0" applyNumberFormat="1" applyFont="1" applyFill="1" applyBorder="1" applyAlignment="1">
      <alignment horizontal="right" vertical="center"/>
    </xf>
    <xf numFmtId="2" fontId="0" fillId="3" borderId="7" xfId="0" applyNumberFormat="1" applyFont="1" applyFill="1" applyBorder="1" applyAlignment="1">
      <alignment horizontal="right" vertical="center"/>
    </xf>
    <xf numFmtId="2" fontId="22" fillId="3" borderId="28" xfId="0" applyNumberFormat="1" applyFont="1" applyFill="1" applyBorder="1" applyAlignment="1">
      <alignment horizontal="right" vertical="center"/>
    </xf>
    <xf numFmtId="2" fontId="22" fillId="3" borderId="2" xfId="0" applyNumberFormat="1" applyFont="1" applyFill="1" applyBorder="1" applyAlignment="1">
      <alignment horizontal="right" vertical="center"/>
    </xf>
    <xf numFmtId="0" fontId="26" fillId="7" borderId="16" xfId="0" applyFont="1" applyFill="1" applyBorder="1" applyAlignment="1">
      <alignment horizontal="left" vertical="center"/>
    </xf>
    <xf numFmtId="2" fontId="19" fillId="7" borderId="16" xfId="0" applyNumberFormat="1" applyFont="1" applyFill="1" applyBorder="1" applyAlignment="1">
      <alignment horizontal="center" vertical="center"/>
    </xf>
    <xf numFmtId="2" fontId="23" fillId="7" borderId="16" xfId="0" applyNumberFormat="1" applyFont="1" applyFill="1" applyBorder="1" applyAlignment="1">
      <alignment horizontal="center" vertical="center"/>
    </xf>
    <xf numFmtId="2" fontId="18" fillId="7" borderId="16" xfId="0" applyNumberFormat="1" applyFont="1" applyFill="1" applyBorder="1" applyAlignment="1">
      <alignment horizontal="left" vertical="center"/>
    </xf>
    <xf numFmtId="2" fontId="23" fillId="8" borderId="16" xfId="0" applyNumberFormat="1" applyFont="1" applyFill="1" applyBorder="1" applyAlignment="1">
      <alignment horizontal="center" vertical="center"/>
    </xf>
    <xf numFmtId="2" fontId="23" fillId="8" borderId="16" xfId="0" applyNumberFormat="1" applyFont="1" applyFill="1" applyBorder="1" applyAlignment="1">
      <alignment horizontal="left" vertical="center"/>
    </xf>
    <xf numFmtId="0" fontId="0" fillId="6" borderId="41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10" fontId="23" fillId="2" borderId="16" xfId="0" applyNumberFormat="1" applyFont="1" applyFill="1" applyBorder="1" applyAlignment="1">
      <alignment horizontal="center" vertical="center"/>
    </xf>
    <xf numFmtId="10" fontId="22" fillId="2" borderId="4" xfId="1" applyNumberFormat="1" applyFont="1" applyFill="1" applyBorder="1" applyAlignment="1">
      <alignment horizontal="center" vertical="center"/>
    </xf>
    <xf numFmtId="10" fontId="22" fillId="2" borderId="22" xfId="1" applyNumberFormat="1" applyFont="1" applyFill="1" applyBorder="1" applyAlignment="1">
      <alignment horizontal="center" vertical="center"/>
    </xf>
    <xf numFmtId="10" fontId="22" fillId="2" borderId="22" xfId="0" applyNumberFormat="1" applyFont="1" applyFill="1" applyBorder="1" applyAlignment="1">
      <alignment horizontal="center" vertical="center"/>
    </xf>
    <xf numFmtId="10" fontId="22" fillId="2" borderId="2" xfId="0" applyNumberFormat="1" applyFont="1" applyFill="1" applyBorder="1" applyAlignment="1">
      <alignment horizontal="center" vertical="center"/>
    </xf>
    <xf numFmtId="10" fontId="24" fillId="2" borderId="4" xfId="1" applyNumberFormat="1" applyFont="1" applyFill="1" applyBorder="1" applyAlignment="1">
      <alignment horizontal="center" vertical="center"/>
    </xf>
    <xf numFmtId="10" fontId="24" fillId="2" borderId="22" xfId="1" applyNumberFormat="1" applyFont="1" applyFill="1" applyBorder="1" applyAlignment="1">
      <alignment horizontal="center" vertical="center"/>
    </xf>
    <xf numFmtId="10" fontId="24" fillId="2" borderId="22" xfId="0" applyNumberFormat="1" applyFont="1" applyFill="1" applyBorder="1" applyAlignment="1">
      <alignment horizontal="center" vertical="center"/>
    </xf>
    <xf numFmtId="10" fontId="24" fillId="2" borderId="2" xfId="0" applyNumberFormat="1" applyFont="1" applyFill="1" applyBorder="1" applyAlignment="1">
      <alignment horizontal="center" vertical="center"/>
    </xf>
    <xf numFmtId="10" fontId="31" fillId="3" borderId="44" xfId="1" applyNumberFormat="1" applyFont="1" applyFill="1" applyBorder="1" applyAlignment="1">
      <alignment horizontal="center" vertical="center"/>
    </xf>
    <xf numFmtId="10" fontId="31" fillId="3" borderId="45" xfId="1" applyNumberFormat="1" applyFont="1" applyFill="1" applyBorder="1" applyAlignment="1">
      <alignment horizontal="center" vertical="center"/>
    </xf>
    <xf numFmtId="10" fontId="23" fillId="3" borderId="16" xfId="0" applyNumberFormat="1" applyFont="1" applyFill="1" applyBorder="1" applyAlignment="1">
      <alignment horizontal="center" vertical="center"/>
    </xf>
    <xf numFmtId="10" fontId="22" fillId="6" borderId="4" xfId="0" applyNumberFormat="1" applyFont="1" applyFill="1" applyBorder="1" applyAlignment="1">
      <alignment horizontal="center"/>
    </xf>
    <xf numFmtId="10" fontId="22" fillId="6" borderId="22" xfId="0" applyNumberFormat="1" applyFont="1" applyFill="1" applyBorder="1" applyAlignment="1">
      <alignment horizontal="center"/>
    </xf>
    <xf numFmtId="10" fontId="22" fillId="6" borderId="36" xfId="0" applyNumberFormat="1" applyFont="1" applyFill="1" applyBorder="1" applyAlignment="1">
      <alignment horizontal="center"/>
    </xf>
    <xf numFmtId="2" fontId="0" fillId="0" borderId="0" xfId="0" applyNumberFormat="1"/>
    <xf numFmtId="10" fontId="22" fillId="3" borderId="9" xfId="0" applyNumberFormat="1" applyFont="1" applyFill="1" applyBorder="1" applyAlignment="1">
      <alignment horizontal="right" vertical="center"/>
    </xf>
    <xf numFmtId="10" fontId="22" fillId="3" borderId="7" xfId="0" applyNumberFormat="1" applyFont="1" applyFill="1" applyBorder="1" applyAlignment="1">
      <alignment horizontal="right" vertical="center"/>
    </xf>
    <xf numFmtId="10" fontId="19" fillId="3" borderId="16" xfId="0" applyNumberFormat="1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justify" vertical="center"/>
    </xf>
    <xf numFmtId="10" fontId="23" fillId="6" borderId="34" xfId="0" applyNumberFormat="1" applyFont="1" applyFill="1" applyBorder="1" applyAlignment="1">
      <alignment horizontal="center"/>
    </xf>
    <xf numFmtId="10" fontId="23" fillId="6" borderId="35" xfId="0" applyNumberFormat="1" applyFont="1" applyFill="1" applyBorder="1" applyAlignment="1">
      <alignment horizontal="center"/>
    </xf>
    <xf numFmtId="10" fontId="23" fillId="6" borderId="37" xfId="0" applyNumberFormat="1" applyFont="1" applyFill="1" applyBorder="1" applyAlignment="1">
      <alignment horizontal="center"/>
    </xf>
    <xf numFmtId="10" fontId="23" fillId="3" borderId="9" xfId="0" applyNumberFormat="1" applyFont="1" applyFill="1" applyBorder="1" applyAlignment="1">
      <alignment horizontal="right" vertical="center"/>
    </xf>
    <xf numFmtId="10" fontId="23" fillId="3" borderId="7" xfId="0" applyNumberFormat="1" applyFont="1" applyFill="1" applyBorder="1" applyAlignment="1">
      <alignment horizontal="right" vertical="center"/>
    </xf>
    <xf numFmtId="10" fontId="24" fillId="5" borderId="9" xfId="0" applyNumberFormat="1" applyFont="1" applyFill="1" applyBorder="1" applyAlignment="1">
      <alignment horizontal="right" vertical="center"/>
    </xf>
    <xf numFmtId="10" fontId="24" fillId="5" borderId="7" xfId="0" applyNumberFormat="1" applyFont="1" applyFill="1" applyBorder="1" applyAlignment="1">
      <alignment horizontal="right" vertical="center"/>
    </xf>
    <xf numFmtId="10" fontId="24" fillId="5" borderId="49" xfId="0" applyNumberFormat="1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24" fillId="0" borderId="16" xfId="0" applyFont="1" applyFill="1" applyBorder="1" applyAlignment="1">
      <alignment horizontal="left" vertical="center"/>
    </xf>
    <xf numFmtId="10" fontId="30" fillId="3" borderId="44" xfId="1" applyNumberFormat="1" applyFont="1" applyFill="1" applyBorder="1" applyAlignment="1">
      <alignment horizontal="center" vertical="center"/>
    </xf>
    <xf numFmtId="10" fontId="30" fillId="3" borderId="45" xfId="1" applyNumberFormat="1" applyFont="1" applyFill="1" applyBorder="1" applyAlignment="1">
      <alignment horizontal="center" vertical="center"/>
    </xf>
    <xf numFmtId="10" fontId="30" fillId="5" borderId="44" xfId="1" applyNumberFormat="1" applyFont="1" applyFill="1" applyBorder="1" applyAlignment="1">
      <alignment horizontal="center" vertical="center"/>
    </xf>
    <xf numFmtId="10" fontId="30" fillId="5" borderId="45" xfId="1" applyNumberFormat="1" applyFont="1" applyFill="1" applyBorder="1" applyAlignment="1">
      <alignment horizontal="center" vertical="center"/>
    </xf>
    <xf numFmtId="10" fontId="31" fillId="3" borderId="50" xfId="1" applyNumberFormat="1" applyFont="1" applyFill="1" applyBorder="1" applyAlignment="1">
      <alignment horizontal="center" vertical="center"/>
    </xf>
    <xf numFmtId="10" fontId="30" fillId="3" borderId="50" xfId="1" applyNumberFormat="1" applyFont="1" applyFill="1" applyBorder="1" applyAlignment="1">
      <alignment horizontal="center" vertical="center"/>
    </xf>
    <xf numFmtId="10" fontId="30" fillId="5" borderId="50" xfId="1" applyNumberFormat="1" applyFont="1" applyFill="1" applyBorder="1" applyAlignment="1">
      <alignment horizontal="center" vertical="center"/>
    </xf>
    <xf numFmtId="10" fontId="23" fillId="2" borderId="53" xfId="0" applyNumberFormat="1" applyFont="1" applyFill="1" applyBorder="1" applyAlignment="1">
      <alignment horizontal="center" vertical="center"/>
    </xf>
    <xf numFmtId="10" fontId="23" fillId="3" borderId="53" xfId="0" applyNumberFormat="1" applyFont="1" applyFill="1" applyBorder="1" applyAlignment="1">
      <alignment horizontal="center" vertical="center"/>
    </xf>
    <xf numFmtId="10" fontId="32" fillId="5" borderId="29" xfId="0" applyNumberFormat="1" applyFont="1" applyFill="1" applyBorder="1" applyAlignment="1">
      <alignment horizontal="left" vertical="center"/>
    </xf>
    <xf numFmtId="2" fontId="0" fillId="3" borderId="19" xfId="0" applyNumberFormat="1" applyFill="1" applyBorder="1" applyAlignment="1">
      <alignment horizontal="left" vertical="center"/>
    </xf>
    <xf numFmtId="2" fontId="19" fillId="4" borderId="16" xfId="0" applyNumberFormat="1" applyFont="1" applyFill="1" applyBorder="1" applyAlignment="1">
      <alignment horizontal="right" vertical="center"/>
    </xf>
    <xf numFmtId="0" fontId="27" fillId="4" borderId="16" xfId="0" applyFont="1" applyFill="1" applyBorder="1" applyAlignment="1">
      <alignment horizontal="right" vertical="center"/>
    </xf>
    <xf numFmtId="2" fontId="23" fillId="8" borderId="16" xfId="0" applyNumberFormat="1" applyFont="1" applyFill="1" applyBorder="1" applyAlignment="1">
      <alignment horizontal="right" vertical="center"/>
    </xf>
    <xf numFmtId="164" fontId="35" fillId="6" borderId="9" xfId="0" applyNumberFormat="1" applyFont="1" applyFill="1" applyBorder="1" applyAlignment="1">
      <alignment horizontal="right" vertical="center"/>
    </xf>
    <xf numFmtId="164" fontId="35" fillId="6" borderId="7" xfId="0" applyNumberFormat="1" applyFont="1" applyFill="1" applyBorder="1" applyAlignment="1">
      <alignment horizontal="right" vertical="center"/>
    </xf>
    <xf numFmtId="164" fontId="35" fillId="6" borderId="28" xfId="0" applyNumberFormat="1" applyFont="1" applyFill="1" applyBorder="1" applyAlignment="1">
      <alignment horizontal="right" vertical="center"/>
    </xf>
    <xf numFmtId="2" fontId="22" fillId="6" borderId="4" xfId="0" applyNumberFormat="1" applyFont="1" applyFill="1" applyBorder="1" applyAlignment="1">
      <alignment horizontal="center" vertical="center"/>
    </xf>
    <xf numFmtId="2" fontId="22" fillId="6" borderId="26" xfId="0" applyNumberFormat="1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2" fontId="22" fillId="6" borderId="22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22" fillId="6" borderId="2" xfId="0" applyNumberFormat="1" applyFont="1" applyFill="1" applyBorder="1" applyAlignment="1">
      <alignment horizontal="center" vertical="center"/>
    </xf>
    <xf numFmtId="164" fontId="35" fillId="6" borderId="26" xfId="0" applyNumberFormat="1" applyFont="1" applyFill="1" applyBorder="1" applyAlignment="1">
      <alignment horizontal="right" vertical="center"/>
    </xf>
    <xf numFmtId="164" fontId="35" fillId="6" borderId="41" xfId="0" applyNumberFormat="1" applyFont="1" applyFill="1" applyBorder="1" applyAlignment="1">
      <alignment horizontal="right" vertical="center"/>
    </xf>
    <xf numFmtId="164" fontId="20" fillId="6" borderId="41" xfId="0" applyNumberFormat="1" applyFont="1" applyFill="1" applyBorder="1" applyAlignment="1">
      <alignment horizontal="right" vertical="center"/>
    </xf>
    <xf numFmtId="164" fontId="20" fillId="6" borderId="42" xfId="0" applyNumberFormat="1" applyFont="1" applyFill="1" applyBorder="1" applyAlignment="1">
      <alignment horizontal="right" vertical="center"/>
    </xf>
    <xf numFmtId="164" fontId="35" fillId="6" borderId="42" xfId="0" applyNumberFormat="1" applyFont="1" applyFill="1" applyBorder="1" applyAlignment="1">
      <alignment horizontal="right" vertical="center"/>
    </xf>
    <xf numFmtId="2" fontId="22" fillId="6" borderId="54" xfId="0" applyNumberFormat="1" applyFont="1" applyFill="1" applyBorder="1" applyAlignment="1">
      <alignment horizontal="center" vertical="center"/>
    </xf>
    <xf numFmtId="2" fontId="22" fillId="6" borderId="55" xfId="0" applyNumberFormat="1" applyFont="1" applyFill="1" applyBorder="1" applyAlignment="1">
      <alignment horizontal="center" vertical="center"/>
    </xf>
    <xf numFmtId="2" fontId="22" fillId="6" borderId="56" xfId="0" applyNumberFormat="1" applyFont="1" applyFill="1" applyBorder="1" applyAlignment="1">
      <alignment horizontal="center" vertical="center"/>
    </xf>
    <xf numFmtId="2" fontId="22" fillId="6" borderId="56" xfId="0" applyNumberFormat="1" applyFont="1" applyFill="1" applyBorder="1" applyAlignment="1">
      <alignment horizontal="left" vertical="center"/>
    </xf>
    <xf numFmtId="0" fontId="0" fillId="6" borderId="5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64" xfId="0" applyFill="1" applyBorder="1" applyAlignment="1">
      <alignment horizontal="left" vertical="center"/>
    </xf>
    <xf numFmtId="0" fontId="0" fillId="6" borderId="65" xfId="0" applyFill="1" applyBorder="1" applyAlignment="1">
      <alignment horizontal="left" vertical="center"/>
    </xf>
    <xf numFmtId="0" fontId="0" fillId="6" borderId="66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10" fontId="22" fillId="6" borderId="69" xfId="0" applyNumberFormat="1" applyFont="1" applyFill="1" applyBorder="1" applyAlignment="1">
      <alignment horizontal="center"/>
    </xf>
    <xf numFmtId="10" fontId="23" fillId="2" borderId="19" xfId="0" applyNumberFormat="1" applyFont="1" applyFill="1" applyBorder="1" applyAlignment="1">
      <alignment horizontal="center" vertical="center"/>
    </xf>
    <xf numFmtId="10" fontId="22" fillId="6" borderId="67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justify"/>
    </xf>
    <xf numFmtId="0" fontId="10" fillId="2" borderId="1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5" borderId="43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40" xfId="0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 vertical="center"/>
    </xf>
    <xf numFmtId="0" fontId="29" fillId="7" borderId="17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33" fillId="7" borderId="8" xfId="0" applyFont="1" applyFill="1" applyBorder="1" applyAlignment="1">
      <alignment horizontal="center" vertical="center"/>
    </xf>
    <xf numFmtId="0" fontId="33" fillId="7" borderId="17" xfId="0" applyFont="1" applyFill="1" applyBorder="1" applyAlignment="1">
      <alignment horizontal="center" vertical="center"/>
    </xf>
    <xf numFmtId="0" fontId="33" fillId="7" borderId="32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29" fillId="0" borderId="8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/>
    </xf>
    <xf numFmtId="0" fontId="33" fillId="7" borderId="57" xfId="0" applyFont="1" applyFill="1" applyBorder="1" applyAlignment="1">
      <alignment horizontal="center" vertical="center"/>
    </xf>
    <xf numFmtId="0" fontId="33" fillId="7" borderId="3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33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33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2" fontId="19" fillId="0" borderId="33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0" xfId="0" applyNumberFormat="1" applyFont="1"/>
    <xf numFmtId="0" fontId="19" fillId="0" borderId="3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6" borderId="70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FFFF99"/>
      <color rgb="FFE8E8E8"/>
      <color rgb="FF00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53341</xdr:colOff>
      <xdr:row>0</xdr:row>
      <xdr:rowOff>144780</xdr:rowOff>
    </xdr:from>
    <xdr:to>
      <xdr:col>17</xdr:col>
      <xdr:colOff>552451</xdr:colOff>
      <xdr:row>4</xdr:row>
      <xdr:rowOff>135255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45016" y="144780"/>
          <a:ext cx="1680210" cy="7620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15</xdr:col>
      <xdr:colOff>281941</xdr:colOff>
      <xdr:row>29</xdr:row>
      <xdr:rowOff>544830</xdr:rowOff>
    </xdr:from>
    <xdr:to>
      <xdr:col>18</xdr:col>
      <xdr:colOff>104776</xdr:colOff>
      <xdr:row>33</xdr:row>
      <xdr:rowOff>144780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54566" y="7974330"/>
          <a:ext cx="1680210" cy="8382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1</xdr:row>
      <xdr:rowOff>1905</xdr:rowOff>
    </xdr:from>
    <xdr:to>
      <xdr:col>15</xdr:col>
      <xdr:colOff>619124</xdr:colOff>
      <xdr:row>5</xdr:row>
      <xdr:rowOff>1905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05950" y="392430"/>
          <a:ext cx="1428749" cy="7620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13</xdr:col>
      <xdr:colOff>542925</xdr:colOff>
      <xdr:row>26</xdr:row>
      <xdr:rowOff>1905</xdr:rowOff>
    </xdr:from>
    <xdr:to>
      <xdr:col>15</xdr:col>
      <xdr:colOff>619124</xdr:colOff>
      <xdr:row>30</xdr:row>
      <xdr:rowOff>1905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39250" y="192405"/>
          <a:ext cx="1476374" cy="7620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114300</xdr:rowOff>
    </xdr:from>
    <xdr:to>
      <xdr:col>7</xdr:col>
      <xdr:colOff>137366</xdr:colOff>
      <xdr:row>4</xdr:row>
      <xdr:rowOff>66675</xdr:rowOff>
    </xdr:to>
    <xdr:pic>
      <xdr:nvPicPr>
        <xdr:cNvPr id="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0" y="114300"/>
          <a:ext cx="1442291" cy="7143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</xdr:colOff>
      <xdr:row>27</xdr:row>
      <xdr:rowOff>161925</xdr:rowOff>
    </xdr:from>
    <xdr:to>
      <xdr:col>7</xdr:col>
      <xdr:colOff>61166</xdr:colOff>
      <xdr:row>30</xdr:row>
      <xdr:rowOff>133350</xdr:rowOff>
    </xdr:to>
    <xdr:pic>
      <xdr:nvPicPr>
        <xdr:cNvPr id="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9800" y="7391400"/>
          <a:ext cx="1442291" cy="5715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T53"/>
  <sheetViews>
    <sheetView topLeftCell="A7" workbookViewId="0">
      <selection activeCell="S23" sqref="S23"/>
    </sheetView>
  </sheetViews>
  <sheetFormatPr baseColWidth="10" defaultRowHeight="15"/>
  <cols>
    <col min="1" max="1" width="11.85546875" customWidth="1"/>
    <col min="2" max="3" width="9.28515625" customWidth="1"/>
    <col min="4" max="4" width="7" customWidth="1"/>
    <col min="5" max="5" width="7.28515625" customWidth="1"/>
    <col min="6" max="6" width="9.5703125" customWidth="1"/>
    <col min="7" max="7" width="9.7109375" customWidth="1"/>
    <col min="8" max="8" width="9.42578125" customWidth="1"/>
    <col min="9" max="9" width="10.7109375" customWidth="1"/>
    <col min="10" max="10" width="9" customWidth="1"/>
    <col min="11" max="11" width="9.140625" customWidth="1"/>
    <col min="12" max="12" width="9.85546875" customWidth="1"/>
    <col min="13" max="13" width="10.28515625" customWidth="1"/>
    <col min="14" max="14" width="9.140625" customWidth="1"/>
    <col min="15" max="15" width="9.7109375" customWidth="1"/>
    <col min="16" max="16" width="8.85546875" customWidth="1"/>
    <col min="17" max="17" width="11.28515625" customWidth="1"/>
    <col min="18" max="18" width="10.140625" customWidth="1"/>
    <col min="19" max="19" width="12.140625" customWidth="1"/>
    <col min="20" max="20" width="5" customWidth="1"/>
  </cols>
  <sheetData>
    <row r="1" spans="1:19" ht="16.149999999999999" customHeight="1"/>
    <row r="2" spans="1:19" ht="15" customHeight="1">
      <c r="A2" s="48" t="s">
        <v>0</v>
      </c>
      <c r="C2" s="1"/>
      <c r="D2" s="1"/>
      <c r="E2" s="1"/>
      <c r="F2" s="2"/>
      <c r="O2" s="3"/>
      <c r="P2" s="3"/>
      <c r="Q2" s="3"/>
    </row>
    <row r="3" spans="1:19" ht="15" customHeight="1">
      <c r="A3" s="48" t="s">
        <v>1</v>
      </c>
      <c r="C3" s="1"/>
      <c r="D3" s="1"/>
      <c r="E3" s="1"/>
      <c r="F3" s="2"/>
      <c r="G3" s="4"/>
      <c r="O3" s="3"/>
      <c r="P3" s="3"/>
      <c r="Q3" s="3"/>
      <c r="S3" s="5"/>
    </row>
    <row r="4" spans="1:19" ht="15" customHeight="1">
      <c r="A4" s="49" t="s">
        <v>2</v>
      </c>
      <c r="C4" s="6"/>
      <c r="D4" s="6"/>
      <c r="E4" s="6"/>
      <c r="F4" s="2"/>
      <c r="G4" s="4"/>
      <c r="H4" s="189" t="s">
        <v>3</v>
      </c>
      <c r="I4" s="189"/>
      <c r="J4" s="189"/>
      <c r="K4" s="7"/>
      <c r="O4" s="3"/>
      <c r="P4" s="3"/>
      <c r="Q4" s="3"/>
      <c r="S4" s="5"/>
    </row>
    <row r="5" spans="1:19" ht="15" customHeight="1">
      <c r="A5" s="49" t="s">
        <v>69</v>
      </c>
      <c r="C5" s="6"/>
      <c r="D5" s="6"/>
      <c r="E5" s="6"/>
      <c r="F5" s="2"/>
      <c r="G5" s="4" t="s">
        <v>4</v>
      </c>
      <c r="H5" s="189"/>
      <c r="I5" s="189"/>
      <c r="J5" s="189"/>
      <c r="K5" s="7"/>
      <c r="O5" s="3"/>
      <c r="P5" s="3"/>
      <c r="Q5" s="3"/>
      <c r="S5" s="5"/>
    </row>
    <row r="6" spans="1:19" ht="15" customHeight="1">
      <c r="A6" s="8" t="s">
        <v>5</v>
      </c>
      <c r="C6" s="8"/>
      <c r="D6" s="8"/>
      <c r="E6" s="8"/>
      <c r="F6" s="2"/>
      <c r="G6" s="4"/>
      <c r="H6" s="7"/>
      <c r="I6" s="7"/>
      <c r="J6" s="7"/>
      <c r="K6" s="7"/>
      <c r="O6" s="3"/>
      <c r="P6" s="3"/>
      <c r="Q6" s="3"/>
      <c r="S6" s="5"/>
    </row>
    <row r="7" spans="1:19" ht="16.5" customHeight="1" thickBot="1">
      <c r="A7" s="188" t="s">
        <v>11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</row>
    <row r="8" spans="1:19" ht="16.5" customHeight="1" thickBot="1">
      <c r="A8" s="10"/>
      <c r="B8" s="194" t="s">
        <v>15</v>
      </c>
      <c r="C8" s="195"/>
      <c r="D8" s="195"/>
      <c r="E8" s="195"/>
      <c r="F8" s="195"/>
      <c r="G8" s="195"/>
      <c r="H8" s="195"/>
      <c r="I8" s="196"/>
      <c r="J8" s="199" t="s">
        <v>16</v>
      </c>
      <c r="K8" s="200"/>
      <c r="L8" s="200"/>
      <c r="M8" s="200"/>
      <c r="N8" s="200"/>
      <c r="O8" s="200"/>
      <c r="P8" s="200"/>
      <c r="Q8" s="200"/>
      <c r="R8" s="200"/>
      <c r="S8" s="202" t="s">
        <v>49</v>
      </c>
    </row>
    <row r="9" spans="1:19" ht="16.5" customHeight="1" thickBot="1">
      <c r="A9" s="10"/>
      <c r="B9" s="190" t="s">
        <v>6</v>
      </c>
      <c r="C9" s="191"/>
      <c r="D9" s="192" t="s">
        <v>14</v>
      </c>
      <c r="E9" s="193"/>
      <c r="F9" s="41" t="s">
        <v>45</v>
      </c>
      <c r="G9" s="42" t="s">
        <v>46</v>
      </c>
      <c r="H9" s="43" t="s">
        <v>44</v>
      </c>
      <c r="I9" s="44" t="s">
        <v>43</v>
      </c>
      <c r="J9" s="14" t="s">
        <v>19</v>
      </c>
      <c r="K9" s="14" t="s">
        <v>20</v>
      </c>
      <c r="L9" s="14" t="s">
        <v>21</v>
      </c>
      <c r="M9" s="14" t="s">
        <v>24</v>
      </c>
      <c r="N9" s="14" t="s">
        <v>41</v>
      </c>
      <c r="O9" s="14" t="s">
        <v>42</v>
      </c>
      <c r="P9" s="15" t="s">
        <v>51</v>
      </c>
      <c r="Q9" s="15"/>
      <c r="R9" s="55" t="s">
        <v>43</v>
      </c>
      <c r="S9" s="203"/>
    </row>
    <row r="10" spans="1:19" s="9" customFormat="1" ht="38.25" customHeight="1" thickBot="1">
      <c r="A10" s="32" t="s">
        <v>50</v>
      </c>
      <c r="B10" s="16" t="s">
        <v>12</v>
      </c>
      <c r="C10" s="12" t="s">
        <v>13</v>
      </c>
      <c r="D10" s="12" t="s">
        <v>12</v>
      </c>
      <c r="E10" s="12" t="s">
        <v>13</v>
      </c>
      <c r="F10" s="17" t="s">
        <v>8</v>
      </c>
      <c r="G10" s="18" t="s">
        <v>9</v>
      </c>
      <c r="H10" s="19" t="s">
        <v>39</v>
      </c>
      <c r="I10" s="19" t="s">
        <v>10</v>
      </c>
      <c r="J10" s="23" t="s">
        <v>17</v>
      </c>
      <c r="K10" s="24" t="s">
        <v>18</v>
      </c>
      <c r="L10" s="24" t="s">
        <v>22</v>
      </c>
      <c r="M10" s="24" t="s">
        <v>23</v>
      </c>
      <c r="N10" s="24" t="s">
        <v>25</v>
      </c>
      <c r="O10" s="24" t="s">
        <v>47</v>
      </c>
      <c r="P10" s="25" t="s">
        <v>52</v>
      </c>
      <c r="Q10" s="25" t="s">
        <v>83</v>
      </c>
      <c r="R10" s="56" t="s">
        <v>48</v>
      </c>
      <c r="S10" s="54" t="s">
        <v>40</v>
      </c>
    </row>
    <row r="11" spans="1:19" s="11" customFormat="1" ht="25.15" customHeight="1" thickBot="1">
      <c r="A11" s="30" t="s">
        <v>27</v>
      </c>
      <c r="B11" s="33">
        <v>39449</v>
      </c>
      <c r="C11" s="34">
        <v>39478</v>
      </c>
      <c r="D11" s="20" t="s">
        <v>57</v>
      </c>
      <c r="E11" s="20" t="s">
        <v>58</v>
      </c>
      <c r="F11" s="35">
        <v>52340.5</v>
      </c>
      <c r="G11" s="35">
        <v>21372.7</v>
      </c>
      <c r="H11" s="36">
        <v>28622.5</v>
      </c>
      <c r="I11" s="40">
        <f>F11+G11+H11</f>
        <v>102335.7</v>
      </c>
      <c r="J11" s="89">
        <v>1507.22</v>
      </c>
      <c r="K11" s="90">
        <v>215.1</v>
      </c>
      <c r="L11" s="90">
        <v>403</v>
      </c>
      <c r="M11" s="90">
        <v>1074</v>
      </c>
      <c r="N11" s="90">
        <v>300</v>
      </c>
      <c r="O11" s="97">
        <v>800</v>
      </c>
      <c r="P11" s="90">
        <v>400</v>
      </c>
      <c r="Q11" s="98">
        <v>10400</v>
      </c>
      <c r="R11" s="152">
        <f>SUM(J11:Q11)</f>
        <v>15099.32</v>
      </c>
      <c r="S11" s="153">
        <f>I11-R11</f>
        <v>87236.38</v>
      </c>
    </row>
    <row r="12" spans="1:19" s="11" customFormat="1" ht="25.15" customHeight="1" thickBot="1">
      <c r="A12" s="30" t="s">
        <v>28</v>
      </c>
      <c r="B12" s="37">
        <v>39486</v>
      </c>
      <c r="C12" s="45">
        <v>39507</v>
      </c>
      <c r="D12" s="21" t="s">
        <v>59</v>
      </c>
      <c r="E12" s="21" t="s">
        <v>60</v>
      </c>
      <c r="F12" s="38">
        <v>16213.2</v>
      </c>
      <c r="G12" s="38">
        <v>3157.3</v>
      </c>
      <c r="H12" s="38">
        <v>8834.2999999999993</v>
      </c>
      <c r="I12" s="40">
        <f>F12+G12+H12</f>
        <v>28204.799999999999</v>
      </c>
      <c r="J12" s="92">
        <v>802.4</v>
      </c>
      <c r="K12" s="93">
        <v>221.1</v>
      </c>
      <c r="L12" s="93">
        <v>245.84</v>
      </c>
      <c r="M12" s="93">
        <v>565</v>
      </c>
      <c r="N12" s="93">
        <v>300</v>
      </c>
      <c r="O12" s="93">
        <v>900</v>
      </c>
      <c r="P12" s="93">
        <v>400</v>
      </c>
      <c r="Q12" s="99">
        <v>11100</v>
      </c>
      <c r="R12" s="29">
        <f t="shared" ref="R12:R23" si="0">SUM(J12:Q12)</f>
        <v>14534.34</v>
      </c>
      <c r="S12" s="153">
        <f>I12-R12</f>
        <v>13670.46</v>
      </c>
    </row>
    <row r="13" spans="1:19" s="11" customFormat="1" ht="25.15" customHeight="1" thickBot="1">
      <c r="A13" s="30" t="s">
        <v>29</v>
      </c>
      <c r="B13" s="37">
        <v>39510</v>
      </c>
      <c r="C13" s="45">
        <v>39536</v>
      </c>
      <c r="D13" s="21" t="s">
        <v>61</v>
      </c>
      <c r="E13" s="21" t="s">
        <v>62</v>
      </c>
      <c r="F13" s="38">
        <v>40412.9</v>
      </c>
      <c r="G13" s="38">
        <v>11941.2</v>
      </c>
      <c r="H13" s="38">
        <v>20940.2</v>
      </c>
      <c r="I13" s="40">
        <f t="shared" ref="I13:I23" si="1">F13+G13+H13</f>
        <v>73294.3</v>
      </c>
      <c r="J13" s="92">
        <v>902.2</v>
      </c>
      <c r="K13" s="93">
        <v>328.4</v>
      </c>
      <c r="L13" s="93">
        <v>1204.43</v>
      </c>
      <c r="M13" s="93">
        <v>315.39999999999998</v>
      </c>
      <c r="N13" s="93">
        <v>400</v>
      </c>
      <c r="O13" s="93">
        <v>900</v>
      </c>
      <c r="P13" s="93">
        <v>600</v>
      </c>
      <c r="Q13" s="99">
        <v>11800</v>
      </c>
      <c r="R13" s="29">
        <f t="shared" si="0"/>
        <v>16450.43</v>
      </c>
      <c r="S13" s="153">
        <f t="shared" ref="S13:S23" si="2">I13-R13</f>
        <v>56843.87</v>
      </c>
    </row>
    <row r="14" spans="1:19" s="11" customFormat="1" ht="25.15" customHeight="1" thickBot="1">
      <c r="A14" s="30" t="s">
        <v>30</v>
      </c>
      <c r="B14" s="37">
        <v>39539</v>
      </c>
      <c r="C14" s="45">
        <v>39567</v>
      </c>
      <c r="D14" s="21" t="s">
        <v>63</v>
      </c>
      <c r="E14" s="21" t="s">
        <v>64</v>
      </c>
      <c r="F14" s="38">
        <v>21647.3</v>
      </c>
      <c r="G14" s="38">
        <v>9335.6</v>
      </c>
      <c r="H14" s="38">
        <v>10128.700000000001</v>
      </c>
      <c r="I14" s="40">
        <f t="shared" si="1"/>
        <v>41111.600000000006</v>
      </c>
      <c r="J14" s="92">
        <v>688.6</v>
      </c>
      <c r="K14" s="93">
        <v>545.6</v>
      </c>
      <c r="L14" s="93">
        <v>581.37</v>
      </c>
      <c r="M14" s="93">
        <v>718.4</v>
      </c>
      <c r="N14" s="93">
        <v>450</v>
      </c>
      <c r="O14" s="93">
        <v>900</v>
      </c>
      <c r="P14" s="93">
        <v>600</v>
      </c>
      <c r="Q14" s="99">
        <v>10400</v>
      </c>
      <c r="R14" s="29">
        <f t="shared" si="0"/>
        <v>14883.970000000001</v>
      </c>
      <c r="S14" s="153">
        <f t="shared" si="2"/>
        <v>26227.630000000005</v>
      </c>
    </row>
    <row r="15" spans="1:19" s="11" customFormat="1" ht="25.15" customHeight="1" thickBot="1">
      <c r="A15" s="30" t="s">
        <v>31</v>
      </c>
      <c r="B15" s="37">
        <v>39571</v>
      </c>
      <c r="C15" s="45">
        <v>39594</v>
      </c>
      <c r="D15" s="21" t="s">
        <v>65</v>
      </c>
      <c r="E15" s="21" t="s">
        <v>66</v>
      </c>
      <c r="F15" s="38">
        <v>21596</v>
      </c>
      <c r="G15" s="38">
        <v>7488.7</v>
      </c>
      <c r="H15" s="38">
        <v>9325.6</v>
      </c>
      <c r="I15" s="40">
        <f t="shared" si="1"/>
        <v>38410.300000000003</v>
      </c>
      <c r="J15" s="100">
        <v>14564</v>
      </c>
      <c r="K15" s="93">
        <v>370.7</v>
      </c>
      <c r="L15" s="93">
        <v>554.4</v>
      </c>
      <c r="M15" s="93">
        <v>434.6</v>
      </c>
      <c r="N15" s="93">
        <v>350</v>
      </c>
      <c r="O15" s="93">
        <v>900</v>
      </c>
      <c r="P15" s="93">
        <v>600</v>
      </c>
      <c r="Q15" s="99">
        <v>11100</v>
      </c>
      <c r="R15" s="29">
        <f t="shared" si="0"/>
        <v>28873.7</v>
      </c>
      <c r="S15" s="153">
        <f t="shared" si="2"/>
        <v>9536.6000000000022</v>
      </c>
    </row>
    <row r="16" spans="1:19" s="11" customFormat="1" ht="25.15" customHeight="1" thickBot="1">
      <c r="A16" s="30" t="s">
        <v>32</v>
      </c>
      <c r="B16" s="37">
        <v>39601</v>
      </c>
      <c r="C16" s="45">
        <v>39629</v>
      </c>
      <c r="D16" s="21" t="s">
        <v>67</v>
      </c>
      <c r="E16" s="21">
        <v>2732</v>
      </c>
      <c r="F16" s="38">
        <v>28758.2</v>
      </c>
      <c r="G16" s="38">
        <v>5791.4</v>
      </c>
      <c r="H16" s="38">
        <v>12376.5</v>
      </c>
      <c r="I16" s="40">
        <f t="shared" si="1"/>
        <v>46926.1</v>
      </c>
      <c r="J16" s="92">
        <v>758.5</v>
      </c>
      <c r="K16" s="93">
        <v>326.7</v>
      </c>
      <c r="L16" s="93">
        <v>0</v>
      </c>
      <c r="M16" s="93">
        <v>369</v>
      </c>
      <c r="N16" s="93">
        <v>500</v>
      </c>
      <c r="O16" s="93">
        <v>900</v>
      </c>
      <c r="P16" s="93">
        <v>600</v>
      </c>
      <c r="Q16" s="99">
        <v>11200</v>
      </c>
      <c r="R16" s="29">
        <f t="shared" si="0"/>
        <v>14654.2</v>
      </c>
      <c r="S16" s="153">
        <f t="shared" si="2"/>
        <v>32271.899999999998</v>
      </c>
    </row>
    <row r="17" spans="1:19" s="11" customFormat="1" ht="25.15" customHeight="1" thickBot="1">
      <c r="A17" s="30" t="s">
        <v>33</v>
      </c>
      <c r="B17" s="37">
        <v>39630</v>
      </c>
      <c r="C17" s="45">
        <v>39660</v>
      </c>
      <c r="D17" s="21">
        <v>2733</v>
      </c>
      <c r="E17" s="21">
        <v>2778</v>
      </c>
      <c r="F17" s="38">
        <v>33808.300000000003</v>
      </c>
      <c r="G17" s="38">
        <v>6279.3</v>
      </c>
      <c r="H17" s="38">
        <v>21417.200000000001</v>
      </c>
      <c r="I17" s="40">
        <f t="shared" si="1"/>
        <v>61504.800000000003</v>
      </c>
      <c r="J17" s="92">
        <v>1582.3</v>
      </c>
      <c r="K17" s="93">
        <v>0</v>
      </c>
      <c r="L17" s="93">
        <v>1097.5</v>
      </c>
      <c r="M17" s="93">
        <v>225.5</v>
      </c>
      <c r="N17" s="93">
        <v>450</v>
      </c>
      <c r="O17" s="93">
        <v>900</v>
      </c>
      <c r="P17" s="93">
        <v>600</v>
      </c>
      <c r="Q17" s="99">
        <v>1320</v>
      </c>
      <c r="R17" s="29">
        <f t="shared" si="0"/>
        <v>6175.3</v>
      </c>
      <c r="S17" s="153">
        <f t="shared" si="2"/>
        <v>55329.5</v>
      </c>
    </row>
    <row r="18" spans="1:19" s="11" customFormat="1" ht="25.15" customHeight="1" thickBot="1">
      <c r="A18" s="30" t="s">
        <v>34</v>
      </c>
      <c r="B18" s="37">
        <v>39661</v>
      </c>
      <c r="C18" s="45">
        <v>39689</v>
      </c>
      <c r="D18" s="21">
        <v>2779</v>
      </c>
      <c r="E18" s="21">
        <v>2808</v>
      </c>
      <c r="F18" s="38">
        <v>38798.9</v>
      </c>
      <c r="G18" s="38">
        <v>17183.61</v>
      </c>
      <c r="H18" s="38">
        <v>25580.15</v>
      </c>
      <c r="I18" s="40">
        <f t="shared" si="1"/>
        <v>81562.66</v>
      </c>
      <c r="J18" s="92">
        <v>173.2</v>
      </c>
      <c r="K18" s="93">
        <v>269.7</v>
      </c>
      <c r="L18" s="93">
        <v>687.22</v>
      </c>
      <c r="M18" s="93">
        <v>385.5</v>
      </c>
      <c r="N18" s="93">
        <v>400</v>
      </c>
      <c r="O18" s="93">
        <v>900</v>
      </c>
      <c r="P18" s="93">
        <v>600</v>
      </c>
      <c r="Q18" s="99">
        <v>11250</v>
      </c>
      <c r="R18" s="29">
        <f t="shared" si="0"/>
        <v>14665.619999999999</v>
      </c>
      <c r="S18" s="153">
        <f t="shared" si="2"/>
        <v>66897.040000000008</v>
      </c>
    </row>
    <row r="19" spans="1:19" s="11" customFormat="1" ht="25.15" customHeight="1" thickBot="1">
      <c r="A19" s="30" t="s">
        <v>35</v>
      </c>
      <c r="B19" s="37">
        <v>39693</v>
      </c>
      <c r="C19" s="45">
        <v>39717</v>
      </c>
      <c r="D19" s="21">
        <v>2809</v>
      </c>
      <c r="E19" s="21">
        <v>2836</v>
      </c>
      <c r="F19" s="38">
        <v>51078.5</v>
      </c>
      <c r="G19" s="38">
        <v>17823.400000000001</v>
      </c>
      <c r="H19" s="38">
        <v>27323.599999999999</v>
      </c>
      <c r="I19" s="40">
        <f t="shared" si="1"/>
        <v>96225.5</v>
      </c>
      <c r="J19" s="92">
        <v>1337.5</v>
      </c>
      <c r="K19" s="93">
        <v>727.7</v>
      </c>
      <c r="L19" s="93">
        <v>188</v>
      </c>
      <c r="M19" s="93">
        <v>1239.5999999999999</v>
      </c>
      <c r="N19" s="93">
        <v>400</v>
      </c>
      <c r="O19" s="93">
        <v>900</v>
      </c>
      <c r="P19" s="93">
        <v>800</v>
      </c>
      <c r="Q19" s="99">
        <v>11900</v>
      </c>
      <c r="R19" s="29">
        <f t="shared" si="0"/>
        <v>17492.8</v>
      </c>
      <c r="S19" s="153">
        <f t="shared" si="2"/>
        <v>78732.7</v>
      </c>
    </row>
    <row r="20" spans="1:19" s="11" customFormat="1" ht="25.15" customHeight="1" thickBot="1">
      <c r="A20" s="30" t="s">
        <v>36</v>
      </c>
      <c r="B20" s="37">
        <v>39724</v>
      </c>
      <c r="C20" s="45">
        <v>39752</v>
      </c>
      <c r="D20" s="21">
        <v>2837</v>
      </c>
      <c r="E20" s="21">
        <v>2869</v>
      </c>
      <c r="F20" s="38">
        <v>58100.2</v>
      </c>
      <c r="G20" s="38">
        <v>15185.7</v>
      </c>
      <c r="H20" s="38">
        <v>28931</v>
      </c>
      <c r="I20" s="40">
        <f t="shared" si="1"/>
        <v>102216.9</v>
      </c>
      <c r="J20" s="92">
        <v>861.2</v>
      </c>
      <c r="K20" s="93">
        <v>394.2</v>
      </c>
      <c r="L20" s="93">
        <v>1359.08</v>
      </c>
      <c r="M20" s="93">
        <v>1494.2</v>
      </c>
      <c r="N20" s="93">
        <v>380</v>
      </c>
      <c r="O20" s="93">
        <v>900</v>
      </c>
      <c r="P20" s="93">
        <v>550</v>
      </c>
      <c r="Q20" s="99">
        <v>15000</v>
      </c>
      <c r="R20" s="29">
        <f t="shared" si="0"/>
        <v>20938.68</v>
      </c>
      <c r="S20" s="153">
        <f t="shared" si="2"/>
        <v>81278.22</v>
      </c>
    </row>
    <row r="21" spans="1:19" s="11" customFormat="1" ht="25.15" customHeight="1" thickBot="1">
      <c r="A21" s="30" t="s">
        <v>37</v>
      </c>
      <c r="B21" s="37">
        <v>39756</v>
      </c>
      <c r="C21" s="45">
        <v>39780</v>
      </c>
      <c r="D21" s="21">
        <v>2870</v>
      </c>
      <c r="E21" s="21">
        <v>2896</v>
      </c>
      <c r="F21" s="38">
        <v>54138.41</v>
      </c>
      <c r="G21" s="38">
        <v>19673.3</v>
      </c>
      <c r="H21" s="38">
        <v>29274.5</v>
      </c>
      <c r="I21" s="40">
        <f t="shared" si="1"/>
        <v>103086.21</v>
      </c>
      <c r="J21" s="92">
        <v>598.1</v>
      </c>
      <c r="K21" s="93">
        <v>415</v>
      </c>
      <c r="L21" s="93">
        <v>865.3</v>
      </c>
      <c r="M21" s="93">
        <v>1694.6</v>
      </c>
      <c r="N21" s="93">
        <v>500</v>
      </c>
      <c r="O21" s="93">
        <v>900</v>
      </c>
      <c r="P21" s="93">
        <v>900</v>
      </c>
      <c r="Q21" s="99">
        <v>16550</v>
      </c>
      <c r="R21" s="29">
        <f t="shared" si="0"/>
        <v>22423</v>
      </c>
      <c r="S21" s="153">
        <f t="shared" si="2"/>
        <v>80663.210000000006</v>
      </c>
    </row>
    <row r="22" spans="1:19" s="11" customFormat="1" ht="25.15" customHeight="1" thickBot="1">
      <c r="A22" s="31" t="s">
        <v>38</v>
      </c>
      <c r="B22" s="46">
        <v>39783</v>
      </c>
      <c r="C22" s="47">
        <v>39812</v>
      </c>
      <c r="D22" s="28">
        <v>2897</v>
      </c>
      <c r="E22" s="28">
        <v>2926</v>
      </c>
      <c r="F22" s="39">
        <v>24313.17</v>
      </c>
      <c r="G22" s="39">
        <v>3541.3</v>
      </c>
      <c r="H22" s="39">
        <v>17349.099999999999</v>
      </c>
      <c r="I22" s="40">
        <f t="shared" si="1"/>
        <v>45203.569999999992</v>
      </c>
      <c r="J22" s="101">
        <v>476.5</v>
      </c>
      <c r="K22" s="102">
        <v>278.8</v>
      </c>
      <c r="L22" s="102">
        <v>804.56</v>
      </c>
      <c r="M22" s="102">
        <v>843.2</v>
      </c>
      <c r="N22" s="102">
        <v>450</v>
      </c>
      <c r="O22" s="102">
        <v>800</v>
      </c>
      <c r="P22" s="93">
        <v>800</v>
      </c>
      <c r="Q22" s="99">
        <v>19750</v>
      </c>
      <c r="R22" s="29">
        <f t="shared" si="0"/>
        <v>24203.059999999998</v>
      </c>
      <c r="S22" s="153">
        <f t="shared" si="2"/>
        <v>21000.509999999995</v>
      </c>
    </row>
    <row r="23" spans="1:19" s="11" customFormat="1" ht="25.15" customHeight="1" thickBot="1">
      <c r="A23" s="31" t="s">
        <v>84</v>
      </c>
      <c r="B23" s="46">
        <v>39783</v>
      </c>
      <c r="C23" s="47">
        <v>39783</v>
      </c>
      <c r="D23" s="28"/>
      <c r="E23" s="28"/>
      <c r="F23" s="39">
        <v>0</v>
      </c>
      <c r="G23" s="39">
        <v>0</v>
      </c>
      <c r="H23" s="39">
        <v>0</v>
      </c>
      <c r="I23" s="40">
        <f t="shared" si="1"/>
        <v>0</v>
      </c>
      <c r="J23" s="101">
        <v>0</v>
      </c>
      <c r="K23" s="102">
        <v>0</v>
      </c>
      <c r="L23" s="102">
        <v>0</v>
      </c>
      <c r="M23" s="102">
        <v>400</v>
      </c>
      <c r="N23" s="102">
        <v>150</v>
      </c>
      <c r="O23" s="102">
        <v>11520</v>
      </c>
      <c r="P23" s="93">
        <v>0</v>
      </c>
      <c r="Q23" s="99">
        <v>10050</v>
      </c>
      <c r="R23" s="29">
        <f t="shared" si="0"/>
        <v>22120</v>
      </c>
      <c r="S23" s="153">
        <f t="shared" si="2"/>
        <v>-22120</v>
      </c>
    </row>
    <row r="24" spans="1:19" s="11" customFormat="1" ht="25.15" customHeight="1" thickBot="1">
      <c r="A24" s="139"/>
      <c r="B24" s="209" t="s">
        <v>86</v>
      </c>
      <c r="C24" s="209"/>
      <c r="D24" s="209"/>
      <c r="E24" s="210"/>
      <c r="F24" s="95">
        <f t="shared" ref="F24:L24" si="3">SUM(F11:F23)</f>
        <v>441205.58</v>
      </c>
      <c r="G24" s="95">
        <f t="shared" si="3"/>
        <v>138773.50999999998</v>
      </c>
      <c r="H24" s="95">
        <f t="shared" si="3"/>
        <v>240103.35</v>
      </c>
      <c r="I24" s="96">
        <f t="shared" si="3"/>
        <v>820082.44</v>
      </c>
      <c r="J24" s="95">
        <f t="shared" si="3"/>
        <v>24251.719999999998</v>
      </c>
      <c r="K24" s="96">
        <f t="shared" si="3"/>
        <v>4093</v>
      </c>
      <c r="L24" s="96">
        <f t="shared" si="3"/>
        <v>7990.7000000000007</v>
      </c>
      <c r="M24" s="96">
        <f t="shared" ref="M24:R24" si="4">SUM(M11:M23)</f>
        <v>9759</v>
      </c>
      <c r="N24" s="96">
        <f t="shared" si="4"/>
        <v>5030</v>
      </c>
      <c r="O24" s="96">
        <f t="shared" si="4"/>
        <v>22120</v>
      </c>
      <c r="P24" s="96">
        <f t="shared" si="4"/>
        <v>7450</v>
      </c>
      <c r="Q24" s="96">
        <f t="shared" si="4"/>
        <v>151820</v>
      </c>
      <c r="R24" s="95">
        <f t="shared" si="4"/>
        <v>232514.41999999998</v>
      </c>
      <c r="S24" s="108">
        <f>SUM(S11:S23)</f>
        <v>587568.02</v>
      </c>
    </row>
    <row r="25" spans="1:19" s="11" customFormat="1" ht="25.15" customHeight="1" thickBot="1">
      <c r="A25" s="140" t="s">
        <v>88</v>
      </c>
      <c r="B25" s="207" t="s">
        <v>87</v>
      </c>
      <c r="C25" s="207"/>
      <c r="D25" s="207"/>
      <c r="E25" s="208"/>
      <c r="F25" s="61">
        <f>F24/7.19</f>
        <v>61363.780250347707</v>
      </c>
      <c r="G25" s="61">
        <f t="shared" ref="G25:S25" si="5">G24/7.19</f>
        <v>19300.905424200275</v>
      </c>
      <c r="H25" s="61">
        <f t="shared" si="5"/>
        <v>33394.068150208623</v>
      </c>
      <c r="I25" s="61">
        <f t="shared" si="5"/>
        <v>114058.7538247566</v>
      </c>
      <c r="J25" s="61">
        <f t="shared" si="5"/>
        <v>3372.9791376912372</v>
      </c>
      <c r="K25" s="61">
        <f t="shared" si="5"/>
        <v>569.26286509040335</v>
      </c>
      <c r="L25" s="61">
        <f t="shared" si="5"/>
        <v>1111.3630041724618</v>
      </c>
      <c r="M25" s="61">
        <f t="shared" si="5"/>
        <v>1357.3018080667593</v>
      </c>
      <c r="N25" s="61">
        <f t="shared" si="5"/>
        <v>699.58275382475654</v>
      </c>
      <c r="O25" s="61">
        <f t="shared" si="5"/>
        <v>3076.4951321279555</v>
      </c>
      <c r="P25" s="61">
        <f t="shared" si="5"/>
        <v>1036.1613351877606</v>
      </c>
      <c r="Q25" s="61">
        <f t="shared" si="5"/>
        <v>21115.438108484006</v>
      </c>
      <c r="R25" s="61">
        <f t="shared" si="5"/>
        <v>32338.584144645338</v>
      </c>
      <c r="S25" s="108">
        <f t="shared" si="5"/>
        <v>81720.16968011127</v>
      </c>
    </row>
    <row r="30" spans="1:19" ht="45.75" customHeight="1"/>
    <row r="31" spans="1:19" ht="17.25" customHeight="1">
      <c r="A31" s="48" t="s">
        <v>0</v>
      </c>
      <c r="C31" s="1"/>
      <c r="D31" s="1"/>
      <c r="E31" s="1"/>
      <c r="F31" s="2"/>
      <c r="O31" s="3"/>
      <c r="P31" s="3"/>
      <c r="Q31" s="3"/>
    </row>
    <row r="32" spans="1:19" ht="17.25" customHeight="1">
      <c r="A32" s="48" t="s">
        <v>1</v>
      </c>
      <c r="C32" s="1"/>
      <c r="D32" s="1"/>
      <c r="E32" s="1"/>
      <c r="F32" s="2"/>
      <c r="G32" s="4"/>
      <c r="O32" s="3"/>
      <c r="P32" s="3"/>
      <c r="Q32" s="3"/>
      <c r="S32" s="5"/>
    </row>
    <row r="33" spans="1:20" ht="17.25" customHeight="1">
      <c r="A33" s="49" t="s">
        <v>2</v>
      </c>
      <c r="C33" s="6"/>
      <c r="D33" s="6"/>
      <c r="E33" s="6"/>
      <c r="F33" s="2"/>
      <c r="G33" s="4"/>
      <c r="H33" s="201" t="s">
        <v>3</v>
      </c>
      <c r="I33" s="201"/>
      <c r="J33" s="201"/>
      <c r="K33" s="7"/>
      <c r="O33" s="3"/>
      <c r="P33" s="3"/>
      <c r="Q33" s="3"/>
      <c r="S33" s="5"/>
    </row>
    <row r="34" spans="1:20" ht="17.25" customHeight="1">
      <c r="A34" s="49" t="s">
        <v>69</v>
      </c>
      <c r="C34" s="6"/>
      <c r="D34" s="6"/>
      <c r="E34" s="6"/>
      <c r="F34" s="2"/>
      <c r="G34" s="4" t="s">
        <v>4</v>
      </c>
      <c r="H34" s="201"/>
      <c r="I34" s="201"/>
      <c r="J34" s="201"/>
      <c r="K34" s="7"/>
      <c r="O34" s="3"/>
      <c r="P34" s="3"/>
      <c r="Q34" s="3"/>
      <c r="S34" s="5"/>
    </row>
    <row r="35" spans="1:20" ht="17.25" customHeight="1">
      <c r="A35" s="8" t="s">
        <v>5</v>
      </c>
      <c r="C35" s="8"/>
      <c r="D35" s="8"/>
      <c r="E35" s="8"/>
      <c r="F35" s="2"/>
      <c r="G35" s="4"/>
      <c r="H35" s="7"/>
      <c r="I35" s="7"/>
      <c r="J35" s="7"/>
      <c r="K35" s="7"/>
      <c r="O35" s="3"/>
      <c r="P35" s="3"/>
      <c r="Q35" s="3"/>
      <c r="S35" s="5"/>
    </row>
    <row r="36" spans="1:20" ht="18.75" customHeight="1" thickBot="1">
      <c r="A36" s="188" t="s">
        <v>89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</row>
    <row r="37" spans="1:20" ht="15.75" thickBot="1">
      <c r="A37" s="10"/>
      <c r="B37" s="194" t="s">
        <v>15</v>
      </c>
      <c r="C37" s="195"/>
      <c r="D37" s="195"/>
      <c r="E37" s="195"/>
      <c r="F37" s="195"/>
      <c r="G37" s="195"/>
      <c r="H37" s="195"/>
      <c r="I37" s="196"/>
      <c r="J37" s="199" t="s">
        <v>16</v>
      </c>
      <c r="K37" s="200"/>
      <c r="L37" s="200"/>
      <c r="M37" s="200"/>
      <c r="N37" s="200"/>
      <c r="O37" s="200"/>
      <c r="P37" s="200"/>
      <c r="Q37" s="200"/>
      <c r="R37" s="200"/>
      <c r="S37" s="197" t="s">
        <v>49</v>
      </c>
    </row>
    <row r="38" spans="1:20" ht="19.5" thickBot="1">
      <c r="A38" s="10"/>
      <c r="B38" s="190" t="s">
        <v>6</v>
      </c>
      <c r="C38" s="191"/>
      <c r="D38" s="192" t="s">
        <v>14</v>
      </c>
      <c r="E38" s="193"/>
      <c r="F38" s="41" t="s">
        <v>45</v>
      </c>
      <c r="G38" s="42" t="s">
        <v>46</v>
      </c>
      <c r="H38" s="43" t="s">
        <v>44</v>
      </c>
      <c r="I38" s="44" t="s">
        <v>43</v>
      </c>
      <c r="J38" s="14" t="s">
        <v>19</v>
      </c>
      <c r="K38" s="14" t="s">
        <v>20</v>
      </c>
      <c r="L38" s="14" t="s">
        <v>21</v>
      </c>
      <c r="M38" s="14" t="s">
        <v>24</v>
      </c>
      <c r="N38" s="14" t="s">
        <v>41</v>
      </c>
      <c r="O38" s="14" t="s">
        <v>42</v>
      </c>
      <c r="P38" s="15" t="s">
        <v>51</v>
      </c>
      <c r="Q38" s="15"/>
      <c r="R38" s="57" t="s">
        <v>43</v>
      </c>
      <c r="S38" s="198"/>
    </row>
    <row r="39" spans="1:20" ht="36.75" thickBot="1">
      <c r="A39" s="32" t="s">
        <v>50</v>
      </c>
      <c r="B39" s="16" t="s">
        <v>12</v>
      </c>
      <c r="C39" s="12" t="s">
        <v>13</v>
      </c>
      <c r="D39" s="12" t="s">
        <v>12</v>
      </c>
      <c r="E39" s="12" t="s">
        <v>13</v>
      </c>
      <c r="F39" s="17" t="s">
        <v>8</v>
      </c>
      <c r="G39" s="18" t="s">
        <v>9</v>
      </c>
      <c r="H39" s="19" t="s">
        <v>39</v>
      </c>
      <c r="I39" s="19" t="s">
        <v>10</v>
      </c>
      <c r="J39" s="23" t="s">
        <v>17</v>
      </c>
      <c r="K39" s="24" t="s">
        <v>18</v>
      </c>
      <c r="L39" s="24" t="s">
        <v>22</v>
      </c>
      <c r="M39" s="24" t="s">
        <v>23</v>
      </c>
      <c r="N39" s="24" t="s">
        <v>25</v>
      </c>
      <c r="O39" s="24" t="s">
        <v>47</v>
      </c>
      <c r="P39" s="25" t="s">
        <v>52</v>
      </c>
      <c r="Q39" s="25" t="s">
        <v>83</v>
      </c>
      <c r="R39" s="58" t="s">
        <v>48</v>
      </c>
      <c r="S39" s="59" t="s">
        <v>40</v>
      </c>
      <c r="T39" s="9"/>
    </row>
    <row r="40" spans="1:20" ht="19.5" thickBot="1">
      <c r="A40" s="30" t="s">
        <v>27</v>
      </c>
      <c r="B40" s="33">
        <v>39449</v>
      </c>
      <c r="C40" s="34">
        <v>39478</v>
      </c>
      <c r="D40" s="20" t="s">
        <v>57</v>
      </c>
      <c r="E40" s="20" t="s">
        <v>58</v>
      </c>
      <c r="F40" s="112">
        <f>(F11)/F24</f>
        <v>0.11863063925891418</v>
      </c>
      <c r="G40" s="112">
        <f>(G11)/G24</f>
        <v>0.15401138156698641</v>
      </c>
      <c r="H40" s="112">
        <f t="shared" ref="H40:I40" si="6">(H11)/H24</f>
        <v>0.11920908225562034</v>
      </c>
      <c r="I40" s="116">
        <f t="shared" si="6"/>
        <v>0.12478708847856809</v>
      </c>
      <c r="J40" s="120">
        <f>J11/J24</f>
        <v>6.2148993968262879E-2</v>
      </c>
      <c r="K40" s="120">
        <f t="shared" ref="K40:R40" si="7">K11/K24</f>
        <v>5.2553139506474465E-2</v>
      </c>
      <c r="L40" s="120">
        <f t="shared" si="7"/>
        <v>5.0433629093821562E-2</v>
      </c>
      <c r="M40" s="120">
        <f t="shared" si="7"/>
        <v>0.11005225945281279</v>
      </c>
      <c r="N40" s="120">
        <f t="shared" si="7"/>
        <v>5.9642147117296221E-2</v>
      </c>
      <c r="O40" s="120">
        <f t="shared" si="7"/>
        <v>3.6166365280289332E-2</v>
      </c>
      <c r="P40" s="120">
        <f t="shared" si="7"/>
        <v>5.3691275167785234E-2</v>
      </c>
      <c r="Q40" s="120">
        <f t="shared" si="7"/>
        <v>6.8502173626663151E-2</v>
      </c>
      <c r="R40" s="142">
        <f t="shared" si="7"/>
        <v>6.4939284195793104E-2</v>
      </c>
      <c r="S40" s="144">
        <f t="shared" ref="S40" si="8">S11/S24</f>
        <v>0.14847026562133181</v>
      </c>
      <c r="T40" s="60"/>
    </row>
    <row r="41" spans="1:20" ht="19.5" thickBot="1">
      <c r="A41" s="30" t="s">
        <v>28</v>
      </c>
      <c r="B41" s="37">
        <v>39486</v>
      </c>
      <c r="C41" s="45">
        <v>39507</v>
      </c>
      <c r="D41" s="21" t="s">
        <v>59</v>
      </c>
      <c r="E41" s="21" t="s">
        <v>60</v>
      </c>
      <c r="F41" s="113">
        <f>(F12)/F24</f>
        <v>3.6747495351260061E-2</v>
      </c>
      <c r="G41" s="113">
        <f>(G12)/G24</f>
        <v>2.2751460275091409E-2</v>
      </c>
      <c r="H41" s="113">
        <f t="shared" ref="H41:I41" si="9">(H12)/H24</f>
        <v>3.6793739029463764E-2</v>
      </c>
      <c r="I41" s="117">
        <f t="shared" si="9"/>
        <v>3.4392639842404135E-2</v>
      </c>
      <c r="J41" s="121">
        <f>J12/J24</f>
        <v>3.3086313053259729E-2</v>
      </c>
      <c r="K41" s="121">
        <f t="shared" ref="K41:R41" si="10">K12/K24</f>
        <v>5.4019056926459807E-2</v>
      </c>
      <c r="L41" s="121">
        <f t="shared" si="10"/>
        <v>3.0765765202047379E-2</v>
      </c>
      <c r="M41" s="121">
        <f t="shared" si="10"/>
        <v>5.7895276155343782E-2</v>
      </c>
      <c r="N41" s="121">
        <f t="shared" si="10"/>
        <v>5.9642147117296221E-2</v>
      </c>
      <c r="O41" s="121">
        <f t="shared" si="10"/>
        <v>4.0687160940325498E-2</v>
      </c>
      <c r="P41" s="121">
        <f t="shared" si="10"/>
        <v>5.3691275167785234E-2</v>
      </c>
      <c r="Q41" s="121">
        <f t="shared" si="10"/>
        <v>7.3112896851534714E-2</v>
      </c>
      <c r="R41" s="143">
        <f t="shared" si="10"/>
        <v>6.250941339466172E-2</v>
      </c>
      <c r="S41" s="145">
        <f t="shared" ref="S41" si="11">S12/S24</f>
        <v>2.3266174357140811E-2</v>
      </c>
      <c r="T41" s="60"/>
    </row>
    <row r="42" spans="1:20" ht="19.5" thickBot="1">
      <c r="A42" s="30" t="s">
        <v>29</v>
      </c>
      <c r="B42" s="37">
        <v>39510</v>
      </c>
      <c r="C42" s="45">
        <v>39536</v>
      </c>
      <c r="D42" s="21" t="s">
        <v>61</v>
      </c>
      <c r="E42" s="21" t="s">
        <v>62</v>
      </c>
      <c r="F42" s="114">
        <f>(F13)/F24</f>
        <v>9.1596529672176852E-2</v>
      </c>
      <c r="G42" s="114">
        <f>(G13)/G24</f>
        <v>8.6048122584778619E-2</v>
      </c>
      <c r="H42" s="114">
        <f t="shared" ref="H42:I42" si="12">(H13)/H24</f>
        <v>8.7213277115875315E-2</v>
      </c>
      <c r="I42" s="118">
        <f t="shared" si="12"/>
        <v>8.9374307295251934E-2</v>
      </c>
      <c r="J42" s="121">
        <f>J13/J24</f>
        <v>3.7201485090542039E-2</v>
      </c>
      <c r="K42" s="121">
        <f t="shared" ref="K42:R42" si="13">K13/K24</f>
        <v>8.0234546787197644E-2</v>
      </c>
      <c r="L42" s="121">
        <f t="shared" si="13"/>
        <v>0.15072897243045039</v>
      </c>
      <c r="M42" s="121">
        <f t="shared" si="13"/>
        <v>3.2318885131673324E-2</v>
      </c>
      <c r="N42" s="121">
        <f t="shared" si="13"/>
        <v>7.9522862823061632E-2</v>
      </c>
      <c r="O42" s="121">
        <f t="shared" si="13"/>
        <v>4.0687160940325498E-2</v>
      </c>
      <c r="P42" s="121">
        <f t="shared" si="13"/>
        <v>8.0536912751677847E-2</v>
      </c>
      <c r="Q42" s="121">
        <f t="shared" si="13"/>
        <v>7.7723620076406277E-2</v>
      </c>
      <c r="R42" s="143">
        <f t="shared" si="13"/>
        <v>7.0750149603624593E-2</v>
      </c>
      <c r="S42" s="145">
        <f t="shared" ref="S42" si="14">S13/S24</f>
        <v>9.6744322470103117E-2</v>
      </c>
      <c r="T42" s="60"/>
    </row>
    <row r="43" spans="1:20" ht="19.5" thickBot="1">
      <c r="A43" s="30" t="s">
        <v>30</v>
      </c>
      <c r="B43" s="37">
        <v>39539</v>
      </c>
      <c r="C43" s="45">
        <v>39567</v>
      </c>
      <c r="D43" s="21" t="s">
        <v>63</v>
      </c>
      <c r="E43" s="21" t="s">
        <v>64</v>
      </c>
      <c r="F43" s="114">
        <f>(F14)/F24</f>
        <v>4.9063976026776451E-2</v>
      </c>
      <c r="G43" s="114">
        <f>(G14)/G24</f>
        <v>6.7272204904235702E-2</v>
      </c>
      <c r="H43" s="114">
        <f t="shared" ref="H43:I43" si="15">(H14)/H24</f>
        <v>4.2184750858328304E-2</v>
      </c>
      <c r="I43" s="118">
        <f t="shared" si="15"/>
        <v>5.0131057555628196E-2</v>
      </c>
      <c r="J43" s="121">
        <f>J14/J24</f>
        <v>2.8393862373472897E-2</v>
      </c>
      <c r="K43" s="121">
        <f t="shared" ref="K43:R43" si="16">K14/K24</f>
        <v>0.13330075739066699</v>
      </c>
      <c r="L43" s="121">
        <f t="shared" si="16"/>
        <v>7.2755828650806556E-2</v>
      </c>
      <c r="M43" s="121">
        <f t="shared" si="16"/>
        <v>7.361409980530792E-2</v>
      </c>
      <c r="N43" s="121">
        <f t="shared" si="16"/>
        <v>8.9463220675944338E-2</v>
      </c>
      <c r="O43" s="121">
        <f t="shared" si="16"/>
        <v>4.0687160940325498E-2</v>
      </c>
      <c r="P43" s="121">
        <f t="shared" si="16"/>
        <v>8.0536912751677847E-2</v>
      </c>
      <c r="Q43" s="121">
        <f t="shared" si="16"/>
        <v>6.8502173626663151E-2</v>
      </c>
      <c r="R43" s="143">
        <f t="shared" si="16"/>
        <v>6.4013105079676363E-2</v>
      </c>
      <c r="S43" s="145">
        <f t="shared" ref="S43" si="17">S14/S24</f>
        <v>4.4637606383002265E-2</v>
      </c>
      <c r="T43" s="60"/>
    </row>
    <row r="44" spans="1:20" ht="19.5" thickBot="1">
      <c r="A44" s="30" t="s">
        <v>31</v>
      </c>
      <c r="B44" s="37">
        <v>39571</v>
      </c>
      <c r="C44" s="45">
        <v>39594</v>
      </c>
      <c r="D44" s="21" t="s">
        <v>65</v>
      </c>
      <c r="E44" s="21" t="s">
        <v>66</v>
      </c>
      <c r="F44" s="114">
        <f>(F15)/F24</f>
        <v>4.8947703698579696E-2</v>
      </c>
      <c r="G44" s="114">
        <f>(G15)/G24</f>
        <v>5.3963468964646072E-2</v>
      </c>
      <c r="H44" s="114">
        <f t="shared" ref="H44:I44" si="18">(H15)/H24</f>
        <v>3.8839941216980103E-2</v>
      </c>
      <c r="I44" s="118">
        <f t="shared" si="18"/>
        <v>4.6837120424136874E-2</v>
      </c>
      <c r="J44" s="121">
        <f>J15/J24</f>
        <v>0.60053472495971427</v>
      </c>
      <c r="K44" s="121">
        <f t="shared" ref="K44:R44" si="19">K15/K24</f>
        <v>9.0569264598094307E-2</v>
      </c>
      <c r="L44" s="121">
        <f t="shared" si="19"/>
        <v>6.9380655011450798E-2</v>
      </c>
      <c r="M44" s="121">
        <f t="shared" si="19"/>
        <v>4.4533251357721078E-2</v>
      </c>
      <c r="N44" s="121">
        <f t="shared" si="19"/>
        <v>6.9582504970178927E-2</v>
      </c>
      <c r="O44" s="121">
        <f t="shared" si="19"/>
        <v>4.0687160940325498E-2</v>
      </c>
      <c r="P44" s="121">
        <f t="shared" si="19"/>
        <v>8.0536912751677847E-2</v>
      </c>
      <c r="Q44" s="121">
        <f t="shared" si="19"/>
        <v>7.3112896851534714E-2</v>
      </c>
      <c r="R44" s="143">
        <f t="shared" si="19"/>
        <v>0.12418025514288535</v>
      </c>
      <c r="S44" s="145">
        <f t="shared" ref="S44" si="20">S15/S24</f>
        <v>1.623063147650548E-2</v>
      </c>
      <c r="T44" s="60"/>
    </row>
    <row r="45" spans="1:20" ht="19.5" thickBot="1">
      <c r="A45" s="30" t="s">
        <v>32</v>
      </c>
      <c r="B45" s="37">
        <v>39601</v>
      </c>
      <c r="C45" s="45">
        <v>39629</v>
      </c>
      <c r="D45" s="21" t="s">
        <v>67</v>
      </c>
      <c r="E45" s="21">
        <v>2732</v>
      </c>
      <c r="F45" s="114">
        <f>(F16)/F24</f>
        <v>6.5180952607172368E-2</v>
      </c>
      <c r="G45" s="114">
        <f>(G16)/G24</f>
        <v>4.1732748562748036E-2</v>
      </c>
      <c r="H45" s="114">
        <f t="shared" ref="H45:I45" si="21">(H16)/H24</f>
        <v>5.1546552765715264E-2</v>
      </c>
      <c r="I45" s="118">
        <f t="shared" si="21"/>
        <v>5.7221198395614958E-2</v>
      </c>
      <c r="J45" s="121">
        <f>J16/J24</f>
        <v>3.1276132167120524E-2</v>
      </c>
      <c r="K45" s="121">
        <f t="shared" ref="K45:R45" si="22">K16/K24</f>
        <v>7.9819203518201806E-2</v>
      </c>
      <c r="L45" s="121">
        <f t="shared" si="22"/>
        <v>0</v>
      </c>
      <c r="M45" s="121">
        <f t="shared" si="22"/>
        <v>3.7811251152782048E-2</v>
      </c>
      <c r="N45" s="121">
        <f t="shared" si="22"/>
        <v>9.9403578528827044E-2</v>
      </c>
      <c r="O45" s="121">
        <f t="shared" si="22"/>
        <v>4.0687160940325498E-2</v>
      </c>
      <c r="P45" s="121">
        <f t="shared" si="22"/>
        <v>8.0536912751677847E-2</v>
      </c>
      <c r="Q45" s="121">
        <f t="shared" si="22"/>
        <v>7.3771571597944938E-2</v>
      </c>
      <c r="R45" s="143">
        <f t="shared" si="22"/>
        <v>6.3024908304611826E-2</v>
      </c>
      <c r="S45" s="145">
        <f t="shared" ref="S45" si="23">S16/S24</f>
        <v>5.4924534524530451E-2</v>
      </c>
      <c r="T45" s="60"/>
    </row>
    <row r="46" spans="1:20" ht="19.5" thickBot="1">
      <c r="A46" s="30" t="s">
        <v>33</v>
      </c>
      <c r="B46" s="37">
        <v>39630</v>
      </c>
      <c r="C46" s="45">
        <v>39660</v>
      </c>
      <c r="D46" s="21">
        <v>2733</v>
      </c>
      <c r="E46" s="21">
        <v>2778</v>
      </c>
      <c r="F46" s="114">
        <f>(F17)/F24</f>
        <v>7.6627090709052229E-2</v>
      </c>
      <c r="G46" s="114">
        <f>(G17)/G24</f>
        <v>4.5248549236810404E-2</v>
      </c>
      <c r="H46" s="114">
        <f t="shared" ref="H46:I46" si="24">(H17)/H24</f>
        <v>8.919992161708698E-2</v>
      </c>
      <c r="I46" s="118">
        <f t="shared" si="24"/>
        <v>7.4998313584180645E-2</v>
      </c>
      <c r="J46" s="121">
        <f>J17/J24</f>
        <v>6.5244856859637171E-2</v>
      </c>
      <c r="K46" s="121">
        <f t="shared" ref="K46:R46" si="25">K17/K24</f>
        <v>0</v>
      </c>
      <c r="L46" s="121">
        <f t="shared" si="25"/>
        <v>0.13734716608056866</v>
      </c>
      <c r="M46" s="121">
        <f t="shared" si="25"/>
        <v>2.3106875704477919E-2</v>
      </c>
      <c r="N46" s="121">
        <f t="shared" si="25"/>
        <v>8.9463220675944338E-2</v>
      </c>
      <c r="O46" s="121">
        <f t="shared" si="25"/>
        <v>4.0687160940325498E-2</v>
      </c>
      <c r="P46" s="121">
        <f t="shared" si="25"/>
        <v>8.0536912751677847E-2</v>
      </c>
      <c r="Q46" s="121">
        <f t="shared" si="25"/>
        <v>8.6945066526149389E-3</v>
      </c>
      <c r="R46" s="143">
        <f t="shared" si="25"/>
        <v>2.655878289183097E-2</v>
      </c>
      <c r="S46" s="145">
        <f t="shared" ref="S46" si="26">S17/S24</f>
        <v>9.4166969808874207E-2</v>
      </c>
      <c r="T46" s="60"/>
    </row>
    <row r="47" spans="1:20" ht="19.5" thickBot="1">
      <c r="A47" s="30" t="s">
        <v>34</v>
      </c>
      <c r="B47" s="37">
        <v>39661</v>
      </c>
      <c r="C47" s="45">
        <v>39689</v>
      </c>
      <c r="D47" s="21">
        <v>2779</v>
      </c>
      <c r="E47" s="21">
        <v>2808</v>
      </c>
      <c r="F47" s="114">
        <f>(F18)/F24</f>
        <v>8.7938371042360797E-2</v>
      </c>
      <c r="G47" s="114">
        <f>(G18)/G24</f>
        <v>0.12382485677561952</v>
      </c>
      <c r="H47" s="114">
        <f t="shared" ref="H47:I47" si="27">(H18)/H24</f>
        <v>0.10653808037247293</v>
      </c>
      <c r="I47" s="118">
        <f t="shared" si="27"/>
        <v>9.9456659503646988E-2</v>
      </c>
      <c r="J47" s="121">
        <f>J18/J24</f>
        <v>7.1417614915560632E-3</v>
      </c>
      <c r="K47" s="121">
        <f t="shared" ref="K47:R47" si="28">K18/K24</f>
        <v>6.5892988028341065E-2</v>
      </c>
      <c r="L47" s="121">
        <f t="shared" si="28"/>
        <v>8.6002477880536124E-2</v>
      </c>
      <c r="M47" s="121">
        <f t="shared" si="28"/>
        <v>3.9501998155548723E-2</v>
      </c>
      <c r="N47" s="121">
        <f t="shared" si="28"/>
        <v>7.9522862823061632E-2</v>
      </c>
      <c r="O47" s="121">
        <f t="shared" si="28"/>
        <v>4.0687160940325498E-2</v>
      </c>
      <c r="P47" s="121">
        <f t="shared" si="28"/>
        <v>8.0536912751677847E-2</v>
      </c>
      <c r="Q47" s="121">
        <f t="shared" si="28"/>
        <v>7.4100908971150042E-2</v>
      </c>
      <c r="R47" s="143">
        <f t="shared" si="28"/>
        <v>6.3074023537981E-2</v>
      </c>
      <c r="S47" s="145">
        <f t="shared" ref="S47" si="29">S18/S24</f>
        <v>0.11385412024296354</v>
      </c>
      <c r="T47" s="60"/>
    </row>
    <row r="48" spans="1:20" ht="19.5" thickBot="1">
      <c r="A48" s="30" t="s">
        <v>35</v>
      </c>
      <c r="B48" s="37">
        <v>39693</v>
      </c>
      <c r="C48" s="45">
        <v>39717</v>
      </c>
      <c r="D48" s="21">
        <v>2809</v>
      </c>
      <c r="E48" s="21">
        <v>2836</v>
      </c>
      <c r="F48" s="114">
        <f>(F19)/F24</f>
        <v>0.1157702946549316</v>
      </c>
      <c r="G48" s="114">
        <f>(G19)/G24</f>
        <v>0.12843517469580473</v>
      </c>
      <c r="H48" s="114">
        <f t="shared" ref="H48:I48" si="30">(H19)/H24</f>
        <v>0.11379932849749909</v>
      </c>
      <c r="I48" s="118">
        <f t="shared" si="30"/>
        <v>0.11733637413331276</v>
      </c>
      <c r="J48" s="121">
        <f>J19/J24</f>
        <v>5.5150727453557938E-2</v>
      </c>
      <c r="K48" s="121">
        <f t="shared" ref="K48:R48" si="31">K19/K24</f>
        <v>0.1777913510872221</v>
      </c>
      <c r="L48" s="121">
        <f t="shared" si="31"/>
        <v>2.3527350545008572E-2</v>
      </c>
      <c r="M48" s="121">
        <f t="shared" si="31"/>
        <v>0.12702121118967105</v>
      </c>
      <c r="N48" s="121">
        <f t="shared" si="31"/>
        <v>7.9522862823061632E-2</v>
      </c>
      <c r="O48" s="121">
        <f t="shared" si="31"/>
        <v>4.0687160940325498E-2</v>
      </c>
      <c r="P48" s="121">
        <f t="shared" si="31"/>
        <v>0.10738255033557047</v>
      </c>
      <c r="Q48" s="121">
        <f t="shared" si="31"/>
        <v>7.8382294822816487E-2</v>
      </c>
      <c r="R48" s="143">
        <f t="shared" si="31"/>
        <v>7.5233183387077671E-2</v>
      </c>
      <c r="S48" s="145">
        <f t="shared" ref="S48" si="32">S19/S24</f>
        <v>0.13399759231280151</v>
      </c>
      <c r="T48" s="60"/>
    </row>
    <row r="49" spans="1:20" ht="19.5" thickBot="1">
      <c r="A49" s="30" t="s">
        <v>36</v>
      </c>
      <c r="B49" s="37">
        <v>39724</v>
      </c>
      <c r="C49" s="45">
        <v>39752</v>
      </c>
      <c r="D49" s="21">
        <v>2837</v>
      </c>
      <c r="E49" s="21">
        <v>2869</v>
      </c>
      <c r="F49" s="114">
        <f>(F20)/F24</f>
        <v>0.13168509790832653</v>
      </c>
      <c r="G49" s="114">
        <f>(G20)/G24</f>
        <v>0.10942794485777584</v>
      </c>
      <c r="H49" s="114">
        <f t="shared" ref="H49:I49" si="33">(H20)/H24</f>
        <v>0.12049394562799727</v>
      </c>
      <c r="I49" s="118">
        <f t="shared" si="33"/>
        <v>0.12464222499386769</v>
      </c>
      <c r="J49" s="121">
        <f>J20/J24</f>
        <v>3.5510883351778766E-2</v>
      </c>
      <c r="K49" s="121">
        <f t="shared" ref="K49:R49" si="34">K20/K24</f>
        <v>9.6310774493036891E-2</v>
      </c>
      <c r="L49" s="121">
        <f t="shared" si="34"/>
        <v>0.17008272116335238</v>
      </c>
      <c r="M49" s="121">
        <f t="shared" si="34"/>
        <v>0.1531099497899375</v>
      </c>
      <c r="N49" s="121">
        <f t="shared" si="34"/>
        <v>7.5546719681908542E-2</v>
      </c>
      <c r="O49" s="121">
        <f t="shared" si="34"/>
        <v>4.0687160940325498E-2</v>
      </c>
      <c r="P49" s="121">
        <f t="shared" si="34"/>
        <v>7.3825503355704702E-2</v>
      </c>
      <c r="Q49" s="121">
        <f t="shared" si="34"/>
        <v>9.8801211961533394E-2</v>
      </c>
      <c r="R49" s="143">
        <f t="shared" si="34"/>
        <v>9.0053253471333097E-2</v>
      </c>
      <c r="S49" s="145">
        <f t="shared" ref="S49" si="35">S20/S24</f>
        <v>0.13832989072482196</v>
      </c>
      <c r="T49" s="60"/>
    </row>
    <row r="50" spans="1:20" ht="19.5" thickBot="1">
      <c r="A50" s="30" t="s">
        <v>37</v>
      </c>
      <c r="B50" s="37">
        <v>39756</v>
      </c>
      <c r="C50" s="45">
        <v>39780</v>
      </c>
      <c r="D50" s="21">
        <v>2870</v>
      </c>
      <c r="E50" s="21">
        <v>2896</v>
      </c>
      <c r="F50" s="114">
        <f>(F21)/F24</f>
        <v>0.12270563305205705</v>
      </c>
      <c r="G50" s="114">
        <f>(G21)/G24</f>
        <v>0.14176552859403788</v>
      </c>
      <c r="H50" s="114">
        <f t="shared" ref="H50:I50" si="36">(H21)/H24</f>
        <v>0.12192457956125977</v>
      </c>
      <c r="I50" s="118">
        <f t="shared" si="36"/>
        <v>0.12570225256865641</v>
      </c>
      <c r="J50" s="121">
        <f>J21/J24</f>
        <v>2.4662168291568601E-2</v>
      </c>
      <c r="K50" s="121">
        <f t="shared" ref="K50:R50" si="37">K21/K24</f>
        <v>0.10139262154898607</v>
      </c>
      <c r="L50" s="121">
        <f t="shared" si="37"/>
        <v>0.10828838524785062</v>
      </c>
      <c r="M50" s="121">
        <f t="shared" si="37"/>
        <v>0.17364484065990368</v>
      </c>
      <c r="N50" s="121">
        <f t="shared" si="37"/>
        <v>9.9403578528827044E-2</v>
      </c>
      <c r="O50" s="121">
        <f t="shared" si="37"/>
        <v>4.0687160940325498E-2</v>
      </c>
      <c r="P50" s="121">
        <f t="shared" si="37"/>
        <v>0.12080536912751678</v>
      </c>
      <c r="Q50" s="121">
        <f t="shared" si="37"/>
        <v>0.10901067053089185</v>
      </c>
      <c r="R50" s="143">
        <f t="shared" si="37"/>
        <v>9.6437029582939426E-2</v>
      </c>
      <c r="S50" s="145">
        <f t="shared" ref="S50" si="38">S21/S24</f>
        <v>0.137283186379</v>
      </c>
      <c r="T50" s="60"/>
    </row>
    <row r="51" spans="1:20" ht="19.5" thickBot="1">
      <c r="A51" s="31" t="s">
        <v>38</v>
      </c>
      <c r="B51" s="46">
        <v>39783</v>
      </c>
      <c r="C51" s="47">
        <v>39812</v>
      </c>
      <c r="D51" s="28">
        <v>2897</v>
      </c>
      <c r="E51" s="28">
        <v>2926</v>
      </c>
      <c r="F51" s="115">
        <f>(F22)/F24</f>
        <v>5.5106216018392148E-2</v>
      </c>
      <c r="G51" s="115">
        <f>(G22)/G24</f>
        <v>2.5518558981465558E-2</v>
      </c>
      <c r="H51" s="115">
        <f t="shared" ref="H51:I51" si="39">(H22)/H24</f>
        <v>7.225680108170085E-2</v>
      </c>
      <c r="I51" s="119">
        <f t="shared" si="39"/>
        <v>5.5120763224731403E-2</v>
      </c>
      <c r="J51" s="121">
        <f>J22/J24</f>
        <v>1.9648090939529239E-2</v>
      </c>
      <c r="K51" s="121">
        <f t="shared" ref="K51:R51" si="40">K22/K24</f>
        <v>6.8116296115318845E-2</v>
      </c>
      <c r="L51" s="121">
        <f t="shared" si="40"/>
        <v>0.10068704869410688</v>
      </c>
      <c r="M51" s="121">
        <f t="shared" si="40"/>
        <v>8.6402295317143149E-2</v>
      </c>
      <c r="N51" s="121">
        <f t="shared" si="40"/>
        <v>8.9463220675944338E-2</v>
      </c>
      <c r="O51" s="121">
        <f t="shared" si="40"/>
        <v>3.6166365280289332E-2</v>
      </c>
      <c r="P51" s="121">
        <f t="shared" si="40"/>
        <v>0.10738255033557047</v>
      </c>
      <c r="Q51" s="121">
        <f t="shared" si="40"/>
        <v>0.13008826241601898</v>
      </c>
      <c r="R51" s="143">
        <f t="shared" si="40"/>
        <v>0.10409272680808355</v>
      </c>
      <c r="S51" s="145">
        <f t="shared" ref="S51" si="41">S22/S24</f>
        <v>3.5741410841250335E-2</v>
      </c>
      <c r="T51" s="60"/>
    </row>
    <row r="52" spans="1:20" ht="19.5" thickBot="1">
      <c r="A52" s="31" t="s">
        <v>84</v>
      </c>
      <c r="B52" s="46">
        <v>39783</v>
      </c>
      <c r="C52" s="47">
        <v>39783</v>
      </c>
      <c r="D52" s="28"/>
      <c r="E52" s="28"/>
      <c r="F52" s="115">
        <v>0</v>
      </c>
      <c r="G52" s="115">
        <v>0</v>
      </c>
      <c r="H52" s="115">
        <v>0</v>
      </c>
      <c r="I52" s="119">
        <v>0</v>
      </c>
      <c r="J52" s="146">
        <f>J23/J24</f>
        <v>0</v>
      </c>
      <c r="K52" s="146">
        <f t="shared" ref="K52:R52" si="42">K23/K24</f>
        <v>0</v>
      </c>
      <c r="L52" s="146">
        <f t="shared" si="42"/>
        <v>0</v>
      </c>
      <c r="M52" s="146">
        <f t="shared" si="42"/>
        <v>4.0987806127677016E-2</v>
      </c>
      <c r="N52" s="146">
        <f t="shared" si="42"/>
        <v>2.982107355864811E-2</v>
      </c>
      <c r="O52" s="146">
        <f t="shared" si="42"/>
        <v>0.5207956600361664</v>
      </c>
      <c r="P52" s="146">
        <f t="shared" si="42"/>
        <v>0</v>
      </c>
      <c r="Q52" s="146">
        <f t="shared" si="42"/>
        <v>6.6196812014227377E-2</v>
      </c>
      <c r="R52" s="147">
        <f t="shared" si="42"/>
        <v>9.5133884599501409E-2</v>
      </c>
      <c r="S52" s="148">
        <f t="shared" ref="S52" si="43">S23/S24</f>
        <v>-3.764670514232548E-2</v>
      </c>
      <c r="T52" s="60"/>
    </row>
    <row r="53" spans="1:20" ht="24" thickBot="1">
      <c r="A53" s="204" t="s">
        <v>85</v>
      </c>
      <c r="B53" s="205"/>
      <c r="C53" s="205"/>
      <c r="D53" s="205"/>
      <c r="E53" s="206"/>
      <c r="F53" s="149">
        <f>SUM(F40:F52)</f>
        <v>1</v>
      </c>
      <c r="G53" s="149">
        <f t="shared" ref="G53:I53" si="44">SUM(G40:G52)</f>
        <v>1</v>
      </c>
      <c r="H53" s="149">
        <f t="shared" si="44"/>
        <v>1</v>
      </c>
      <c r="I53" s="149">
        <f t="shared" si="44"/>
        <v>1</v>
      </c>
      <c r="J53" s="150">
        <f>SUM(J40:J52)</f>
        <v>1.0000000000000004</v>
      </c>
      <c r="K53" s="150">
        <f t="shared" ref="K53:R53" si="45">SUM(K40:K52)</f>
        <v>1</v>
      </c>
      <c r="L53" s="150">
        <f t="shared" si="45"/>
        <v>1</v>
      </c>
      <c r="M53" s="150">
        <f t="shared" si="45"/>
        <v>1</v>
      </c>
      <c r="N53" s="150">
        <f t="shared" si="45"/>
        <v>1</v>
      </c>
      <c r="O53" s="150">
        <f>SUM(O40:O52)</f>
        <v>1</v>
      </c>
      <c r="P53" s="150">
        <f t="shared" si="45"/>
        <v>0.99999999999999989</v>
      </c>
      <c r="Q53" s="150">
        <f t="shared" si="45"/>
        <v>1</v>
      </c>
      <c r="R53" s="150">
        <f t="shared" si="45"/>
        <v>1</v>
      </c>
      <c r="S53" s="151">
        <f>SUM(S40:S52)</f>
        <v>1.0000000000000002</v>
      </c>
      <c r="T53" s="60"/>
    </row>
  </sheetData>
  <mergeCells count="17">
    <mergeCell ref="A53:E53"/>
    <mergeCell ref="B25:E25"/>
    <mergeCell ref="B24:E24"/>
    <mergeCell ref="B37:I37"/>
    <mergeCell ref="J37:R37"/>
    <mergeCell ref="S37:S38"/>
    <mergeCell ref="B38:C38"/>
    <mergeCell ref="D38:E38"/>
    <mergeCell ref="J8:R8"/>
    <mergeCell ref="H33:J34"/>
    <mergeCell ref="A36:S36"/>
    <mergeCell ref="S8:S9"/>
    <mergeCell ref="A7:S7"/>
    <mergeCell ref="H4:J5"/>
    <mergeCell ref="B9:C9"/>
    <mergeCell ref="D9:E9"/>
    <mergeCell ref="B8:I8"/>
  </mergeCells>
  <pageMargins left="0" right="0" top="0.59055118110236227" bottom="0.59055118110236227" header="0.31496062992125984" footer="0.31496062992125984"/>
  <pageSetup paperSize="5" scale="9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T49"/>
  <sheetViews>
    <sheetView showWhiteSpace="0" view="pageLayout" topLeftCell="A7" workbookViewId="0">
      <selection activeCell="P22" sqref="P22"/>
    </sheetView>
  </sheetViews>
  <sheetFormatPr baseColWidth="10" defaultRowHeight="15"/>
  <cols>
    <col min="1" max="1" width="10.7109375" customWidth="1"/>
    <col min="2" max="2" width="9" customWidth="1"/>
    <col min="3" max="3" width="8.7109375" customWidth="1"/>
    <col min="4" max="4" width="6.85546875" customWidth="1"/>
    <col min="5" max="5" width="6.7109375" customWidth="1"/>
    <col min="6" max="6" width="10.140625" customWidth="1"/>
    <col min="7" max="7" width="9.28515625" customWidth="1"/>
    <col min="8" max="8" width="10.5703125" customWidth="1"/>
    <col min="9" max="9" width="10.140625" customWidth="1"/>
    <col min="10" max="10" width="10.42578125" customWidth="1"/>
    <col min="11" max="11" width="10.140625" customWidth="1"/>
    <col min="12" max="12" width="8.28515625" customWidth="1"/>
    <col min="13" max="13" width="10.5703125" customWidth="1"/>
    <col min="14" max="14" width="10" customWidth="1"/>
    <col min="15" max="15" width="9.5703125" customWidth="1"/>
    <col min="16" max="16" width="9.7109375" customWidth="1"/>
    <col min="17" max="17" width="11.140625" customWidth="1"/>
    <col min="18" max="18" width="5" customWidth="1"/>
  </cols>
  <sheetData>
    <row r="1" spans="1:17" ht="15" customHeight="1">
      <c r="A1" s="48" t="s">
        <v>0</v>
      </c>
      <c r="C1" s="1"/>
      <c r="D1" s="1"/>
      <c r="E1" s="1"/>
      <c r="F1" s="2"/>
    </row>
    <row r="2" spans="1:17" ht="15" customHeight="1">
      <c r="A2" s="48" t="s">
        <v>1</v>
      </c>
      <c r="C2" s="1"/>
      <c r="D2" s="1"/>
      <c r="E2" s="1"/>
      <c r="F2" s="2"/>
      <c r="G2" s="4"/>
      <c r="H2" s="4"/>
      <c r="Q2" s="5"/>
    </row>
    <row r="3" spans="1:17" ht="15" customHeight="1">
      <c r="A3" s="49" t="s">
        <v>2</v>
      </c>
      <c r="C3" s="6"/>
      <c r="D3" s="6"/>
      <c r="E3" s="6"/>
      <c r="F3" s="2"/>
      <c r="G3" s="4"/>
      <c r="H3" s="4"/>
      <c r="I3" s="189" t="s">
        <v>7</v>
      </c>
      <c r="J3" s="189"/>
      <c r="K3" s="189"/>
      <c r="L3" s="7"/>
      <c r="Q3" s="5"/>
    </row>
    <row r="4" spans="1:17" ht="15" customHeight="1">
      <c r="A4" s="49" t="s">
        <v>69</v>
      </c>
      <c r="C4" s="6"/>
      <c r="D4" s="6"/>
      <c r="E4" s="6"/>
      <c r="F4" s="2"/>
      <c r="G4" s="4" t="s">
        <v>4</v>
      </c>
      <c r="H4" s="4"/>
      <c r="I4" s="189"/>
      <c r="J4" s="189"/>
      <c r="K4" s="189"/>
      <c r="L4" s="7"/>
      <c r="Q4" s="5"/>
    </row>
    <row r="5" spans="1:17" ht="15" customHeight="1">
      <c r="A5" s="8" t="s">
        <v>5</v>
      </c>
      <c r="C5" s="8"/>
      <c r="D5" s="8"/>
      <c r="E5" s="8"/>
      <c r="F5" s="2"/>
      <c r="G5" s="4"/>
      <c r="H5" s="4"/>
      <c r="I5" s="7"/>
      <c r="J5" s="7"/>
      <c r="K5" s="7"/>
      <c r="L5" s="7"/>
      <c r="Q5" s="5"/>
    </row>
    <row r="6" spans="1:17" ht="18.75" customHeight="1" thickBot="1">
      <c r="A6" s="188" t="s">
        <v>11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</row>
    <row r="7" spans="1:17" ht="15" customHeight="1" thickBot="1">
      <c r="A7" s="10"/>
      <c r="B7" s="217" t="s">
        <v>15</v>
      </c>
      <c r="C7" s="218"/>
      <c r="D7" s="218"/>
      <c r="E7" s="218"/>
      <c r="F7" s="219"/>
      <c r="G7" s="218"/>
      <c r="H7" s="218"/>
      <c r="I7" s="218"/>
      <c r="J7" s="220"/>
      <c r="K7" s="221" t="s">
        <v>16</v>
      </c>
      <c r="L7" s="222"/>
      <c r="M7" s="222"/>
      <c r="N7" s="222"/>
      <c r="O7" s="222"/>
      <c r="P7" s="222"/>
      <c r="Q7" s="202" t="s">
        <v>49</v>
      </c>
    </row>
    <row r="8" spans="1:17" ht="16.5" customHeight="1" thickBot="1">
      <c r="A8" s="10"/>
      <c r="B8" s="224" t="s">
        <v>6</v>
      </c>
      <c r="C8" s="225"/>
      <c r="D8" s="226" t="s">
        <v>82</v>
      </c>
      <c r="E8" s="227"/>
      <c r="F8" s="62" t="s">
        <v>45</v>
      </c>
      <c r="G8" s="63" t="s">
        <v>46</v>
      </c>
      <c r="H8" s="63" t="s">
        <v>53</v>
      </c>
      <c r="I8" s="64" t="s">
        <v>56</v>
      </c>
      <c r="J8" s="65" t="s">
        <v>43</v>
      </c>
      <c r="K8" s="87" t="s">
        <v>79</v>
      </c>
      <c r="L8" s="88" t="s">
        <v>71</v>
      </c>
      <c r="M8" s="88" t="s">
        <v>73</v>
      </c>
      <c r="N8" s="88" t="s">
        <v>75</v>
      </c>
      <c r="O8" s="88" t="s">
        <v>77</v>
      </c>
      <c r="P8" s="15" t="s">
        <v>43</v>
      </c>
      <c r="Q8" s="223"/>
    </row>
    <row r="9" spans="1:17" s="9" customFormat="1" ht="29.25" customHeight="1" thickBot="1">
      <c r="A9" s="13" t="s">
        <v>26</v>
      </c>
      <c r="B9" s="66" t="s">
        <v>12</v>
      </c>
      <c r="C9" s="67" t="s">
        <v>13</v>
      </c>
      <c r="D9" s="67" t="s">
        <v>12</v>
      </c>
      <c r="E9" s="67" t="s">
        <v>13</v>
      </c>
      <c r="F9" s="68" t="s">
        <v>8</v>
      </c>
      <c r="G9" s="69" t="s">
        <v>9</v>
      </c>
      <c r="H9" s="69" t="s">
        <v>54</v>
      </c>
      <c r="I9" s="70" t="s">
        <v>55</v>
      </c>
      <c r="J9" s="70" t="s">
        <v>10</v>
      </c>
      <c r="K9" s="23" t="s">
        <v>68</v>
      </c>
      <c r="L9" s="24" t="s">
        <v>72</v>
      </c>
      <c r="M9" s="24" t="s">
        <v>74</v>
      </c>
      <c r="N9" s="24" t="s">
        <v>76</v>
      </c>
      <c r="O9" s="24" t="s">
        <v>78</v>
      </c>
      <c r="P9" s="25" t="s">
        <v>48</v>
      </c>
      <c r="Q9" s="26" t="s">
        <v>40</v>
      </c>
    </row>
    <row r="10" spans="1:17" s="11" customFormat="1" ht="25.15" customHeight="1" thickBot="1">
      <c r="A10" s="22" t="s">
        <v>27</v>
      </c>
      <c r="B10" s="71">
        <v>39818</v>
      </c>
      <c r="C10" s="72">
        <v>39843</v>
      </c>
      <c r="D10" s="73">
        <v>2927</v>
      </c>
      <c r="E10" s="73">
        <v>2953</v>
      </c>
      <c r="F10" s="74">
        <v>74244.399999999994</v>
      </c>
      <c r="G10" s="74">
        <v>18827.2</v>
      </c>
      <c r="H10" s="75">
        <v>3322.45</v>
      </c>
      <c r="I10" s="75">
        <v>39040.5</v>
      </c>
      <c r="J10" s="76">
        <f>F10+G10+I10</f>
        <v>132112.09999999998</v>
      </c>
      <c r="K10" s="89">
        <v>17014</v>
      </c>
      <c r="L10" s="90">
        <v>2132.0300000000002</v>
      </c>
      <c r="M10" s="90">
        <v>1979</v>
      </c>
      <c r="N10" s="90">
        <v>4432.74</v>
      </c>
      <c r="O10" s="90">
        <v>4756</v>
      </c>
      <c r="P10" s="91">
        <f t="shared" ref="P10:P21" si="0">SUM(K10:O10)</f>
        <v>30313.769999999997</v>
      </c>
      <c r="Q10" s="154">
        <f t="shared" ref="Q10:Q22" si="1">J10-P10</f>
        <v>101798.32999999999</v>
      </c>
    </row>
    <row r="11" spans="1:17" s="11" customFormat="1" ht="25.15" customHeight="1" thickBot="1">
      <c r="A11" s="22" t="s">
        <v>28</v>
      </c>
      <c r="B11" s="77">
        <v>39845</v>
      </c>
      <c r="C11" s="78">
        <v>39871</v>
      </c>
      <c r="D11" s="79">
        <v>2954</v>
      </c>
      <c r="E11" s="79">
        <v>2985</v>
      </c>
      <c r="F11" s="80">
        <v>23470.1</v>
      </c>
      <c r="G11" s="80">
        <v>5345.95</v>
      </c>
      <c r="H11" s="80">
        <v>943.4</v>
      </c>
      <c r="I11" s="80">
        <v>12927.7</v>
      </c>
      <c r="J11" s="76">
        <f t="shared" ref="J11:J21" si="2">F11+G11+I11</f>
        <v>41743.75</v>
      </c>
      <c r="K11" s="92">
        <v>17014</v>
      </c>
      <c r="L11" s="93">
        <v>810.6</v>
      </c>
      <c r="M11" s="93">
        <v>1947</v>
      </c>
      <c r="N11" s="93">
        <v>1141.0999999999999</v>
      </c>
      <c r="O11" s="93">
        <v>4756</v>
      </c>
      <c r="P11" s="91">
        <f t="shared" si="0"/>
        <v>25668.699999999997</v>
      </c>
      <c r="Q11" s="154">
        <f t="shared" si="1"/>
        <v>16075.050000000003</v>
      </c>
    </row>
    <row r="12" spans="1:17" s="11" customFormat="1" ht="25.15" customHeight="1" thickBot="1">
      <c r="A12" s="22" t="s">
        <v>29</v>
      </c>
      <c r="B12" s="77">
        <v>39874</v>
      </c>
      <c r="C12" s="78">
        <v>39903</v>
      </c>
      <c r="D12" s="79">
        <v>2986</v>
      </c>
      <c r="E12" s="79">
        <v>3032</v>
      </c>
      <c r="F12" s="80">
        <v>37563.199999999997</v>
      </c>
      <c r="G12" s="80">
        <v>6662.22</v>
      </c>
      <c r="H12" s="80">
        <v>1175.7</v>
      </c>
      <c r="I12" s="80">
        <v>19985.2</v>
      </c>
      <c r="J12" s="76">
        <f t="shared" si="2"/>
        <v>64210.619999999995</v>
      </c>
      <c r="K12" s="92">
        <v>14714</v>
      </c>
      <c r="L12" s="93">
        <v>826.4</v>
      </c>
      <c r="M12" s="93">
        <v>1199</v>
      </c>
      <c r="N12" s="93">
        <v>6638.28</v>
      </c>
      <c r="O12" s="93">
        <v>4756</v>
      </c>
      <c r="P12" s="91">
        <f t="shared" si="0"/>
        <v>28133.68</v>
      </c>
      <c r="Q12" s="154">
        <f t="shared" si="1"/>
        <v>36076.939999999995</v>
      </c>
    </row>
    <row r="13" spans="1:17" s="11" customFormat="1" ht="25.15" customHeight="1" thickBot="1">
      <c r="A13" s="22" t="s">
        <v>30</v>
      </c>
      <c r="B13" s="77">
        <v>39904</v>
      </c>
      <c r="C13" s="78">
        <v>39933</v>
      </c>
      <c r="D13" s="79">
        <v>3033</v>
      </c>
      <c r="E13" s="79">
        <v>3063</v>
      </c>
      <c r="F13" s="80">
        <v>18366.3</v>
      </c>
      <c r="G13" s="80">
        <v>3310.8</v>
      </c>
      <c r="H13" s="80">
        <v>584.29999999999995</v>
      </c>
      <c r="I13" s="80">
        <v>10390.9</v>
      </c>
      <c r="J13" s="76">
        <f t="shared" si="2"/>
        <v>32068</v>
      </c>
      <c r="K13" s="92">
        <v>16339</v>
      </c>
      <c r="L13" s="93">
        <v>747.31</v>
      </c>
      <c r="M13" s="93">
        <v>1020.5</v>
      </c>
      <c r="N13" s="93">
        <v>3483.72</v>
      </c>
      <c r="O13" s="93">
        <v>4756</v>
      </c>
      <c r="P13" s="91">
        <f t="shared" si="0"/>
        <v>26346.530000000002</v>
      </c>
      <c r="Q13" s="154">
        <f t="shared" si="1"/>
        <v>5721.4699999999975</v>
      </c>
    </row>
    <row r="14" spans="1:17" s="11" customFormat="1" ht="25.15" customHeight="1" thickBot="1">
      <c r="A14" s="22" t="s">
        <v>31</v>
      </c>
      <c r="B14" s="77">
        <v>39935</v>
      </c>
      <c r="C14" s="78">
        <v>39963</v>
      </c>
      <c r="D14" s="79">
        <v>3064</v>
      </c>
      <c r="E14" s="79">
        <v>3102</v>
      </c>
      <c r="F14" s="80">
        <v>47210.84</v>
      </c>
      <c r="G14" s="80">
        <v>5565.6</v>
      </c>
      <c r="H14" s="80">
        <v>982.16</v>
      </c>
      <c r="I14" s="80">
        <v>28564.7</v>
      </c>
      <c r="J14" s="76">
        <f t="shared" si="2"/>
        <v>81341.14</v>
      </c>
      <c r="K14" s="92">
        <v>19114</v>
      </c>
      <c r="L14" s="93">
        <v>720</v>
      </c>
      <c r="M14" s="93">
        <v>856</v>
      </c>
      <c r="N14" s="93">
        <v>4278.42</v>
      </c>
      <c r="O14" s="93">
        <v>4756</v>
      </c>
      <c r="P14" s="91">
        <f t="shared" si="0"/>
        <v>29724.42</v>
      </c>
      <c r="Q14" s="154">
        <f t="shared" si="1"/>
        <v>51616.72</v>
      </c>
    </row>
    <row r="15" spans="1:17" s="11" customFormat="1" ht="25.15" customHeight="1" thickBot="1">
      <c r="A15" s="22" t="s">
        <v>32</v>
      </c>
      <c r="B15" s="77">
        <v>39965</v>
      </c>
      <c r="C15" s="78">
        <v>39994</v>
      </c>
      <c r="D15" s="79">
        <v>3103</v>
      </c>
      <c r="E15" s="79">
        <v>3147</v>
      </c>
      <c r="F15" s="80">
        <v>52316.800000000003</v>
      </c>
      <c r="G15" s="80">
        <v>14749.8</v>
      </c>
      <c r="H15" s="80">
        <v>2602.9</v>
      </c>
      <c r="I15" s="80">
        <v>26262.95</v>
      </c>
      <c r="J15" s="76">
        <f t="shared" si="2"/>
        <v>93329.55</v>
      </c>
      <c r="K15" s="92">
        <v>19998</v>
      </c>
      <c r="L15" s="93">
        <v>1498.6</v>
      </c>
      <c r="M15" s="93">
        <v>1089.5</v>
      </c>
      <c r="N15" s="93">
        <v>3683.83</v>
      </c>
      <c r="O15" s="93">
        <v>4756</v>
      </c>
      <c r="P15" s="91">
        <f t="shared" si="0"/>
        <v>31025.93</v>
      </c>
      <c r="Q15" s="154">
        <f t="shared" si="1"/>
        <v>62303.62</v>
      </c>
    </row>
    <row r="16" spans="1:17" s="11" customFormat="1" ht="25.15" customHeight="1" thickBot="1">
      <c r="A16" s="22" t="s">
        <v>33</v>
      </c>
      <c r="B16" s="77">
        <v>39995</v>
      </c>
      <c r="C16" s="78">
        <v>40025</v>
      </c>
      <c r="D16" s="79">
        <v>3148</v>
      </c>
      <c r="E16" s="79">
        <v>3189</v>
      </c>
      <c r="F16" s="80">
        <v>36791.699999999997</v>
      </c>
      <c r="G16" s="80">
        <v>8821</v>
      </c>
      <c r="H16" s="80">
        <v>1575.8</v>
      </c>
      <c r="I16" s="80">
        <v>23582.7</v>
      </c>
      <c r="J16" s="76">
        <f t="shared" si="2"/>
        <v>69195.399999999994</v>
      </c>
      <c r="K16" s="92">
        <v>23339</v>
      </c>
      <c r="L16" s="93">
        <v>1005</v>
      </c>
      <c r="M16" s="93">
        <v>812</v>
      </c>
      <c r="N16" s="93">
        <v>5255.04</v>
      </c>
      <c r="O16" s="93">
        <v>4756</v>
      </c>
      <c r="P16" s="91">
        <f t="shared" si="0"/>
        <v>35167.040000000001</v>
      </c>
      <c r="Q16" s="154">
        <f t="shared" si="1"/>
        <v>34028.359999999993</v>
      </c>
    </row>
    <row r="17" spans="1:17" s="11" customFormat="1" ht="25.15" customHeight="1" thickBot="1">
      <c r="A17" s="22" t="s">
        <v>34</v>
      </c>
      <c r="B17" s="77">
        <v>40029</v>
      </c>
      <c r="C17" s="78">
        <v>40056</v>
      </c>
      <c r="D17" s="79">
        <v>3190</v>
      </c>
      <c r="E17" s="79">
        <v>5</v>
      </c>
      <c r="F17" s="80">
        <v>34693.57</v>
      </c>
      <c r="G17" s="80">
        <v>10916.7</v>
      </c>
      <c r="H17" s="80">
        <v>1904.51</v>
      </c>
      <c r="I17" s="80">
        <v>21264.85</v>
      </c>
      <c r="J17" s="76">
        <f>F17+G17+I17</f>
        <v>66875.12</v>
      </c>
      <c r="K17" s="92">
        <v>20864</v>
      </c>
      <c r="L17" s="93">
        <v>1751.7</v>
      </c>
      <c r="M17" s="93">
        <v>831</v>
      </c>
      <c r="N17" s="93">
        <v>4887.74</v>
      </c>
      <c r="O17" s="93">
        <v>4756</v>
      </c>
      <c r="P17" s="91">
        <f t="shared" si="0"/>
        <v>33090.44</v>
      </c>
      <c r="Q17" s="154">
        <f t="shared" si="1"/>
        <v>33784.679999999993</v>
      </c>
    </row>
    <row r="18" spans="1:17" s="11" customFormat="1" ht="25.15" customHeight="1" thickBot="1">
      <c r="A18" s="22" t="s">
        <v>35</v>
      </c>
      <c r="B18" s="77">
        <v>40058</v>
      </c>
      <c r="C18" s="78">
        <v>40086</v>
      </c>
      <c r="D18" s="79">
        <v>6</v>
      </c>
      <c r="E18" s="79">
        <v>47</v>
      </c>
      <c r="F18" s="80">
        <v>38582.370000000003</v>
      </c>
      <c r="G18" s="80">
        <v>3280.99</v>
      </c>
      <c r="H18" s="80">
        <v>755.34</v>
      </c>
      <c r="I18" s="80">
        <v>17035.45</v>
      </c>
      <c r="J18" s="76">
        <f t="shared" si="2"/>
        <v>58898.81</v>
      </c>
      <c r="K18" s="92">
        <v>21614</v>
      </c>
      <c r="L18" s="93">
        <v>144.6</v>
      </c>
      <c r="M18" s="93">
        <v>942</v>
      </c>
      <c r="N18" s="93">
        <v>5294.88</v>
      </c>
      <c r="O18" s="93">
        <v>4756</v>
      </c>
      <c r="P18" s="91">
        <f t="shared" si="0"/>
        <v>32751.48</v>
      </c>
      <c r="Q18" s="154">
        <f t="shared" si="1"/>
        <v>26147.329999999998</v>
      </c>
    </row>
    <row r="19" spans="1:17" s="11" customFormat="1" ht="25.15" customHeight="1" thickBot="1">
      <c r="A19" s="22" t="s">
        <v>36</v>
      </c>
      <c r="B19" s="77">
        <v>40087</v>
      </c>
      <c r="C19" s="78">
        <v>40116</v>
      </c>
      <c r="D19" s="79">
        <v>48</v>
      </c>
      <c r="E19" s="79">
        <v>92</v>
      </c>
      <c r="F19" s="80">
        <v>41190.339999999997</v>
      </c>
      <c r="G19" s="80">
        <v>8935.4</v>
      </c>
      <c r="H19" s="80">
        <v>1575.45</v>
      </c>
      <c r="I19" s="80">
        <v>22889.45</v>
      </c>
      <c r="J19" s="76">
        <f t="shared" si="2"/>
        <v>73015.19</v>
      </c>
      <c r="K19" s="92">
        <v>20814</v>
      </c>
      <c r="L19" s="93">
        <v>912.9</v>
      </c>
      <c r="M19" s="93">
        <v>958</v>
      </c>
      <c r="N19" s="93">
        <v>3055.72</v>
      </c>
      <c r="O19" s="93">
        <v>4756</v>
      </c>
      <c r="P19" s="91">
        <f t="shared" si="0"/>
        <v>30496.620000000003</v>
      </c>
      <c r="Q19" s="154">
        <f t="shared" si="1"/>
        <v>42518.57</v>
      </c>
    </row>
    <row r="20" spans="1:17" s="11" customFormat="1" ht="25.15" customHeight="1" thickBot="1">
      <c r="A20" s="22" t="s">
        <v>37</v>
      </c>
      <c r="B20" s="77">
        <v>40120</v>
      </c>
      <c r="C20" s="78">
        <v>40147</v>
      </c>
      <c r="D20" s="79">
        <v>93</v>
      </c>
      <c r="E20" s="79">
        <v>246</v>
      </c>
      <c r="F20" s="80">
        <v>45246.98</v>
      </c>
      <c r="G20" s="80">
        <v>13241.66</v>
      </c>
      <c r="H20" s="80">
        <v>2334.89</v>
      </c>
      <c r="I20" s="80">
        <v>26301.55</v>
      </c>
      <c r="J20" s="76">
        <f t="shared" si="2"/>
        <v>84790.19</v>
      </c>
      <c r="K20" s="92">
        <v>18414</v>
      </c>
      <c r="L20" s="93">
        <v>548.79999999999995</v>
      </c>
      <c r="M20" s="93">
        <v>1066</v>
      </c>
      <c r="N20" s="93">
        <v>3554.46</v>
      </c>
      <c r="O20" s="93">
        <v>4756</v>
      </c>
      <c r="P20" s="91">
        <f t="shared" si="0"/>
        <v>28339.26</v>
      </c>
      <c r="Q20" s="154">
        <f t="shared" si="1"/>
        <v>56450.930000000008</v>
      </c>
    </row>
    <row r="21" spans="1:17" s="11" customFormat="1" ht="25.15" customHeight="1" thickBot="1">
      <c r="A21" s="27" t="s">
        <v>38</v>
      </c>
      <c r="B21" s="81">
        <v>40149</v>
      </c>
      <c r="C21" s="82">
        <v>40170</v>
      </c>
      <c r="D21" s="83">
        <v>247</v>
      </c>
      <c r="E21" s="83">
        <v>289</v>
      </c>
      <c r="F21" s="84">
        <v>54269.65</v>
      </c>
      <c r="G21" s="84">
        <v>28589.52</v>
      </c>
      <c r="H21" s="84">
        <v>4313.83</v>
      </c>
      <c r="I21" s="84">
        <v>37018.199999999997</v>
      </c>
      <c r="J21" s="76">
        <f t="shared" si="2"/>
        <v>119877.37</v>
      </c>
      <c r="K21" s="92">
        <v>19464</v>
      </c>
      <c r="L21" s="93">
        <v>682.13</v>
      </c>
      <c r="M21" s="93">
        <v>995</v>
      </c>
      <c r="N21" s="93">
        <v>5523.92</v>
      </c>
      <c r="O21" s="93">
        <v>4756</v>
      </c>
      <c r="P21" s="91">
        <f t="shared" si="0"/>
        <v>31421.050000000003</v>
      </c>
      <c r="Q21" s="154">
        <f t="shared" si="1"/>
        <v>88456.319999999992</v>
      </c>
    </row>
    <row r="22" spans="1:17" s="11" customFormat="1" ht="25.15" customHeight="1" thickBot="1">
      <c r="A22" s="50" t="s">
        <v>70</v>
      </c>
      <c r="B22" s="81"/>
      <c r="C22" s="82"/>
      <c r="D22" s="85"/>
      <c r="E22" s="85"/>
      <c r="F22" s="86"/>
      <c r="G22" s="86"/>
      <c r="H22" s="86"/>
      <c r="I22" s="86"/>
      <c r="J22" s="76">
        <f t="shared" ref="J22" si="3">F22+G22+I22</f>
        <v>0</v>
      </c>
      <c r="K22" s="92">
        <v>15914</v>
      </c>
      <c r="L22" s="93">
        <v>0</v>
      </c>
      <c r="M22" s="93">
        <v>50</v>
      </c>
      <c r="N22" s="93">
        <v>14000</v>
      </c>
      <c r="O22" s="93">
        <v>0</v>
      </c>
      <c r="P22" s="94">
        <v>244616</v>
      </c>
      <c r="Q22" s="154">
        <f t="shared" si="1"/>
        <v>-244616</v>
      </c>
    </row>
    <row r="23" spans="1:17" s="11" customFormat="1" ht="28.5" customHeight="1" thickBot="1">
      <c r="A23" s="103"/>
      <c r="B23" s="211" t="s">
        <v>80</v>
      </c>
      <c r="C23" s="212"/>
      <c r="D23" s="212"/>
      <c r="E23" s="213"/>
      <c r="F23" s="95">
        <f t="shared" ref="F23:K23" si="4">SUM(F10:F22)</f>
        <v>503946.25</v>
      </c>
      <c r="G23" s="95">
        <f t="shared" si="4"/>
        <v>128246.84000000001</v>
      </c>
      <c r="H23" s="95">
        <f t="shared" si="4"/>
        <v>22070.730000000003</v>
      </c>
      <c r="I23" s="95">
        <f t="shared" si="4"/>
        <v>285264.15000000002</v>
      </c>
      <c r="J23" s="96">
        <f t="shared" si="4"/>
        <v>917457.23999999987</v>
      </c>
      <c r="K23" s="104">
        <f t="shared" si="4"/>
        <v>244616</v>
      </c>
      <c r="L23" s="104">
        <f t="shared" ref="L23:O23" si="5">SUM(L10:L22)</f>
        <v>11780.07</v>
      </c>
      <c r="M23" s="105">
        <f t="shared" si="5"/>
        <v>13745</v>
      </c>
      <c r="N23" s="105">
        <f t="shared" si="5"/>
        <v>65229.849999999991</v>
      </c>
      <c r="O23" s="105">
        <f t="shared" si="5"/>
        <v>57072</v>
      </c>
      <c r="P23" s="106">
        <f>SUM(P10:P22)</f>
        <v>607094.91999999993</v>
      </c>
      <c r="Q23" s="155">
        <f>SUM(Q10:Q22)</f>
        <v>310362.31999999995</v>
      </c>
    </row>
    <row r="24" spans="1:17" ht="28.5" customHeight="1" thickBot="1">
      <c r="A24" s="141" t="s">
        <v>91</v>
      </c>
      <c r="B24" s="214" t="s">
        <v>81</v>
      </c>
      <c r="C24" s="215"/>
      <c r="D24" s="215"/>
      <c r="E24" s="216"/>
      <c r="F24" s="53">
        <f>F23/7.07</f>
        <v>71279.526166902404</v>
      </c>
      <c r="G24" s="53">
        <f t="shared" ref="G24:J24" si="6">G23/7.07</f>
        <v>18139.58132956153</v>
      </c>
      <c r="H24" s="53">
        <f t="shared" si="6"/>
        <v>3121.7439886845832</v>
      </c>
      <c r="I24" s="53">
        <f t="shared" si="6"/>
        <v>40348.536067892506</v>
      </c>
      <c r="J24" s="53">
        <f t="shared" si="6"/>
        <v>129767.64356435642</v>
      </c>
      <c r="K24" s="52">
        <f>K23/7.07</f>
        <v>34599.151343705795</v>
      </c>
      <c r="L24" s="52">
        <f t="shared" ref="L24:P24" si="7">L23/7.07</f>
        <v>1666.205091937765</v>
      </c>
      <c r="M24" s="52">
        <f t="shared" si="7"/>
        <v>1944.130127298444</v>
      </c>
      <c r="N24" s="52">
        <f t="shared" si="7"/>
        <v>9226.2871287128692</v>
      </c>
      <c r="O24" s="52">
        <f t="shared" si="7"/>
        <v>8072.418670438472</v>
      </c>
      <c r="P24" s="52">
        <f t="shared" si="7"/>
        <v>85869.154172560098</v>
      </c>
      <c r="Q24" s="155">
        <f>Q23/7.06</f>
        <v>43960.668555240787</v>
      </c>
    </row>
    <row r="26" spans="1:17" ht="14.25" customHeight="1">
      <c r="A26" s="48" t="s">
        <v>0</v>
      </c>
      <c r="C26" s="1"/>
      <c r="D26" s="1"/>
      <c r="E26" s="1"/>
      <c r="F26" s="2"/>
    </row>
    <row r="27" spans="1:17" ht="14.25" customHeight="1">
      <c r="A27" s="48" t="s">
        <v>1</v>
      </c>
      <c r="C27" s="1"/>
      <c r="D27" s="1"/>
      <c r="E27" s="1"/>
      <c r="F27" s="2"/>
      <c r="G27" s="4"/>
      <c r="H27" s="4"/>
      <c r="Q27" s="5"/>
    </row>
    <row r="28" spans="1:17" ht="14.25" customHeight="1">
      <c r="A28" s="49" t="s">
        <v>2</v>
      </c>
      <c r="C28" s="6"/>
      <c r="D28" s="6"/>
      <c r="E28" s="6"/>
      <c r="F28" s="2"/>
      <c r="G28" s="4"/>
      <c r="H28" s="4"/>
      <c r="I28" s="189" t="s">
        <v>7</v>
      </c>
      <c r="J28" s="189"/>
      <c r="K28" s="189"/>
      <c r="L28" s="7"/>
      <c r="Q28" s="5"/>
    </row>
    <row r="29" spans="1:17" ht="14.25" customHeight="1">
      <c r="A29" s="49" t="s">
        <v>69</v>
      </c>
      <c r="C29" s="6"/>
      <c r="D29" s="6"/>
      <c r="E29" s="6"/>
      <c r="F29" s="2"/>
      <c r="G29" s="4" t="s">
        <v>4</v>
      </c>
      <c r="H29" s="4"/>
      <c r="I29" s="189"/>
      <c r="J29" s="189"/>
      <c r="K29" s="189"/>
      <c r="L29" s="7"/>
      <c r="Q29" s="5"/>
    </row>
    <row r="30" spans="1:17" ht="14.25" customHeight="1">
      <c r="A30" s="8" t="s">
        <v>5</v>
      </c>
      <c r="C30" s="8"/>
      <c r="D30" s="8"/>
      <c r="E30" s="8"/>
      <c r="F30" s="2"/>
      <c r="G30" s="4"/>
      <c r="H30" s="4"/>
      <c r="I30" s="7"/>
      <c r="J30" s="7"/>
      <c r="K30" s="7"/>
      <c r="L30" s="7"/>
      <c r="Q30" s="5"/>
    </row>
    <row r="31" spans="1:17" ht="15.75" thickBot="1">
      <c r="A31" s="188" t="s">
        <v>89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</row>
    <row r="32" spans="1:17" ht="15.75" thickBot="1">
      <c r="A32" s="10"/>
      <c r="B32" s="217" t="s">
        <v>15</v>
      </c>
      <c r="C32" s="218"/>
      <c r="D32" s="218"/>
      <c r="E32" s="218"/>
      <c r="F32" s="219"/>
      <c r="G32" s="218"/>
      <c r="H32" s="218"/>
      <c r="I32" s="218"/>
      <c r="J32" s="220"/>
      <c r="K32" s="221" t="s">
        <v>16</v>
      </c>
      <c r="L32" s="222"/>
      <c r="M32" s="222"/>
      <c r="N32" s="222"/>
      <c r="O32" s="222"/>
      <c r="P32" s="222"/>
      <c r="Q32" s="231" t="s">
        <v>49</v>
      </c>
    </row>
    <row r="33" spans="1:20" ht="19.5" thickBot="1">
      <c r="A33" s="10"/>
      <c r="B33" s="224" t="s">
        <v>6</v>
      </c>
      <c r="C33" s="225"/>
      <c r="D33" s="226" t="s">
        <v>82</v>
      </c>
      <c r="E33" s="227"/>
      <c r="F33" s="62" t="s">
        <v>45</v>
      </c>
      <c r="G33" s="63" t="s">
        <v>46</v>
      </c>
      <c r="H33" s="63" t="s">
        <v>53</v>
      </c>
      <c r="I33" s="64" t="s">
        <v>56</v>
      </c>
      <c r="J33" s="65" t="s">
        <v>43</v>
      </c>
      <c r="K33" s="87" t="s">
        <v>79</v>
      </c>
      <c r="L33" s="88" t="s">
        <v>71</v>
      </c>
      <c r="M33" s="88" t="s">
        <v>73</v>
      </c>
      <c r="N33" s="88" t="s">
        <v>75</v>
      </c>
      <c r="O33" s="88" t="s">
        <v>77</v>
      </c>
      <c r="P33" s="15" t="s">
        <v>43</v>
      </c>
      <c r="Q33" s="232"/>
    </row>
    <row r="34" spans="1:20" ht="45.75" thickBot="1">
      <c r="A34" s="13" t="s">
        <v>26</v>
      </c>
      <c r="B34" s="66" t="s">
        <v>12</v>
      </c>
      <c r="C34" s="67" t="s">
        <v>13</v>
      </c>
      <c r="D34" s="67" t="s">
        <v>12</v>
      </c>
      <c r="E34" s="67" t="s">
        <v>13</v>
      </c>
      <c r="F34" s="68" t="s">
        <v>8</v>
      </c>
      <c r="G34" s="69" t="s">
        <v>9</v>
      </c>
      <c r="H34" s="69" t="s">
        <v>54</v>
      </c>
      <c r="I34" s="70" t="s">
        <v>55</v>
      </c>
      <c r="J34" s="70" t="s">
        <v>10</v>
      </c>
      <c r="K34" s="23" t="s">
        <v>68</v>
      </c>
      <c r="L34" s="24" t="s">
        <v>72</v>
      </c>
      <c r="M34" s="24" t="s">
        <v>74</v>
      </c>
      <c r="N34" s="24" t="s">
        <v>76</v>
      </c>
      <c r="O34" s="24" t="s">
        <v>78</v>
      </c>
      <c r="P34" s="25" t="s">
        <v>48</v>
      </c>
      <c r="Q34" s="130" t="s">
        <v>40</v>
      </c>
    </row>
    <row r="35" spans="1:20" ht="19.5" thickBot="1">
      <c r="A35" s="22" t="s">
        <v>27</v>
      </c>
      <c r="B35" s="71">
        <v>39818</v>
      </c>
      <c r="C35" s="72">
        <v>39843</v>
      </c>
      <c r="D35" s="73">
        <v>2927</v>
      </c>
      <c r="E35" s="73">
        <v>2953</v>
      </c>
      <c r="F35" s="123">
        <f>(F10)/F23</f>
        <v>0.14732602931364208</v>
      </c>
      <c r="G35" s="123">
        <f t="shared" ref="G35:I35" si="8">(G10)/G23</f>
        <v>0.14680439689586114</v>
      </c>
      <c r="H35" s="123">
        <f t="shared" si="8"/>
        <v>0.15053647976301643</v>
      </c>
      <c r="I35" s="123">
        <f t="shared" si="8"/>
        <v>0.13685736535768689</v>
      </c>
      <c r="J35" s="131">
        <f t="shared" ref="J35" si="9">(J10)/J23</f>
        <v>0.1439981006635252</v>
      </c>
      <c r="K35" s="127">
        <f>K10/K23</f>
        <v>6.9553913071916801E-2</v>
      </c>
      <c r="L35" s="127">
        <f t="shared" ref="L35:P35" si="10">L10/L23</f>
        <v>0.18098619108375419</v>
      </c>
      <c r="M35" s="127">
        <f t="shared" si="10"/>
        <v>0.14397962895598398</v>
      </c>
      <c r="N35" s="127">
        <f t="shared" si="10"/>
        <v>6.7955698196454542E-2</v>
      </c>
      <c r="O35" s="127">
        <f t="shared" si="10"/>
        <v>8.3333333333333329E-2</v>
      </c>
      <c r="P35" s="134">
        <f t="shared" si="10"/>
        <v>4.9932504788542789E-2</v>
      </c>
      <c r="Q35" s="136">
        <f t="shared" ref="Q35" si="11">Q10/Q23</f>
        <v>0.32799835366612806</v>
      </c>
    </row>
    <row r="36" spans="1:20" ht="19.5" thickBot="1">
      <c r="A36" s="22" t="s">
        <v>28</v>
      </c>
      <c r="B36" s="77">
        <v>39845</v>
      </c>
      <c r="C36" s="78">
        <v>39871</v>
      </c>
      <c r="D36" s="79">
        <v>2954</v>
      </c>
      <c r="E36" s="109">
        <v>2985</v>
      </c>
      <c r="F36" s="124">
        <f>(F11)/F23</f>
        <v>4.6572625552824334E-2</v>
      </c>
      <c r="G36" s="124">
        <f t="shared" ref="G36:I36" si="12">(G11)/G23</f>
        <v>4.1684847751414379E-2</v>
      </c>
      <c r="H36" s="124">
        <f t="shared" si="12"/>
        <v>4.2744394952047342E-2</v>
      </c>
      <c r="I36" s="124">
        <f t="shared" si="12"/>
        <v>4.5318347924195874E-2</v>
      </c>
      <c r="J36" s="132">
        <f t="shared" ref="J36" si="13">(J11)/J23</f>
        <v>4.549939569935707E-2</v>
      </c>
      <c r="K36" s="128">
        <f>K11/K23</f>
        <v>6.9553913071916801E-2</v>
      </c>
      <c r="L36" s="128">
        <f t="shared" ref="L36:P36" si="14">L11/L23</f>
        <v>6.8811136096814371E-2</v>
      </c>
      <c r="M36" s="128">
        <f t="shared" si="14"/>
        <v>0.14165150963986906</v>
      </c>
      <c r="N36" s="128">
        <f t="shared" si="14"/>
        <v>1.7493524820308495E-2</v>
      </c>
      <c r="O36" s="128">
        <f t="shared" si="14"/>
        <v>8.3333333333333329E-2</v>
      </c>
      <c r="P36" s="135">
        <f t="shared" si="14"/>
        <v>4.228119714788587E-2</v>
      </c>
      <c r="Q36" s="137">
        <f t="shared" ref="Q36" si="15">Q11/Q23</f>
        <v>5.1794463967146542E-2</v>
      </c>
    </row>
    <row r="37" spans="1:20" ht="19.5" thickBot="1">
      <c r="A37" s="22" t="s">
        <v>29</v>
      </c>
      <c r="B37" s="77">
        <v>39874</v>
      </c>
      <c r="C37" s="78">
        <v>39903</v>
      </c>
      <c r="D37" s="79">
        <v>2986</v>
      </c>
      <c r="E37" s="109">
        <v>3032</v>
      </c>
      <c r="F37" s="124">
        <f>(F12)/F23</f>
        <v>7.4538107982746168E-2</v>
      </c>
      <c r="G37" s="124">
        <f t="shared" ref="G37:I37" si="16">(G12)/G23</f>
        <v>5.1948414479452282E-2</v>
      </c>
      <c r="H37" s="124">
        <f t="shared" si="16"/>
        <v>5.3269647175240686E-2</v>
      </c>
      <c r="I37" s="124">
        <f t="shared" si="16"/>
        <v>7.0058575534289888E-2</v>
      </c>
      <c r="J37" s="132">
        <f t="shared" ref="J37" si="17">(J12)/J23</f>
        <v>6.9987588740375528E-2</v>
      </c>
      <c r="K37" s="128">
        <f>K12/K23</f>
        <v>6.0151421002714457E-2</v>
      </c>
      <c r="L37" s="128">
        <f t="shared" ref="L37:P37" si="18">L12/L23</f>
        <v>7.0152384493470749E-2</v>
      </c>
      <c r="M37" s="128">
        <f t="shared" si="18"/>
        <v>8.723172062568206E-2</v>
      </c>
      <c r="N37" s="128">
        <f t="shared" si="18"/>
        <v>0.10176751901161815</v>
      </c>
      <c r="O37" s="128">
        <f t="shared" si="18"/>
        <v>8.3333333333333329E-2</v>
      </c>
      <c r="P37" s="135">
        <f t="shared" si="18"/>
        <v>4.6341484787914222E-2</v>
      </c>
      <c r="Q37" s="137">
        <f t="shared" ref="Q37" si="19">Q12/Q23</f>
        <v>0.11624136589776748</v>
      </c>
    </row>
    <row r="38" spans="1:20" ht="19.5" thickBot="1">
      <c r="A38" s="22" t="s">
        <v>30</v>
      </c>
      <c r="B38" s="77">
        <v>39904</v>
      </c>
      <c r="C38" s="78">
        <v>39933</v>
      </c>
      <c r="D38" s="79">
        <v>3033</v>
      </c>
      <c r="E38" s="109">
        <v>3063</v>
      </c>
      <c r="F38" s="124">
        <f>(F13)/F23</f>
        <v>3.6444958167661731E-2</v>
      </c>
      <c r="G38" s="124">
        <f t="shared" ref="G38:I38" si="20">(G13)/G23</f>
        <v>2.5815840764575562E-2</v>
      </c>
      <c r="H38" s="124">
        <f t="shared" si="20"/>
        <v>2.6473977072801844E-2</v>
      </c>
      <c r="I38" s="124">
        <f t="shared" si="20"/>
        <v>3.6425537523730192E-2</v>
      </c>
      <c r="J38" s="132">
        <f t="shared" ref="J38" si="21">(J13)/J23</f>
        <v>3.4953127624781734E-2</v>
      </c>
      <c r="K38" s="128">
        <f>K13/K23</f>
        <v>6.6794486051607413E-2</v>
      </c>
      <c r="L38" s="128">
        <f t="shared" ref="L38:P38" si="22">L13/L23</f>
        <v>6.3438502487676213E-2</v>
      </c>
      <c r="M38" s="128">
        <f t="shared" si="22"/>
        <v>7.4245180065478353E-2</v>
      </c>
      <c r="N38" s="128">
        <f t="shared" si="22"/>
        <v>5.3406837513806947E-2</v>
      </c>
      <c r="O38" s="128">
        <f t="shared" si="22"/>
        <v>8.3333333333333329E-2</v>
      </c>
      <c r="P38" s="135">
        <f t="shared" si="22"/>
        <v>4.3397711184932998E-2</v>
      </c>
      <c r="Q38" s="137">
        <f t="shared" ref="Q38" si="23">Q13/Q23</f>
        <v>1.8434808710026392E-2</v>
      </c>
    </row>
    <row r="39" spans="1:20" ht="19.5" thickBot="1">
      <c r="A39" s="22" t="s">
        <v>31</v>
      </c>
      <c r="B39" s="77">
        <v>39935</v>
      </c>
      <c r="C39" s="78">
        <v>39963</v>
      </c>
      <c r="D39" s="79">
        <v>3064</v>
      </c>
      <c r="E39" s="109">
        <v>3102</v>
      </c>
      <c r="F39" s="124">
        <f>(F14)/F23</f>
        <v>9.3682292506393289E-2</v>
      </c>
      <c r="G39" s="124">
        <f t="shared" ref="G39:I39" si="24">(G14)/G23</f>
        <v>4.3397560516890706E-2</v>
      </c>
      <c r="H39" s="124">
        <f t="shared" si="24"/>
        <v>4.4500567040600826E-2</v>
      </c>
      <c r="I39" s="124">
        <f t="shared" si="24"/>
        <v>0.1001342089428342</v>
      </c>
      <c r="J39" s="132">
        <f t="shared" ref="J39" si="25">(J14)/J23</f>
        <v>8.865932541989642E-2</v>
      </c>
      <c r="K39" s="128">
        <f>K14/K23</f>
        <v>7.8138797135101551E-2</v>
      </c>
      <c r="L39" s="128">
        <f t="shared" ref="L39:P39" si="26">L14/L23</f>
        <v>6.1120180100797367E-2</v>
      </c>
      <c r="M39" s="128">
        <f t="shared" si="26"/>
        <v>6.2277191706074937E-2</v>
      </c>
      <c r="N39" s="128">
        <f t="shared" si="26"/>
        <v>6.5589910140832777E-2</v>
      </c>
      <c r="O39" s="128">
        <f t="shared" si="26"/>
        <v>8.3333333333333329E-2</v>
      </c>
      <c r="P39" s="135">
        <f t="shared" si="26"/>
        <v>4.8961734023404452E-2</v>
      </c>
      <c r="Q39" s="137">
        <f t="shared" ref="Q39" si="27">Q14/Q23</f>
        <v>0.16631116818562255</v>
      </c>
    </row>
    <row r="40" spans="1:20" ht="19.5" thickBot="1">
      <c r="A40" s="22" t="s">
        <v>32</v>
      </c>
      <c r="B40" s="77">
        <v>39965</v>
      </c>
      <c r="C40" s="78">
        <v>39994</v>
      </c>
      <c r="D40" s="79">
        <v>3103</v>
      </c>
      <c r="E40" s="109">
        <v>3147</v>
      </c>
      <c r="F40" s="124">
        <f>(F15)/F23</f>
        <v>0.10381424606294819</v>
      </c>
      <c r="G40" s="124">
        <f t="shared" ref="G40:I40" si="28">(G15)/G23</f>
        <v>0.11501102093431696</v>
      </c>
      <c r="H40" s="124">
        <f t="shared" si="28"/>
        <v>0.117934477020017</v>
      </c>
      <c r="I40" s="124">
        <f t="shared" si="28"/>
        <v>9.20653716914656E-2</v>
      </c>
      <c r="J40" s="132">
        <f t="shared" ref="J40" si="29">(J15)/J23</f>
        <v>0.10172632132697543</v>
      </c>
      <c r="K40" s="128">
        <f>K15/K23</f>
        <v>8.1752624521699319E-2</v>
      </c>
      <c r="L40" s="128">
        <f t="shared" ref="L40:P40" si="30">L15/L23</f>
        <v>0.1272148637486874</v>
      </c>
      <c r="M40" s="128">
        <f t="shared" si="30"/>
        <v>7.9265187340851223E-2</v>
      </c>
      <c r="N40" s="128">
        <f t="shared" si="30"/>
        <v>5.6474604801329459E-2</v>
      </c>
      <c r="O40" s="128">
        <f t="shared" si="30"/>
        <v>8.3333333333333329E-2</v>
      </c>
      <c r="P40" s="135">
        <f t="shared" si="30"/>
        <v>5.1105566819765191E-2</v>
      </c>
      <c r="Q40" s="137">
        <f t="shared" ref="Q40" si="31">Q15/Q23</f>
        <v>0.20074479402009887</v>
      </c>
    </row>
    <row r="41" spans="1:20" ht="19.5" thickBot="1">
      <c r="A41" s="22" t="s">
        <v>33</v>
      </c>
      <c r="B41" s="77">
        <v>39995</v>
      </c>
      <c r="C41" s="78">
        <v>40025</v>
      </c>
      <c r="D41" s="79">
        <v>3148</v>
      </c>
      <c r="E41" s="109">
        <v>3189</v>
      </c>
      <c r="F41" s="124">
        <f>(F16)/F23</f>
        <v>7.3007190747029063E-2</v>
      </c>
      <c r="G41" s="124">
        <f t="shared" ref="G41:I41" si="32">(G16)/G23</f>
        <v>6.8781421826845782E-2</v>
      </c>
      <c r="H41" s="124">
        <f t="shared" si="32"/>
        <v>7.1397729028446266E-2</v>
      </c>
      <c r="I41" s="124">
        <f t="shared" si="32"/>
        <v>8.2669694036211702E-2</v>
      </c>
      <c r="J41" s="132">
        <f t="shared" ref="J41" si="33">(J16)/J23</f>
        <v>7.542084468154614E-2</v>
      </c>
      <c r="K41" s="128">
        <f>K16/K23</f>
        <v>9.5410766262223237E-2</v>
      </c>
      <c r="L41" s="128">
        <f t="shared" ref="L41:P41" si="34">L16/L23</f>
        <v>8.5313584724029654E-2</v>
      </c>
      <c r="M41" s="128">
        <f t="shared" si="34"/>
        <v>5.9076027646416882E-2</v>
      </c>
      <c r="N41" s="128">
        <f t="shared" si="34"/>
        <v>8.0561889993614896E-2</v>
      </c>
      <c r="O41" s="128">
        <f t="shared" si="34"/>
        <v>8.3333333333333329E-2</v>
      </c>
      <c r="P41" s="135">
        <f t="shared" si="34"/>
        <v>5.7926757153560111E-2</v>
      </c>
      <c r="Q41" s="137">
        <f t="shared" ref="Q41" si="35">Q16/Q23</f>
        <v>0.10964075793736816</v>
      </c>
    </row>
    <row r="42" spans="1:20" ht="19.5" thickBot="1">
      <c r="A42" s="22" t="s">
        <v>34</v>
      </c>
      <c r="B42" s="77">
        <v>40029</v>
      </c>
      <c r="C42" s="78">
        <v>40056</v>
      </c>
      <c r="D42" s="79">
        <v>3190</v>
      </c>
      <c r="E42" s="109">
        <v>5</v>
      </c>
      <c r="F42" s="124">
        <f>(F17)/F23</f>
        <v>6.8843790384391187E-2</v>
      </c>
      <c r="G42" s="124">
        <f t="shared" ref="G42:I42" si="36">(G17)/G23</f>
        <v>8.5122565203166023E-2</v>
      </c>
      <c r="H42" s="124">
        <f t="shared" si="36"/>
        <v>8.6291210123090614E-2</v>
      </c>
      <c r="I42" s="124">
        <f t="shared" si="36"/>
        <v>7.4544417866738585E-2</v>
      </c>
      <c r="J42" s="132">
        <f t="shared" ref="J42" si="37">(J17)/J23</f>
        <v>7.2891811284850727E-2</v>
      </c>
      <c r="K42" s="128">
        <f>K17/K23</f>
        <v>8.52928671877555E-2</v>
      </c>
      <c r="L42" s="128">
        <f t="shared" ref="L42:P42" si="38">L17/L23</f>
        <v>0.14870030483689825</v>
      </c>
      <c r="M42" s="128">
        <f t="shared" si="38"/>
        <v>6.045834849036013E-2</v>
      </c>
      <c r="N42" s="128">
        <f t="shared" si="38"/>
        <v>7.4931032341788315E-2</v>
      </c>
      <c r="O42" s="128">
        <f t="shared" si="38"/>
        <v>8.3333333333333329E-2</v>
      </c>
      <c r="P42" s="135">
        <f t="shared" si="38"/>
        <v>5.4506204729896285E-2</v>
      </c>
      <c r="Q42" s="137">
        <f t="shared" ref="Q42" si="39">Q17/Q23</f>
        <v>0.10885561108062344</v>
      </c>
    </row>
    <row r="43" spans="1:20" ht="19.5" thickBot="1">
      <c r="A43" s="22" t="s">
        <v>35</v>
      </c>
      <c r="B43" s="77">
        <v>40058</v>
      </c>
      <c r="C43" s="78">
        <v>40086</v>
      </c>
      <c r="D43" s="79">
        <v>6</v>
      </c>
      <c r="E43" s="109">
        <v>47</v>
      </c>
      <c r="F43" s="124">
        <f>(F18)/F23</f>
        <v>7.6560486361392718E-2</v>
      </c>
      <c r="G43" s="124">
        <f t="shared" ref="G43:I43" si="40">(G18)/G23</f>
        <v>2.5583398390166958E-2</v>
      </c>
      <c r="H43" s="124">
        <f t="shared" si="40"/>
        <v>3.4223607465634347E-2</v>
      </c>
      <c r="I43" s="124">
        <f t="shared" si="40"/>
        <v>5.9718159467286723E-2</v>
      </c>
      <c r="J43" s="132">
        <f t="shared" ref="J43" si="41">(J18)/J23</f>
        <v>6.4197880219463974E-2</v>
      </c>
      <c r="K43" s="128">
        <f>K18/K23</f>
        <v>8.8358897210321488E-2</v>
      </c>
      <c r="L43" s="128">
        <f t="shared" ref="L43:P43" si="42">L18/L23</f>
        <v>1.2274969503576804E-2</v>
      </c>
      <c r="M43" s="128">
        <f t="shared" si="42"/>
        <v>6.8534012368133862E-2</v>
      </c>
      <c r="N43" s="128">
        <f t="shared" si="42"/>
        <v>8.1172653317461263E-2</v>
      </c>
      <c r="O43" s="128">
        <f t="shared" si="42"/>
        <v>8.3333333333333329E-2</v>
      </c>
      <c r="P43" s="135">
        <f t="shared" si="42"/>
        <v>5.3947873587873216E-2</v>
      </c>
      <c r="Q43" s="137">
        <f t="shared" ref="Q43" si="43">Q18/Q23</f>
        <v>8.4247759199634814E-2</v>
      </c>
    </row>
    <row r="44" spans="1:20" ht="19.5" thickBot="1">
      <c r="A44" s="22" t="s">
        <v>36</v>
      </c>
      <c r="B44" s="77">
        <v>40087</v>
      </c>
      <c r="C44" s="78">
        <v>40116</v>
      </c>
      <c r="D44" s="79">
        <v>48</v>
      </c>
      <c r="E44" s="109">
        <v>92</v>
      </c>
      <c r="F44" s="124">
        <f>(F19)/F23</f>
        <v>8.1735581919698777E-2</v>
      </c>
      <c r="G44" s="124">
        <f t="shared" ref="G44:I44" si="44">(G19)/G23</f>
        <v>6.9673451603173994E-2</v>
      </c>
      <c r="H44" s="124">
        <f t="shared" si="44"/>
        <v>7.1381870921351481E-2</v>
      </c>
      <c r="I44" s="124">
        <f t="shared" si="44"/>
        <v>8.023949031099771E-2</v>
      </c>
      <c r="J44" s="132">
        <f t="shared" ref="J44" si="45">(J19)/J23</f>
        <v>7.9584297574456994E-2</v>
      </c>
      <c r="K44" s="128">
        <f>K19/K23</f>
        <v>8.50884651862511E-2</v>
      </c>
      <c r="L44" s="128">
        <f t="shared" ref="L44:P44" si="46">L19/L23</f>
        <v>7.7495295019469321E-2</v>
      </c>
      <c r="M44" s="128">
        <f t="shared" si="46"/>
        <v>6.9698072026191341E-2</v>
      </c>
      <c r="N44" s="128">
        <f t="shared" si="46"/>
        <v>4.6845424295778697E-2</v>
      </c>
      <c r="O44" s="128">
        <f t="shared" si="46"/>
        <v>8.3333333333333329E-2</v>
      </c>
      <c r="P44" s="135">
        <f t="shared" si="46"/>
        <v>5.0233693274850673E-2</v>
      </c>
      <c r="Q44" s="137">
        <f t="shared" ref="Q44" si="47">Q19/Q23</f>
        <v>0.1369965593761511</v>
      </c>
    </row>
    <row r="45" spans="1:20" ht="19.5" thickBot="1">
      <c r="A45" s="22" t="s">
        <v>37</v>
      </c>
      <c r="B45" s="77">
        <v>40120</v>
      </c>
      <c r="C45" s="78">
        <v>40147</v>
      </c>
      <c r="D45" s="79">
        <v>93</v>
      </c>
      <c r="E45" s="109">
        <v>246</v>
      </c>
      <c r="F45" s="124">
        <f>(F20)/F23</f>
        <v>8.9785329288589816E-2</v>
      </c>
      <c r="G45" s="124">
        <f t="shared" ref="G45:I45" si="48">(G20)/G23</f>
        <v>0.10325135496515936</v>
      </c>
      <c r="H45" s="124">
        <f t="shared" si="48"/>
        <v>0.10579124478438183</v>
      </c>
      <c r="I45" s="124">
        <f t="shared" si="48"/>
        <v>9.2200684874001862E-2</v>
      </c>
      <c r="J45" s="132">
        <f t="shared" ref="J45" si="49">(J20)/J23</f>
        <v>9.2418683185714473E-2</v>
      </c>
      <c r="K45" s="128">
        <f>K20/K23</f>
        <v>7.5277169114039963E-2</v>
      </c>
      <c r="L45" s="128">
        <f t="shared" ref="L45:P45" si="50">L20/L23</f>
        <v>4.6587159499052212E-2</v>
      </c>
      <c r="M45" s="128">
        <f t="shared" si="50"/>
        <v>7.7555474718079304E-2</v>
      </c>
      <c r="N45" s="128">
        <f t="shared" si="50"/>
        <v>5.4491310343347414E-2</v>
      </c>
      <c r="O45" s="128">
        <f t="shared" si="50"/>
        <v>8.3333333333333329E-2</v>
      </c>
      <c r="P45" s="135">
        <f t="shared" si="50"/>
        <v>4.6680113877414754E-2</v>
      </c>
      <c r="Q45" s="137">
        <f t="shared" ref="Q45" si="51">Q20/Q23</f>
        <v>0.1818871891407437</v>
      </c>
    </row>
    <row r="46" spans="1:20" ht="19.5" thickBot="1">
      <c r="A46" s="27" t="s">
        <v>38</v>
      </c>
      <c r="B46" s="81">
        <v>40149</v>
      </c>
      <c r="C46" s="82">
        <v>40170</v>
      </c>
      <c r="D46" s="83">
        <v>247</v>
      </c>
      <c r="E46" s="110">
        <v>289</v>
      </c>
      <c r="F46" s="124">
        <f>(F21)/F23</f>
        <v>0.10768936171268266</v>
      </c>
      <c r="G46" s="124">
        <f t="shared" ref="G46:I46" si="52">(G21)/G23</f>
        <v>0.22292572666897678</v>
      </c>
      <c r="H46" s="124">
        <f t="shared" si="52"/>
        <v>0.19545479465337121</v>
      </c>
      <c r="I46" s="124">
        <f t="shared" si="52"/>
        <v>0.12976814647056067</v>
      </c>
      <c r="J46" s="132">
        <f t="shared" ref="J46" si="53">(J21)/J23</f>
        <v>0.13066262357905642</v>
      </c>
      <c r="K46" s="128">
        <f>K21/K23</f>
        <v>7.9569611145632338E-2</v>
      </c>
      <c r="L46" s="128">
        <f t="shared" ref="L46:P46" si="54">L21/L23</f>
        <v>5.7905428405773479E-2</v>
      </c>
      <c r="M46" s="128">
        <f t="shared" si="54"/>
        <v>7.2389959985449254E-2</v>
      </c>
      <c r="N46" s="128">
        <f t="shared" si="54"/>
        <v>8.4683929213389283E-2</v>
      </c>
      <c r="O46" s="128">
        <f t="shared" si="54"/>
        <v>8.3333333333333329E-2</v>
      </c>
      <c r="P46" s="135">
        <f t="shared" si="54"/>
        <v>5.1756404089166166E-2</v>
      </c>
      <c r="Q46" s="137">
        <f t="shared" ref="Q46" si="55">Q21/Q23</f>
        <v>0.28500985557782921</v>
      </c>
    </row>
    <row r="47" spans="1:20" ht="19.5" thickBot="1">
      <c r="A47" s="50" t="s">
        <v>70</v>
      </c>
      <c r="B47" s="81"/>
      <c r="C47" s="82"/>
      <c r="D47" s="85"/>
      <c r="E47" s="85"/>
      <c r="F47" s="125">
        <f t="shared" ref="F47" si="56">(F22*100)/F35</f>
        <v>0</v>
      </c>
      <c r="G47" s="125">
        <f t="shared" ref="G47:I47" si="57">(G22*100)/G35</f>
        <v>0</v>
      </c>
      <c r="H47" s="125">
        <f t="shared" si="57"/>
        <v>0</v>
      </c>
      <c r="I47" s="125">
        <f t="shared" si="57"/>
        <v>0</v>
      </c>
      <c r="J47" s="133">
        <f t="shared" ref="J47" si="58">(J22*100)/J35</f>
        <v>0</v>
      </c>
      <c r="K47" s="128">
        <f>K22/K23</f>
        <v>6.5057069038820026E-2</v>
      </c>
      <c r="L47" s="128">
        <f t="shared" ref="L47:P47" si="59">L22/L23</f>
        <v>0</v>
      </c>
      <c r="M47" s="128">
        <f t="shared" si="59"/>
        <v>3.6376864314296106E-3</v>
      </c>
      <c r="N47" s="128">
        <f t="shared" si="59"/>
        <v>0.21462566601026986</v>
      </c>
      <c r="O47" s="128">
        <f t="shared" si="59"/>
        <v>0</v>
      </c>
      <c r="P47" s="135">
        <f t="shared" si="59"/>
        <v>0.40292875453479338</v>
      </c>
      <c r="Q47" s="137">
        <f t="shared" ref="Q47" si="60">Q22/Q23</f>
        <v>-0.78816268675914025</v>
      </c>
    </row>
    <row r="48" spans="1:20" ht="24" thickBot="1">
      <c r="A48" s="228" t="s">
        <v>85</v>
      </c>
      <c r="B48" s="229"/>
      <c r="C48" s="229"/>
      <c r="D48" s="229"/>
      <c r="E48" s="230"/>
      <c r="F48" s="111">
        <f>SUM(F35:F47)</f>
        <v>1</v>
      </c>
      <c r="G48" s="111">
        <f t="shared" ref="G48:J48" si="61">SUM(G35:G47)</f>
        <v>1</v>
      </c>
      <c r="H48" s="111">
        <f t="shared" si="61"/>
        <v>1</v>
      </c>
      <c r="I48" s="111">
        <f t="shared" si="61"/>
        <v>1</v>
      </c>
      <c r="J48" s="111">
        <f t="shared" si="61"/>
        <v>1</v>
      </c>
      <c r="K48" s="122">
        <f>SUM(K35:K47)</f>
        <v>1</v>
      </c>
      <c r="L48" s="129">
        <f t="shared" ref="L48:P48" si="62">SUM(L35:L47)</f>
        <v>0.99999999999999989</v>
      </c>
      <c r="M48" s="122">
        <f t="shared" si="62"/>
        <v>1</v>
      </c>
      <c r="N48" s="122">
        <f t="shared" si="62"/>
        <v>1</v>
      </c>
      <c r="O48" s="122">
        <f t="shared" si="62"/>
        <v>1</v>
      </c>
      <c r="P48" s="122">
        <f t="shared" si="62"/>
        <v>1</v>
      </c>
      <c r="Q48" s="138">
        <f>SUM(Q35:Q47)</f>
        <v>0.99999999999999978</v>
      </c>
      <c r="T48" s="60"/>
    </row>
    <row r="49" spans="11:11">
      <c r="K49" s="126"/>
    </row>
  </sheetData>
  <mergeCells count="17">
    <mergeCell ref="A48:E48"/>
    <mergeCell ref="I28:K29"/>
    <mergeCell ref="A31:Q31"/>
    <mergeCell ref="B32:J32"/>
    <mergeCell ref="K32:P32"/>
    <mergeCell ref="Q32:Q33"/>
    <mergeCell ref="B33:C33"/>
    <mergeCell ref="D33:E33"/>
    <mergeCell ref="B23:E23"/>
    <mergeCell ref="B24:E24"/>
    <mergeCell ref="I3:K4"/>
    <mergeCell ref="A6:Q6"/>
    <mergeCell ref="B7:J7"/>
    <mergeCell ref="K7:P7"/>
    <mergeCell ref="Q7:Q8"/>
    <mergeCell ref="B8:C8"/>
    <mergeCell ref="D8:E8"/>
  </mergeCells>
  <pageMargins left="0.19685039370078741" right="0.39370078740157483" top="0.59055118110236227" bottom="0.59055118110236227" header="0.31496062992125984" footer="0.31496062992125984"/>
  <pageSetup paperSize="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U50"/>
  <sheetViews>
    <sheetView tabSelected="1" view="pageLayout" workbookViewId="0">
      <selection activeCell="I3" sqref="I3"/>
    </sheetView>
  </sheetViews>
  <sheetFormatPr baseColWidth="10" defaultRowHeight="15"/>
  <cols>
    <col min="1" max="1" width="8.42578125" customWidth="1"/>
    <col min="2" max="3" width="8.5703125" customWidth="1"/>
    <col min="4" max="4" width="5.85546875" customWidth="1"/>
    <col min="5" max="5" width="5.140625" customWidth="1"/>
    <col min="6" max="6" width="4.42578125" customWidth="1"/>
    <col min="7" max="7" width="10.140625" customWidth="1"/>
    <col min="8" max="8" width="9.28515625" customWidth="1"/>
    <col min="9" max="9" width="9.140625" customWidth="1"/>
    <col min="10" max="10" width="9.42578125" customWidth="1"/>
    <col min="11" max="12" width="9" customWidth="1"/>
    <col min="13" max="13" width="9.5703125" customWidth="1"/>
    <col min="14" max="14" width="10.42578125" customWidth="1"/>
    <col min="15" max="15" width="9.7109375" customWidth="1"/>
    <col min="16" max="16" width="8.28515625" customWidth="1"/>
    <col min="17" max="17" width="8.140625" customWidth="1"/>
    <col min="18" max="19" width="9.7109375" customWidth="1"/>
    <col min="20" max="21" width="10.7109375" customWidth="1"/>
    <col min="22" max="22" width="5" customWidth="1"/>
  </cols>
  <sheetData>
    <row r="1" spans="1:21" ht="15" customHeight="1">
      <c r="A1" s="48" t="s">
        <v>0</v>
      </c>
      <c r="C1" s="1"/>
      <c r="D1" s="1"/>
      <c r="E1" s="1"/>
      <c r="F1" s="1"/>
      <c r="G1" s="2"/>
    </row>
    <row r="2" spans="1:21" ht="15" customHeight="1">
      <c r="A2" s="48" t="s">
        <v>1</v>
      </c>
      <c r="C2" s="1"/>
      <c r="D2" s="1"/>
      <c r="E2" s="1"/>
      <c r="F2" s="1"/>
      <c r="G2" s="2"/>
      <c r="H2" s="4"/>
      <c r="I2" s="4"/>
      <c r="J2" s="4"/>
      <c r="K2" s="4"/>
      <c r="L2" s="4"/>
      <c r="U2" s="5"/>
    </row>
    <row r="3" spans="1:21" ht="15" customHeight="1">
      <c r="A3" s="49" t="s">
        <v>2</v>
      </c>
      <c r="C3" s="6"/>
      <c r="D3" s="6"/>
      <c r="E3" s="6"/>
      <c r="F3" s="6"/>
      <c r="G3" s="2"/>
      <c r="H3" s="4"/>
      <c r="I3" s="4"/>
      <c r="J3" s="4"/>
      <c r="K3" s="4"/>
      <c r="L3" s="4"/>
      <c r="M3" s="233" t="s">
        <v>90</v>
      </c>
      <c r="N3" s="233"/>
      <c r="O3" s="233"/>
      <c r="P3" s="233"/>
      <c r="Q3" s="233"/>
      <c r="U3" s="5"/>
    </row>
    <row r="4" spans="1:21" ht="15" customHeight="1">
      <c r="A4" s="49" t="s">
        <v>69</v>
      </c>
      <c r="C4" s="6"/>
      <c r="D4" s="6"/>
      <c r="E4" s="6"/>
      <c r="F4" s="6"/>
      <c r="G4" s="2"/>
      <c r="H4" s="4" t="s">
        <v>4</v>
      </c>
      <c r="I4" s="4"/>
      <c r="J4" s="4"/>
      <c r="K4" s="4"/>
      <c r="L4" s="4"/>
      <c r="M4" s="233"/>
      <c r="N4" s="233"/>
      <c r="O4" s="233"/>
      <c r="P4" s="233"/>
      <c r="Q4" s="233"/>
      <c r="U4" s="5"/>
    </row>
    <row r="5" spans="1:21" ht="15" customHeight="1">
      <c r="A5" s="8" t="s">
        <v>5</v>
      </c>
      <c r="C5" s="8"/>
      <c r="D5" s="8"/>
      <c r="E5" s="8"/>
      <c r="F5" s="8"/>
      <c r="G5" s="2"/>
      <c r="H5" s="4"/>
      <c r="I5" s="4"/>
      <c r="J5" s="4"/>
      <c r="K5" s="4"/>
      <c r="L5" s="4"/>
      <c r="M5" s="7"/>
      <c r="N5" s="7"/>
      <c r="O5" s="7"/>
      <c r="P5" s="7"/>
      <c r="U5" s="5"/>
    </row>
    <row r="6" spans="1:21" ht="18.75" customHeight="1" thickBot="1">
      <c r="A6" s="188" t="s">
        <v>11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</row>
    <row r="7" spans="1:21" ht="15" customHeight="1" thickBot="1">
      <c r="A7" s="10"/>
      <c r="B7" s="217" t="s">
        <v>15</v>
      </c>
      <c r="C7" s="218"/>
      <c r="D7" s="218"/>
      <c r="E7" s="218"/>
      <c r="F7" s="218"/>
      <c r="G7" s="219"/>
      <c r="H7" s="218"/>
      <c r="I7" s="218"/>
      <c r="J7" s="218"/>
      <c r="K7" s="218"/>
      <c r="L7" s="218"/>
      <c r="M7" s="218"/>
      <c r="N7" s="220"/>
      <c r="O7" s="221" t="s">
        <v>16</v>
      </c>
      <c r="P7" s="222"/>
      <c r="Q7" s="222"/>
      <c r="R7" s="222"/>
      <c r="S7" s="222"/>
      <c r="T7" s="222"/>
      <c r="U7" s="237" t="s">
        <v>49</v>
      </c>
    </row>
    <row r="8" spans="1:21" ht="16.5" customHeight="1" thickBot="1">
      <c r="A8" s="10"/>
      <c r="B8" s="224" t="s">
        <v>6</v>
      </c>
      <c r="C8" s="225"/>
      <c r="D8" s="226" t="s">
        <v>82</v>
      </c>
      <c r="E8" s="234"/>
      <c r="F8" s="227"/>
      <c r="G8" s="62" t="s">
        <v>45</v>
      </c>
      <c r="H8" s="63" t="s">
        <v>46</v>
      </c>
      <c r="I8" s="63" t="s">
        <v>53</v>
      </c>
      <c r="J8" s="63" t="s">
        <v>99</v>
      </c>
      <c r="K8" s="63" t="s">
        <v>97</v>
      </c>
      <c r="L8" s="63" t="s">
        <v>98</v>
      </c>
      <c r="M8" s="64" t="s">
        <v>56</v>
      </c>
      <c r="N8" s="65" t="s">
        <v>43</v>
      </c>
      <c r="O8" s="87" t="s">
        <v>79</v>
      </c>
      <c r="P8" s="88" t="s">
        <v>71</v>
      </c>
      <c r="Q8" s="88" t="s">
        <v>73</v>
      </c>
      <c r="R8" s="88" t="s">
        <v>75</v>
      </c>
      <c r="S8" s="88" t="s">
        <v>77</v>
      </c>
      <c r="T8" s="15" t="s">
        <v>43</v>
      </c>
      <c r="U8" s="238"/>
    </row>
    <row r="9" spans="1:21" s="9" customFormat="1" ht="29.25" customHeight="1" thickBot="1">
      <c r="A9" s="13" t="s">
        <v>26</v>
      </c>
      <c r="B9" s="66" t="s">
        <v>12</v>
      </c>
      <c r="C9" s="67" t="s">
        <v>13</v>
      </c>
      <c r="D9" s="67" t="s">
        <v>12</v>
      </c>
      <c r="E9" s="67" t="s">
        <v>13</v>
      </c>
      <c r="F9" s="67" t="s">
        <v>93</v>
      </c>
      <c r="G9" s="68" t="s">
        <v>8</v>
      </c>
      <c r="H9" s="69" t="s">
        <v>9</v>
      </c>
      <c r="I9" s="69" t="s">
        <v>54</v>
      </c>
      <c r="J9" s="69" t="s">
        <v>94</v>
      </c>
      <c r="K9" s="69" t="s">
        <v>95</v>
      </c>
      <c r="L9" s="69" t="s">
        <v>96</v>
      </c>
      <c r="M9" s="70" t="s">
        <v>55</v>
      </c>
      <c r="N9" s="70" t="s">
        <v>10</v>
      </c>
      <c r="O9" s="23" t="s">
        <v>68</v>
      </c>
      <c r="P9" s="24" t="s">
        <v>72</v>
      </c>
      <c r="Q9" s="24" t="s">
        <v>74</v>
      </c>
      <c r="R9" s="24" t="s">
        <v>76</v>
      </c>
      <c r="S9" s="24" t="s">
        <v>78</v>
      </c>
      <c r="T9" s="25" t="s">
        <v>48</v>
      </c>
      <c r="U9" s="26" t="s">
        <v>40</v>
      </c>
    </row>
    <row r="10" spans="1:21" s="11" customFormat="1" ht="25.15" customHeight="1" thickBot="1">
      <c r="A10" s="22" t="s">
        <v>27</v>
      </c>
      <c r="B10" s="156">
        <v>40182</v>
      </c>
      <c r="C10" s="165">
        <v>40206</v>
      </c>
      <c r="D10" s="174">
        <v>290</v>
      </c>
      <c r="E10" s="175">
        <v>322</v>
      </c>
      <c r="F10" s="176">
        <f>E10-D10</f>
        <v>32</v>
      </c>
      <c r="G10" s="170">
        <v>69346.47</v>
      </c>
      <c r="H10" s="159">
        <v>10663.69</v>
      </c>
      <c r="I10" s="160">
        <v>1559.06</v>
      </c>
      <c r="J10" s="160">
        <v>15672.79</v>
      </c>
      <c r="K10" s="160">
        <v>3724.4</v>
      </c>
      <c r="L10" s="160">
        <v>3792.8</v>
      </c>
      <c r="M10" s="160">
        <v>34848.5</v>
      </c>
      <c r="N10" s="76">
        <f>G10+H10+M10</f>
        <v>114858.66</v>
      </c>
      <c r="O10" s="89">
        <v>11629</v>
      </c>
      <c r="P10" s="90">
        <v>1436.15</v>
      </c>
      <c r="Q10" s="90">
        <v>800</v>
      </c>
      <c r="R10" s="90">
        <v>1234.43</v>
      </c>
      <c r="S10" s="90">
        <v>5056</v>
      </c>
      <c r="T10" s="94">
        <f>SUM(O10:S10)</f>
        <v>20155.580000000002</v>
      </c>
      <c r="U10" s="51">
        <f t="shared" ref="U10:U22" si="0">N10-T10</f>
        <v>94703.08</v>
      </c>
    </row>
    <row r="11" spans="1:21" s="11" customFormat="1" ht="25.15" customHeight="1" thickBot="1">
      <c r="A11" s="22" t="s">
        <v>28</v>
      </c>
      <c r="B11" s="157">
        <v>40210</v>
      </c>
      <c r="C11" s="166">
        <v>36948</v>
      </c>
      <c r="D11" s="177">
        <v>323</v>
      </c>
      <c r="E11" s="161">
        <v>358</v>
      </c>
      <c r="F11" s="178">
        <f>E11-D11</f>
        <v>35</v>
      </c>
      <c r="G11" s="171">
        <v>27270.9</v>
      </c>
      <c r="H11" s="162">
        <v>12412.99</v>
      </c>
      <c r="I11" s="162">
        <v>5611.33</v>
      </c>
      <c r="J11" s="160">
        <v>1892.43</v>
      </c>
      <c r="K11" s="160">
        <v>612.45000000000005</v>
      </c>
      <c r="L11" s="160">
        <v>1074.5</v>
      </c>
      <c r="M11" s="162">
        <v>14304.15</v>
      </c>
      <c r="N11" s="76">
        <f>G11+H11+M11</f>
        <v>53988.04</v>
      </c>
      <c r="O11" s="92">
        <v>15122</v>
      </c>
      <c r="P11" s="93">
        <v>1235</v>
      </c>
      <c r="Q11" s="93">
        <v>800</v>
      </c>
      <c r="R11" s="93">
        <v>3120.12</v>
      </c>
      <c r="S11" s="93">
        <v>5056</v>
      </c>
      <c r="T11" s="94">
        <f t="shared" ref="T11:T22" si="1">SUM(O11:S11)</f>
        <v>25333.119999999999</v>
      </c>
      <c r="U11" s="51">
        <f t="shared" si="0"/>
        <v>28654.920000000002</v>
      </c>
    </row>
    <row r="12" spans="1:21" s="11" customFormat="1" ht="25.15" customHeight="1" thickBot="1">
      <c r="A12" s="22" t="s">
        <v>29</v>
      </c>
      <c r="B12" s="157">
        <v>40238</v>
      </c>
      <c r="C12" s="167">
        <v>40268</v>
      </c>
      <c r="D12" s="177">
        <v>359</v>
      </c>
      <c r="E12" s="161">
        <v>413</v>
      </c>
      <c r="F12" s="178">
        <f t="shared" ref="F12:F22" si="2">E12-D12</f>
        <v>54</v>
      </c>
      <c r="G12" s="171">
        <v>25795.97</v>
      </c>
      <c r="H12" s="162">
        <v>13342.7</v>
      </c>
      <c r="I12" s="162">
        <v>7962.75</v>
      </c>
      <c r="J12" s="162">
        <v>2550.3000000000002</v>
      </c>
      <c r="K12" s="162">
        <v>1121.3</v>
      </c>
      <c r="L12" s="162">
        <v>1218.8499999999999</v>
      </c>
      <c r="M12" s="162">
        <v>22474.5</v>
      </c>
      <c r="N12" s="76">
        <f>G12+H12+M12</f>
        <v>61613.17</v>
      </c>
      <c r="O12" s="92">
        <v>15693</v>
      </c>
      <c r="P12" s="93">
        <v>648.1</v>
      </c>
      <c r="Q12" s="93">
        <v>800</v>
      </c>
      <c r="R12" s="93">
        <v>6359.19</v>
      </c>
      <c r="S12" s="93">
        <v>5056</v>
      </c>
      <c r="T12" s="94">
        <f t="shared" si="1"/>
        <v>28556.289999999997</v>
      </c>
      <c r="U12" s="51">
        <f t="shared" si="0"/>
        <v>33056.880000000005</v>
      </c>
    </row>
    <row r="13" spans="1:21" s="11" customFormat="1" ht="25.15" customHeight="1" thickBot="1">
      <c r="A13" s="22" t="s">
        <v>30</v>
      </c>
      <c r="B13" s="157">
        <v>40273</v>
      </c>
      <c r="C13" s="166">
        <v>40297</v>
      </c>
      <c r="D13" s="177">
        <v>414</v>
      </c>
      <c r="E13" s="161">
        <v>463</v>
      </c>
      <c r="F13" s="178">
        <f t="shared" si="2"/>
        <v>49</v>
      </c>
      <c r="G13" s="171">
        <v>47528.01</v>
      </c>
      <c r="H13" s="162">
        <v>10733.44</v>
      </c>
      <c r="I13" s="162">
        <v>1620.91</v>
      </c>
      <c r="J13" s="162">
        <v>2817.7</v>
      </c>
      <c r="K13" s="162">
        <v>1434</v>
      </c>
      <c r="L13" s="162">
        <v>2310.15</v>
      </c>
      <c r="M13" s="162">
        <v>25623.25</v>
      </c>
      <c r="N13" s="76">
        <f>G13+H13+M13</f>
        <v>83884.700000000012</v>
      </c>
      <c r="O13" s="92">
        <v>15096</v>
      </c>
      <c r="P13" s="93">
        <v>824</v>
      </c>
      <c r="Q13" s="93">
        <v>800</v>
      </c>
      <c r="R13" s="93">
        <v>2476.31</v>
      </c>
      <c r="S13" s="93">
        <v>5056</v>
      </c>
      <c r="T13" s="94">
        <f t="shared" si="1"/>
        <v>24252.31</v>
      </c>
      <c r="U13" s="51">
        <f t="shared" si="0"/>
        <v>59632.390000000014</v>
      </c>
    </row>
    <row r="14" spans="1:21" s="11" customFormat="1" ht="25.15" customHeight="1" thickBot="1">
      <c r="A14" s="22" t="s">
        <v>31</v>
      </c>
      <c r="B14" s="157">
        <v>40300</v>
      </c>
      <c r="C14" s="167">
        <v>40329</v>
      </c>
      <c r="D14" s="177">
        <v>414</v>
      </c>
      <c r="E14" s="161">
        <v>500</v>
      </c>
      <c r="F14" s="178">
        <f t="shared" si="2"/>
        <v>86</v>
      </c>
      <c r="G14" s="171">
        <v>24867.29</v>
      </c>
      <c r="H14" s="162">
        <v>5288.5</v>
      </c>
      <c r="I14" s="162">
        <v>720.12</v>
      </c>
      <c r="J14" s="162">
        <v>994.77</v>
      </c>
      <c r="K14" s="162">
        <v>655.55</v>
      </c>
      <c r="L14" s="162">
        <v>304.3</v>
      </c>
      <c r="M14" s="162">
        <v>9178</v>
      </c>
      <c r="N14" s="76">
        <f>G14+H14+M14</f>
        <v>39333.79</v>
      </c>
      <c r="O14" s="92">
        <v>15284.5</v>
      </c>
      <c r="P14" s="93">
        <v>3046.2</v>
      </c>
      <c r="Q14" s="93">
        <v>800</v>
      </c>
      <c r="R14" s="93">
        <v>5002.25</v>
      </c>
      <c r="S14" s="93">
        <v>5056</v>
      </c>
      <c r="T14" s="94">
        <f t="shared" si="1"/>
        <v>29188.95</v>
      </c>
      <c r="U14" s="51">
        <f t="shared" si="0"/>
        <v>10144.84</v>
      </c>
    </row>
    <row r="15" spans="1:21" s="11" customFormat="1" ht="25.15" customHeight="1" thickBot="1">
      <c r="A15" s="22" t="s">
        <v>32</v>
      </c>
      <c r="B15" s="157">
        <v>40330</v>
      </c>
      <c r="C15" s="166">
        <v>40358</v>
      </c>
      <c r="D15" s="177">
        <v>501</v>
      </c>
      <c r="E15" s="161">
        <v>544</v>
      </c>
      <c r="F15" s="178">
        <f t="shared" si="2"/>
        <v>43</v>
      </c>
      <c r="G15" s="171">
        <v>27319.26</v>
      </c>
      <c r="H15" s="162">
        <v>20883.060000000001</v>
      </c>
      <c r="I15" s="162">
        <v>3185.24</v>
      </c>
      <c r="J15" s="162">
        <v>2271.14</v>
      </c>
      <c r="K15" s="162">
        <v>1335.7</v>
      </c>
      <c r="L15" s="162">
        <v>1932.3</v>
      </c>
      <c r="M15" s="162">
        <v>18844.650000000001</v>
      </c>
      <c r="N15" s="76">
        <f>G15+H15+M15</f>
        <v>67046.97</v>
      </c>
      <c r="O15" s="92">
        <v>15355</v>
      </c>
      <c r="P15" s="93">
        <v>770</v>
      </c>
      <c r="Q15" s="93">
        <v>800</v>
      </c>
      <c r="R15" s="93">
        <v>2910.35</v>
      </c>
      <c r="S15" s="93">
        <v>5356</v>
      </c>
      <c r="T15" s="94">
        <f t="shared" si="1"/>
        <v>25191.35</v>
      </c>
      <c r="U15" s="51">
        <f t="shared" si="0"/>
        <v>41855.620000000003</v>
      </c>
    </row>
    <row r="16" spans="1:21" s="11" customFormat="1" ht="25.15" customHeight="1" thickBot="1">
      <c r="A16" s="22" t="s">
        <v>33</v>
      </c>
      <c r="B16" s="157">
        <v>40360</v>
      </c>
      <c r="C16" s="166">
        <v>40389</v>
      </c>
      <c r="D16" s="177">
        <v>545</v>
      </c>
      <c r="E16" s="161">
        <v>580</v>
      </c>
      <c r="F16" s="178">
        <f t="shared" si="2"/>
        <v>35</v>
      </c>
      <c r="G16" s="171">
        <v>30995.35</v>
      </c>
      <c r="H16" s="162">
        <v>9810.7999999999993</v>
      </c>
      <c r="I16" s="162">
        <v>1637.8</v>
      </c>
      <c r="J16" s="162">
        <v>1681</v>
      </c>
      <c r="K16" s="162">
        <v>586.29999999999995</v>
      </c>
      <c r="L16" s="162">
        <v>553.29999999999995</v>
      </c>
      <c r="M16" s="162">
        <v>13373</v>
      </c>
      <c r="N16" s="76">
        <f>G16+H16+M16</f>
        <v>54179.149999999994</v>
      </c>
      <c r="O16" s="92">
        <v>14328</v>
      </c>
      <c r="P16" s="93">
        <v>1085.99</v>
      </c>
      <c r="Q16" s="93">
        <v>800</v>
      </c>
      <c r="R16" s="93">
        <v>6907.86</v>
      </c>
      <c r="S16" s="93">
        <v>5356</v>
      </c>
      <c r="T16" s="94">
        <f t="shared" si="1"/>
        <v>28477.85</v>
      </c>
      <c r="U16" s="51">
        <f t="shared" si="0"/>
        <v>25701.299999999996</v>
      </c>
    </row>
    <row r="17" spans="1:21" s="11" customFormat="1" ht="25.15" customHeight="1" thickBot="1">
      <c r="A17" s="22" t="s">
        <v>34</v>
      </c>
      <c r="B17" s="157">
        <v>40392</v>
      </c>
      <c r="C17" s="167">
        <v>40421</v>
      </c>
      <c r="D17" s="177">
        <v>581</v>
      </c>
      <c r="E17" s="161">
        <v>622</v>
      </c>
      <c r="F17" s="178">
        <f t="shared" si="2"/>
        <v>41</v>
      </c>
      <c r="G17" s="171">
        <v>35455.53</v>
      </c>
      <c r="H17" s="162">
        <v>11729.2</v>
      </c>
      <c r="I17" s="162">
        <v>1766</v>
      </c>
      <c r="J17" s="162">
        <v>2053.3000000000002</v>
      </c>
      <c r="K17" s="162">
        <v>540.1</v>
      </c>
      <c r="L17" s="162">
        <v>550.9</v>
      </c>
      <c r="M17" s="162">
        <v>18893.099999999999</v>
      </c>
      <c r="N17" s="76">
        <f>G17+H17+M17</f>
        <v>66077.829999999987</v>
      </c>
      <c r="O17" s="92">
        <v>16896</v>
      </c>
      <c r="P17" s="93">
        <v>302.95</v>
      </c>
      <c r="Q17" s="93">
        <v>800</v>
      </c>
      <c r="R17" s="93">
        <v>7059</v>
      </c>
      <c r="S17" s="93">
        <v>5356</v>
      </c>
      <c r="T17" s="94">
        <f t="shared" si="1"/>
        <v>30413.95</v>
      </c>
      <c r="U17" s="51">
        <f t="shared" si="0"/>
        <v>35663.87999999999</v>
      </c>
    </row>
    <row r="18" spans="1:21" s="11" customFormat="1" ht="25.15" customHeight="1" thickBot="1">
      <c r="A18" s="22" t="s">
        <v>35</v>
      </c>
      <c r="B18" s="157">
        <v>40422</v>
      </c>
      <c r="C18" s="166">
        <v>40451</v>
      </c>
      <c r="D18" s="177">
        <v>623</v>
      </c>
      <c r="E18" s="161">
        <v>687</v>
      </c>
      <c r="F18" s="178">
        <f t="shared" si="2"/>
        <v>64</v>
      </c>
      <c r="G18" s="171">
        <v>34150.080000000002</v>
      </c>
      <c r="H18" s="162">
        <v>13842.11</v>
      </c>
      <c r="I18" s="162">
        <v>2093.09</v>
      </c>
      <c r="J18" s="162">
        <v>2173.8200000000002</v>
      </c>
      <c r="K18" s="162">
        <v>634.4</v>
      </c>
      <c r="L18" s="162">
        <v>735.85</v>
      </c>
      <c r="M18" s="162">
        <v>20225.5</v>
      </c>
      <c r="N18" s="76">
        <f>G18+H18+M18</f>
        <v>68217.69</v>
      </c>
      <c r="O18" s="92">
        <v>14998</v>
      </c>
      <c r="P18" s="93">
        <v>1049.55</v>
      </c>
      <c r="Q18" s="93">
        <v>800</v>
      </c>
      <c r="R18" s="93">
        <v>7548.72</v>
      </c>
      <c r="S18" s="93">
        <v>5356</v>
      </c>
      <c r="T18" s="94">
        <f t="shared" si="1"/>
        <v>29752.27</v>
      </c>
      <c r="U18" s="51">
        <f t="shared" si="0"/>
        <v>38465.42</v>
      </c>
    </row>
    <row r="19" spans="1:21" s="11" customFormat="1" ht="25.15" customHeight="1" thickBot="1">
      <c r="A19" s="22" t="s">
        <v>36</v>
      </c>
      <c r="B19" s="157">
        <v>40452</v>
      </c>
      <c r="C19" s="166">
        <v>40480</v>
      </c>
      <c r="D19" s="177">
        <v>688</v>
      </c>
      <c r="E19" s="161">
        <v>743</v>
      </c>
      <c r="F19" s="178">
        <f t="shared" si="2"/>
        <v>55</v>
      </c>
      <c r="G19" s="171">
        <v>48610.66</v>
      </c>
      <c r="H19" s="162">
        <v>7787.5</v>
      </c>
      <c r="I19" s="162">
        <v>936.39</v>
      </c>
      <c r="J19" s="162">
        <v>1471.43</v>
      </c>
      <c r="K19" s="162">
        <v>3220.45</v>
      </c>
      <c r="L19" s="162">
        <v>1078</v>
      </c>
      <c r="M19" s="162">
        <v>19189.849999999999</v>
      </c>
      <c r="N19" s="76">
        <f>G19+H19+M19</f>
        <v>75588.010000000009</v>
      </c>
      <c r="O19" s="92">
        <v>17418</v>
      </c>
      <c r="P19" s="93">
        <v>727.5</v>
      </c>
      <c r="Q19" s="93">
        <v>800</v>
      </c>
      <c r="R19" s="93">
        <v>2171.12</v>
      </c>
      <c r="S19" s="93">
        <v>5356</v>
      </c>
      <c r="T19" s="94">
        <f t="shared" si="1"/>
        <v>26472.62</v>
      </c>
      <c r="U19" s="51">
        <f t="shared" si="0"/>
        <v>49115.390000000014</v>
      </c>
    </row>
    <row r="20" spans="1:21" s="11" customFormat="1" ht="25.15" customHeight="1" thickBot="1">
      <c r="A20" s="22" t="s">
        <v>37</v>
      </c>
      <c r="B20" s="157">
        <v>40483</v>
      </c>
      <c r="C20" s="167">
        <v>40512</v>
      </c>
      <c r="D20" s="177">
        <v>744</v>
      </c>
      <c r="E20" s="161">
        <v>795</v>
      </c>
      <c r="F20" s="178">
        <f t="shared" si="2"/>
        <v>51</v>
      </c>
      <c r="G20" s="171">
        <v>44881.47</v>
      </c>
      <c r="H20" s="162">
        <v>9879.1</v>
      </c>
      <c r="I20" s="162">
        <v>1490.02</v>
      </c>
      <c r="J20" s="162">
        <v>2211.6</v>
      </c>
      <c r="K20" s="162">
        <v>1153.3</v>
      </c>
      <c r="L20" s="162">
        <v>2830.5</v>
      </c>
      <c r="M20" s="162">
        <v>25279</v>
      </c>
      <c r="N20" s="76">
        <f>G20+H20+M20</f>
        <v>80039.570000000007</v>
      </c>
      <c r="O20" s="92">
        <v>17345</v>
      </c>
      <c r="P20" s="93">
        <v>1670.95</v>
      </c>
      <c r="Q20" s="93">
        <v>800</v>
      </c>
      <c r="R20" s="93">
        <v>5432.33</v>
      </c>
      <c r="S20" s="93">
        <v>5356</v>
      </c>
      <c r="T20" s="94">
        <f t="shared" si="1"/>
        <v>30604.28</v>
      </c>
      <c r="U20" s="51">
        <f t="shared" si="0"/>
        <v>49435.290000000008</v>
      </c>
    </row>
    <row r="21" spans="1:21" s="11" customFormat="1" ht="25.15" customHeight="1" thickBot="1">
      <c r="A21" s="27" t="s">
        <v>38</v>
      </c>
      <c r="B21" s="158">
        <v>40513</v>
      </c>
      <c r="C21" s="168">
        <v>24</v>
      </c>
      <c r="D21" s="179">
        <v>796</v>
      </c>
      <c r="E21" s="163">
        <v>832</v>
      </c>
      <c r="F21" s="178">
        <f t="shared" si="2"/>
        <v>36</v>
      </c>
      <c r="G21" s="172">
        <v>21692.14</v>
      </c>
      <c r="H21" s="164">
        <v>3869.35</v>
      </c>
      <c r="I21" s="164">
        <v>586.86</v>
      </c>
      <c r="J21" s="164">
        <v>1728.74</v>
      </c>
      <c r="K21" s="164">
        <v>546.9</v>
      </c>
      <c r="L21" s="164">
        <v>613.59</v>
      </c>
      <c r="M21" s="164">
        <v>11115.5</v>
      </c>
      <c r="N21" s="76">
        <f>G21+H21+M21</f>
        <v>36676.99</v>
      </c>
      <c r="O21" s="92">
        <v>15272</v>
      </c>
      <c r="P21" s="93">
        <v>80</v>
      </c>
      <c r="Q21" s="93">
        <v>800</v>
      </c>
      <c r="R21" s="93">
        <v>5756.31</v>
      </c>
      <c r="S21" s="93">
        <v>5456</v>
      </c>
      <c r="T21" s="94">
        <f t="shared" si="1"/>
        <v>27364.31</v>
      </c>
      <c r="U21" s="51">
        <f t="shared" si="0"/>
        <v>9312.6799999999967</v>
      </c>
    </row>
    <row r="22" spans="1:21" s="11" customFormat="1" ht="25.15" customHeight="1" thickBot="1">
      <c r="A22" s="50" t="s">
        <v>70</v>
      </c>
      <c r="B22" s="158"/>
      <c r="C22" s="169"/>
      <c r="D22" s="180"/>
      <c r="E22" s="181"/>
      <c r="F22" s="182">
        <f t="shared" si="2"/>
        <v>0</v>
      </c>
      <c r="G22" s="173"/>
      <c r="H22" s="86"/>
      <c r="I22" s="86"/>
      <c r="J22" s="86"/>
      <c r="K22" s="86"/>
      <c r="L22" s="86"/>
      <c r="M22" s="86"/>
      <c r="N22" s="76">
        <f>G22+H22+M22</f>
        <v>0</v>
      </c>
      <c r="O22" s="92">
        <v>13151</v>
      </c>
      <c r="P22" s="93">
        <v>0</v>
      </c>
      <c r="Q22" s="93">
        <v>0</v>
      </c>
      <c r="R22" s="93">
        <v>0</v>
      </c>
      <c r="S22" s="93">
        <v>0</v>
      </c>
      <c r="T22" s="94">
        <f t="shared" si="1"/>
        <v>13151</v>
      </c>
      <c r="U22" s="51">
        <f t="shared" si="0"/>
        <v>-13151</v>
      </c>
    </row>
    <row r="23" spans="1:21" s="11" customFormat="1" ht="25.15" customHeight="1" thickBot="1">
      <c r="A23" s="103"/>
      <c r="B23" s="211" t="s">
        <v>80</v>
      </c>
      <c r="C23" s="212"/>
      <c r="D23" s="235"/>
      <c r="E23" s="235"/>
      <c r="F23" s="236"/>
      <c r="G23" s="95">
        <f t="shared" ref="G23:O23" si="3">SUM(G10:G22)</f>
        <v>437913.13</v>
      </c>
      <c r="H23" s="95">
        <f t="shared" si="3"/>
        <v>130242.44000000002</v>
      </c>
      <c r="I23" s="95">
        <f t="shared" si="3"/>
        <v>29169.569999999996</v>
      </c>
      <c r="J23" s="95">
        <f>SUM(J10:J22)</f>
        <v>37519.019999999997</v>
      </c>
      <c r="K23" s="95">
        <f t="shared" si="3"/>
        <v>15564.85</v>
      </c>
      <c r="L23" s="95">
        <f t="shared" si="3"/>
        <v>16995.039999999997</v>
      </c>
      <c r="M23" s="95">
        <f t="shared" si="3"/>
        <v>233349</v>
      </c>
      <c r="N23" s="96">
        <f t="shared" si="3"/>
        <v>801504.57000000007</v>
      </c>
      <c r="O23" s="104">
        <f t="shared" si="3"/>
        <v>197587.5</v>
      </c>
      <c r="P23" s="104">
        <f t="shared" ref="P23:S23" si="4">SUM(P10:P22)</f>
        <v>12876.390000000001</v>
      </c>
      <c r="Q23" s="105">
        <f t="shared" si="4"/>
        <v>9600</v>
      </c>
      <c r="R23" s="105">
        <f t="shared" si="4"/>
        <v>55977.99</v>
      </c>
      <c r="S23" s="105">
        <f t="shared" si="4"/>
        <v>62872</v>
      </c>
      <c r="T23" s="106">
        <f>SUM(T10:T22)</f>
        <v>338913.87999999995</v>
      </c>
      <c r="U23" s="107">
        <f>SUM(U10:U22)</f>
        <v>462590.69</v>
      </c>
    </row>
    <row r="24" spans="1:21" ht="22.5" customHeight="1" thickBot="1">
      <c r="A24" s="141" t="s">
        <v>92</v>
      </c>
      <c r="B24" s="214" t="s">
        <v>81</v>
      </c>
      <c r="C24" s="215"/>
      <c r="D24" s="215"/>
      <c r="E24" s="215"/>
      <c r="F24" s="216"/>
      <c r="G24" s="53">
        <f>G23/7.07</f>
        <v>61939.62234794908</v>
      </c>
      <c r="H24" s="53">
        <f t="shared" ref="H24:N24" si="5">H23/7.07</f>
        <v>18421.844413012732</v>
      </c>
      <c r="I24" s="53">
        <f t="shared" si="5"/>
        <v>4125.8231966053745</v>
      </c>
      <c r="J24" s="53">
        <f t="shared" si="5"/>
        <v>5306.7920792079203</v>
      </c>
      <c r="K24" s="53">
        <f t="shared" si="5"/>
        <v>2201.5346534653463</v>
      </c>
      <c r="L24" s="53">
        <f t="shared" si="5"/>
        <v>2403.8246110325313</v>
      </c>
      <c r="M24" s="53">
        <f t="shared" si="5"/>
        <v>33005.516265912302</v>
      </c>
      <c r="N24" s="53">
        <f t="shared" si="5"/>
        <v>113366.98302687412</v>
      </c>
      <c r="O24" s="52">
        <f>O23/7.07</f>
        <v>27947.312588401695</v>
      </c>
      <c r="P24" s="52">
        <f t="shared" ref="P24:T24" si="6">P23/7.07</f>
        <v>1821.2715700141443</v>
      </c>
      <c r="Q24" s="52">
        <f t="shared" si="6"/>
        <v>1357.8500707213577</v>
      </c>
      <c r="R24" s="52">
        <f t="shared" si="6"/>
        <v>7917.6789250353604</v>
      </c>
      <c r="S24" s="52">
        <f t="shared" si="6"/>
        <v>8892.7864214992933</v>
      </c>
      <c r="T24" s="52">
        <f t="shared" si="6"/>
        <v>47936.899575671843</v>
      </c>
      <c r="U24" s="107">
        <f>U23/7.06</f>
        <v>65522.760623229464</v>
      </c>
    </row>
    <row r="25" spans="1:21">
      <c r="J25" s="242" t="s">
        <v>102</v>
      </c>
      <c r="K25" s="242"/>
      <c r="L25" s="242"/>
      <c r="M25" s="244">
        <f>SUM(I23,J23,K23,L23,M23)</f>
        <v>332597.48</v>
      </c>
      <c r="R25" s="240" t="s">
        <v>100</v>
      </c>
      <c r="S25" s="240"/>
      <c r="T25" s="247">
        <v>338913.88</v>
      </c>
    </row>
    <row r="26" spans="1:21">
      <c r="J26" s="243"/>
      <c r="K26" s="243"/>
      <c r="L26" s="243"/>
      <c r="M26" s="245"/>
      <c r="R26" s="241"/>
      <c r="S26" s="241"/>
      <c r="T26" s="248"/>
    </row>
    <row r="27" spans="1:21" ht="15.75" customHeight="1">
      <c r="A27" s="48" t="s">
        <v>0</v>
      </c>
      <c r="C27" s="1"/>
      <c r="D27" s="1"/>
      <c r="E27" s="1"/>
      <c r="F27" s="1"/>
      <c r="G27" s="2"/>
      <c r="J27" s="239" t="s">
        <v>101</v>
      </c>
      <c r="K27" s="239"/>
      <c r="L27" s="239"/>
      <c r="M27" s="246">
        <f>M25-T25</f>
        <v>-6316.4000000000233</v>
      </c>
      <c r="R27" s="249" t="s">
        <v>10</v>
      </c>
      <c r="S27" s="250"/>
      <c r="T27" s="246">
        <f>N23+M27</f>
        <v>795188.17</v>
      </c>
    </row>
    <row r="28" spans="1:21" ht="15.75" customHeight="1">
      <c r="A28" s="48" t="s">
        <v>1</v>
      </c>
      <c r="C28" s="1"/>
      <c r="D28" s="1"/>
      <c r="E28" s="1"/>
      <c r="F28" s="1"/>
      <c r="G28" s="2"/>
      <c r="H28" s="4"/>
      <c r="I28" s="4"/>
      <c r="J28" s="4"/>
      <c r="K28" s="4"/>
      <c r="L28" s="4"/>
      <c r="U28" s="5"/>
    </row>
    <row r="29" spans="1:21" ht="15.75" customHeight="1">
      <c r="A29" s="49" t="s">
        <v>2</v>
      </c>
      <c r="C29" s="6"/>
      <c r="D29" s="6"/>
      <c r="E29" s="6"/>
      <c r="F29" s="6"/>
      <c r="G29" s="2"/>
      <c r="H29" s="4"/>
      <c r="I29" s="4"/>
      <c r="J29" s="4"/>
      <c r="K29" s="4"/>
      <c r="L29" s="4"/>
      <c r="M29" s="189" t="s">
        <v>7</v>
      </c>
      <c r="N29" s="189"/>
      <c r="O29" s="189"/>
      <c r="P29" s="7"/>
      <c r="U29" s="5"/>
    </row>
    <row r="30" spans="1:21" ht="15.75" customHeight="1">
      <c r="A30" s="49" t="s">
        <v>69</v>
      </c>
      <c r="C30" s="6"/>
      <c r="D30" s="6"/>
      <c r="E30" s="6"/>
      <c r="F30" s="6"/>
      <c r="G30" s="2"/>
      <c r="H30" s="4" t="s">
        <v>4</v>
      </c>
      <c r="I30" s="4"/>
      <c r="J30" s="4"/>
      <c r="K30" s="4"/>
      <c r="L30" s="4"/>
      <c r="M30" s="189"/>
      <c r="N30" s="189"/>
      <c r="O30" s="189"/>
      <c r="P30" s="7"/>
      <c r="U30" s="5"/>
    </row>
    <row r="31" spans="1:21" ht="15.75" customHeight="1">
      <c r="A31" s="8" t="s">
        <v>5</v>
      </c>
      <c r="C31" s="8"/>
      <c r="D31" s="8"/>
      <c r="E31" s="8"/>
      <c r="F31" s="8"/>
      <c r="G31" s="2"/>
      <c r="H31" s="4"/>
      <c r="I31" s="4"/>
      <c r="J31" s="4"/>
      <c r="K31" s="4"/>
      <c r="L31" s="4"/>
      <c r="M31" s="7"/>
      <c r="N31" s="7"/>
      <c r="O31" s="7"/>
      <c r="P31" s="7"/>
      <c r="U31" s="5"/>
    </row>
    <row r="32" spans="1:21" ht="15.75" thickBot="1">
      <c r="A32" s="188" t="s">
        <v>89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</row>
    <row r="33" spans="1:21" ht="15.75" thickBot="1">
      <c r="A33" s="10"/>
      <c r="B33" s="217" t="s">
        <v>15</v>
      </c>
      <c r="C33" s="218"/>
      <c r="D33" s="218"/>
      <c r="E33" s="218"/>
      <c r="F33" s="218"/>
      <c r="G33" s="219"/>
      <c r="H33" s="218"/>
      <c r="I33" s="218"/>
      <c r="J33" s="218"/>
      <c r="K33" s="218"/>
      <c r="L33" s="218"/>
      <c r="M33" s="218"/>
      <c r="N33" s="220"/>
      <c r="O33" s="221" t="s">
        <v>16</v>
      </c>
      <c r="P33" s="222"/>
      <c r="Q33" s="222"/>
      <c r="R33" s="222"/>
      <c r="S33" s="222"/>
      <c r="T33" s="222"/>
      <c r="U33" s="231" t="s">
        <v>49</v>
      </c>
    </row>
    <row r="34" spans="1:21" ht="19.5" thickBot="1">
      <c r="A34" s="10"/>
      <c r="B34" s="224" t="s">
        <v>6</v>
      </c>
      <c r="C34" s="225"/>
      <c r="D34" s="226" t="s">
        <v>82</v>
      </c>
      <c r="E34" s="234"/>
      <c r="F34" s="227"/>
      <c r="G34" s="62" t="s">
        <v>45</v>
      </c>
      <c r="H34" s="63" t="s">
        <v>46</v>
      </c>
      <c r="I34" s="63" t="s">
        <v>53</v>
      </c>
      <c r="J34" s="63" t="s">
        <v>99</v>
      </c>
      <c r="K34" s="63" t="s">
        <v>97</v>
      </c>
      <c r="L34" s="63" t="s">
        <v>98</v>
      </c>
      <c r="M34" s="64" t="s">
        <v>56</v>
      </c>
      <c r="N34" s="65" t="s">
        <v>43</v>
      </c>
      <c r="O34" s="87" t="s">
        <v>79</v>
      </c>
      <c r="P34" s="88" t="s">
        <v>71</v>
      </c>
      <c r="Q34" s="88" t="s">
        <v>73</v>
      </c>
      <c r="R34" s="88" t="s">
        <v>75</v>
      </c>
      <c r="S34" s="88" t="s">
        <v>77</v>
      </c>
      <c r="T34" s="15" t="s">
        <v>43</v>
      </c>
      <c r="U34" s="232"/>
    </row>
    <row r="35" spans="1:21" ht="45.75" thickBot="1">
      <c r="A35" s="13" t="s">
        <v>26</v>
      </c>
      <c r="B35" s="66" t="s">
        <v>12</v>
      </c>
      <c r="C35" s="67" t="s">
        <v>13</v>
      </c>
      <c r="D35" s="67" t="s">
        <v>12</v>
      </c>
      <c r="E35" s="67" t="s">
        <v>13</v>
      </c>
      <c r="F35" s="67" t="s">
        <v>93</v>
      </c>
      <c r="G35" s="68" t="s">
        <v>8</v>
      </c>
      <c r="H35" s="69" t="s">
        <v>9</v>
      </c>
      <c r="I35" s="69" t="s">
        <v>54</v>
      </c>
      <c r="J35" s="69" t="s">
        <v>94</v>
      </c>
      <c r="K35" s="69" t="s">
        <v>95</v>
      </c>
      <c r="L35" s="69" t="s">
        <v>96</v>
      </c>
      <c r="M35" s="70" t="s">
        <v>55</v>
      </c>
      <c r="N35" s="70" t="s">
        <v>10</v>
      </c>
      <c r="O35" s="23" t="s">
        <v>68</v>
      </c>
      <c r="P35" s="24" t="s">
        <v>72</v>
      </c>
      <c r="Q35" s="24" t="s">
        <v>74</v>
      </c>
      <c r="R35" s="24" t="s">
        <v>76</v>
      </c>
      <c r="S35" s="24" t="s">
        <v>78</v>
      </c>
      <c r="T35" s="25" t="s">
        <v>48</v>
      </c>
      <c r="U35" s="130" t="s">
        <v>40</v>
      </c>
    </row>
    <row r="36" spans="1:21" ht="16.5" thickBot="1">
      <c r="A36" s="22" t="s">
        <v>27</v>
      </c>
      <c r="B36" s="156">
        <v>40182</v>
      </c>
      <c r="C36" s="165">
        <v>40206</v>
      </c>
      <c r="D36" s="174">
        <v>290</v>
      </c>
      <c r="E36" s="175">
        <v>322</v>
      </c>
      <c r="F36" s="176">
        <f>E36-D36</f>
        <v>32</v>
      </c>
      <c r="G36" s="185">
        <f>G10/G23</f>
        <v>0.15835668138107664</v>
      </c>
      <c r="H36" s="185">
        <f>H10/H23</f>
        <v>8.1875692746542522E-2</v>
      </c>
      <c r="I36" s="185">
        <f>I10/I23</f>
        <v>5.3448165331199608E-2</v>
      </c>
      <c r="J36" s="185">
        <f t="shared" ref="J36:L36" si="7">J10/J23</f>
        <v>0.41772919441925727</v>
      </c>
      <c r="K36" s="185">
        <f t="shared" si="7"/>
        <v>0.23928274284686329</v>
      </c>
      <c r="L36" s="185">
        <f t="shared" si="7"/>
        <v>0.22317099577288438</v>
      </c>
      <c r="M36" s="185">
        <f>M10/M23</f>
        <v>0.14934068712529303</v>
      </c>
      <c r="N36" s="185">
        <f t="shared" ref="N36:O36" si="8">N10/N23</f>
        <v>0.14330381172998177</v>
      </c>
      <c r="O36" s="185">
        <f t="shared" si="8"/>
        <v>5.8854937685835391E-2</v>
      </c>
      <c r="P36" s="185">
        <f t="shared" ref="P36:U36" si="9">P10/P23</f>
        <v>0.11153358977166737</v>
      </c>
      <c r="Q36" s="185">
        <f t="shared" si="9"/>
        <v>8.3333333333333329E-2</v>
      </c>
      <c r="R36" s="185">
        <f t="shared" si="9"/>
        <v>2.205206010433744E-2</v>
      </c>
      <c r="S36" s="185">
        <f t="shared" si="9"/>
        <v>8.0417355897696913E-2</v>
      </c>
      <c r="T36" s="185">
        <f t="shared" si="9"/>
        <v>5.9471096315087492E-2</v>
      </c>
      <c r="U36" s="185">
        <f t="shared" si="9"/>
        <v>0.20472327274896085</v>
      </c>
    </row>
    <row r="37" spans="1:21" ht="16.5" thickBot="1">
      <c r="A37" s="22" t="s">
        <v>28</v>
      </c>
      <c r="B37" s="157">
        <v>40210</v>
      </c>
      <c r="C37" s="166">
        <v>36948</v>
      </c>
      <c r="D37" s="177">
        <v>323</v>
      </c>
      <c r="E37" s="161">
        <v>358</v>
      </c>
      <c r="F37" s="183">
        <f>E37-D37</f>
        <v>35</v>
      </c>
      <c r="G37" s="187">
        <f>G11/G23</f>
        <v>6.2274679911972497E-2</v>
      </c>
      <c r="H37" s="187">
        <f t="shared" ref="H37:I37" si="10">H11/H23</f>
        <v>9.5306798613416621E-2</v>
      </c>
      <c r="I37" s="187">
        <f t="shared" si="10"/>
        <v>0.19236930815229708</v>
      </c>
      <c r="J37" s="187">
        <f t="shared" ref="J37:L37" si="11">J11/J23</f>
        <v>5.0439217229021449E-2</v>
      </c>
      <c r="K37" s="187">
        <f t="shared" si="11"/>
        <v>3.9348275119901577E-2</v>
      </c>
      <c r="L37" s="187">
        <f t="shared" si="11"/>
        <v>6.3224328980690844E-2</v>
      </c>
      <c r="M37" s="187">
        <f>M11/M23</f>
        <v>6.1299384184204775E-2</v>
      </c>
      <c r="N37" s="187">
        <f t="shared" ref="N37:O37" si="12">N11/N23</f>
        <v>6.7358368274805971E-2</v>
      </c>
      <c r="O37" s="187">
        <f t="shared" si="12"/>
        <v>7.6533181501866263E-2</v>
      </c>
      <c r="P37" s="187">
        <f t="shared" ref="P37:U37" si="13">P11/P23</f>
        <v>9.5911975328488802E-2</v>
      </c>
      <c r="Q37" s="187">
        <f t="shared" si="13"/>
        <v>8.3333333333333329E-2</v>
      </c>
      <c r="R37" s="187">
        <f t="shared" si="13"/>
        <v>5.573833572802453E-2</v>
      </c>
      <c r="S37" s="187">
        <f t="shared" si="13"/>
        <v>8.0417355897696913E-2</v>
      </c>
      <c r="T37" s="187">
        <f t="shared" si="13"/>
        <v>7.4747956619540049E-2</v>
      </c>
      <c r="U37" s="187">
        <f t="shared" si="13"/>
        <v>6.1944437316712973E-2</v>
      </c>
    </row>
    <row r="38" spans="1:21" ht="16.5" thickBot="1">
      <c r="A38" s="22" t="s">
        <v>29</v>
      </c>
      <c r="B38" s="157">
        <v>40238</v>
      </c>
      <c r="C38" s="167">
        <v>40268</v>
      </c>
      <c r="D38" s="177">
        <v>359</v>
      </c>
      <c r="E38" s="161">
        <v>413</v>
      </c>
      <c r="F38" s="183">
        <f t="shared" ref="F38:F48" si="14">E38-D38</f>
        <v>54</v>
      </c>
      <c r="G38" s="187">
        <f>G12/G23</f>
        <v>5.8906591816509361E-2</v>
      </c>
      <c r="H38" s="187">
        <f t="shared" ref="H38:I38" si="15">H12/H23</f>
        <v>0.10244510161203982</v>
      </c>
      <c r="I38" s="187">
        <f t="shared" si="15"/>
        <v>0.27298139808025973</v>
      </c>
      <c r="J38" s="187">
        <f t="shared" ref="J38:L38" si="16">J12/J23</f>
        <v>6.7973523828714091E-2</v>
      </c>
      <c r="K38" s="187">
        <f t="shared" si="16"/>
        <v>7.2040527213561315E-2</v>
      </c>
      <c r="L38" s="187">
        <f t="shared" si="16"/>
        <v>7.1717983599920918E-2</v>
      </c>
      <c r="M38" s="187">
        <f>M12/M23</f>
        <v>9.6312818996438815E-2</v>
      </c>
      <c r="N38" s="187">
        <f t="shared" ref="N38:O38" si="17">N12/N23</f>
        <v>7.6871888578252265E-2</v>
      </c>
      <c r="O38" s="187">
        <f t="shared" si="17"/>
        <v>7.9423040425128114E-2</v>
      </c>
      <c r="P38" s="187">
        <f t="shared" ref="P38:U38" si="18">P12/P23</f>
        <v>5.0332430129873353E-2</v>
      </c>
      <c r="Q38" s="187">
        <f t="shared" si="18"/>
        <v>8.3333333333333329E-2</v>
      </c>
      <c r="R38" s="187">
        <f t="shared" si="18"/>
        <v>0.11360161377712918</v>
      </c>
      <c r="S38" s="187">
        <f t="shared" si="18"/>
        <v>8.0417355897696913E-2</v>
      </c>
      <c r="T38" s="187">
        <f t="shared" si="18"/>
        <v>8.4258248732686905E-2</v>
      </c>
      <c r="U38" s="187">
        <f t="shared" si="18"/>
        <v>7.1460322731527526E-2</v>
      </c>
    </row>
    <row r="39" spans="1:21" ht="16.5" thickBot="1">
      <c r="A39" s="22" t="s">
        <v>30</v>
      </c>
      <c r="B39" s="157">
        <v>40273</v>
      </c>
      <c r="C39" s="166">
        <v>40297</v>
      </c>
      <c r="D39" s="177">
        <v>414</v>
      </c>
      <c r="E39" s="161">
        <v>463</v>
      </c>
      <c r="F39" s="183">
        <f t="shared" si="14"/>
        <v>49</v>
      </c>
      <c r="G39" s="187">
        <f>G13/G23</f>
        <v>0.10853296406070309</v>
      </c>
      <c r="H39" s="187">
        <f t="shared" ref="H39:I39" si="19">H13/H23</f>
        <v>8.2411232467696396E-2</v>
      </c>
      <c r="I39" s="187">
        <f t="shared" si="19"/>
        <v>5.556852569304245E-2</v>
      </c>
      <c r="J39" s="187">
        <f t="shared" ref="J39:L39" si="20">J13/J23</f>
        <v>7.5100575654694607E-2</v>
      </c>
      <c r="K39" s="187">
        <f t="shared" si="20"/>
        <v>9.2130666212652229E-2</v>
      </c>
      <c r="L39" s="187">
        <f t="shared" si="20"/>
        <v>0.13593083629105907</v>
      </c>
      <c r="M39" s="187">
        <f>M13/M23</f>
        <v>0.10980655584553609</v>
      </c>
      <c r="N39" s="187">
        <f t="shared" ref="N39:O39" si="21">N13/N23</f>
        <v>0.1046590414325398</v>
      </c>
      <c r="O39" s="187">
        <f t="shared" si="21"/>
        <v>7.6401594230404254E-2</v>
      </c>
      <c r="P39" s="187">
        <f t="shared" ref="P39:U39" si="22">P13/P23</f>
        <v>6.3993091231315608E-2</v>
      </c>
      <c r="Q39" s="187">
        <f t="shared" si="22"/>
        <v>8.3333333333333329E-2</v>
      </c>
      <c r="R39" s="187">
        <f t="shared" si="22"/>
        <v>4.4237208231306627E-2</v>
      </c>
      <c r="S39" s="187">
        <f t="shared" si="22"/>
        <v>8.0417355897696913E-2</v>
      </c>
      <c r="T39" s="187">
        <f t="shared" si="22"/>
        <v>7.1558916383123658E-2</v>
      </c>
      <c r="U39" s="187">
        <f t="shared" si="22"/>
        <v>0.12890961986286412</v>
      </c>
    </row>
    <row r="40" spans="1:21" ht="16.5" thickBot="1">
      <c r="A40" s="22" t="s">
        <v>31</v>
      </c>
      <c r="B40" s="157"/>
      <c r="C40" s="166"/>
      <c r="D40" s="177"/>
      <c r="E40" s="161"/>
      <c r="F40" s="183">
        <f t="shared" si="14"/>
        <v>0</v>
      </c>
      <c r="G40" s="187">
        <f>G14/G23</f>
        <v>5.6785897239482179E-2</v>
      </c>
      <c r="H40" s="187">
        <f t="shared" ref="H40:I40" si="23">H14/H23</f>
        <v>4.0605043947272483E-2</v>
      </c>
      <c r="I40" s="187">
        <f t="shared" si="23"/>
        <v>2.4687371119971945E-2</v>
      </c>
      <c r="J40" s="187">
        <f t="shared" ref="J40:L40" si="24">J14/J23</f>
        <v>2.6513752224871547E-2</v>
      </c>
      <c r="K40" s="187">
        <f t="shared" si="24"/>
        <v>4.2117334892401784E-2</v>
      </c>
      <c r="L40" s="187">
        <f t="shared" si="24"/>
        <v>1.7905224112446928E-2</v>
      </c>
      <c r="M40" s="187">
        <f>M14/M23</f>
        <v>3.9331644875272659E-2</v>
      </c>
      <c r="N40" s="187">
        <f t="shared" ref="N40:O40" si="25">N14/N23</f>
        <v>4.9074941643813708E-2</v>
      </c>
      <c r="O40" s="187">
        <f t="shared" si="25"/>
        <v>7.7355601948503827E-2</v>
      </c>
      <c r="P40" s="187">
        <f t="shared" ref="P40:U40" si="26">P14/P23</f>
        <v>0.23657251760780773</v>
      </c>
      <c r="Q40" s="187">
        <f t="shared" si="26"/>
        <v>8.3333333333333329E-2</v>
      </c>
      <c r="R40" s="187">
        <f t="shared" si="26"/>
        <v>8.9361014927474183E-2</v>
      </c>
      <c r="S40" s="187">
        <f t="shared" si="26"/>
        <v>8.0417355897696913E-2</v>
      </c>
      <c r="T40" s="187">
        <f t="shared" si="26"/>
        <v>8.6124976645984536E-2</v>
      </c>
      <c r="U40" s="187">
        <f t="shared" si="26"/>
        <v>2.1930488916670588E-2</v>
      </c>
    </row>
    <row r="41" spans="1:21" ht="16.5" thickBot="1">
      <c r="A41" s="22" t="s">
        <v>32</v>
      </c>
      <c r="B41" s="157">
        <v>40330</v>
      </c>
      <c r="C41" s="166">
        <v>40358</v>
      </c>
      <c r="D41" s="177">
        <v>501</v>
      </c>
      <c r="E41" s="161">
        <v>544</v>
      </c>
      <c r="F41" s="183">
        <f t="shared" si="14"/>
        <v>43</v>
      </c>
      <c r="G41" s="187">
        <f>G15/G23</f>
        <v>6.2385112773394119E-2</v>
      </c>
      <c r="H41" s="187">
        <f t="shared" ref="H41:I41" si="27">H15/H23</f>
        <v>0.16033990149447444</v>
      </c>
      <c r="I41" s="187">
        <f t="shared" si="27"/>
        <v>0.10919735875434572</v>
      </c>
      <c r="J41" s="187">
        <f t="shared" ref="J41:L41" si="28">J15/J23</f>
        <v>6.0533030980020268E-2</v>
      </c>
      <c r="K41" s="187">
        <f t="shared" si="28"/>
        <v>8.5815154016903469E-2</v>
      </c>
      <c r="L41" s="187">
        <f t="shared" si="28"/>
        <v>0.11369787891055275</v>
      </c>
      <c r="M41" s="187">
        <f>M15/M23</f>
        <v>8.0757363434169421E-2</v>
      </c>
      <c r="N41" s="187">
        <f t="shared" ref="N41:O41" si="29">N15/N23</f>
        <v>8.3651388288403641E-2</v>
      </c>
      <c r="O41" s="187">
        <f t="shared" si="29"/>
        <v>7.7712405896121967E-2</v>
      </c>
      <c r="P41" s="187">
        <f t="shared" ref="P41:U41" si="30">P15/P23</f>
        <v>5.9799369233146861E-2</v>
      </c>
      <c r="Q41" s="187">
        <f t="shared" si="30"/>
        <v>8.3333333333333329E-2</v>
      </c>
      <c r="R41" s="187">
        <f t="shared" si="30"/>
        <v>5.1990970022324848E-2</v>
      </c>
      <c r="S41" s="187">
        <f t="shared" si="30"/>
        <v>8.5188955337829234E-2</v>
      </c>
      <c r="T41" s="187">
        <f t="shared" si="30"/>
        <v>7.4329649762352609E-2</v>
      </c>
      <c r="U41" s="187">
        <f t="shared" si="30"/>
        <v>9.0480895756894719E-2</v>
      </c>
    </row>
    <row r="42" spans="1:21" ht="16.5" thickBot="1">
      <c r="A42" s="22" t="s">
        <v>33</v>
      </c>
      <c r="B42" s="157">
        <v>40360</v>
      </c>
      <c r="C42" s="166">
        <v>40389</v>
      </c>
      <c r="D42" s="177">
        <v>545</v>
      </c>
      <c r="E42" s="161">
        <v>580</v>
      </c>
      <c r="F42" s="183">
        <f t="shared" si="14"/>
        <v>35</v>
      </c>
      <c r="G42" s="187">
        <f>G16/G23</f>
        <v>7.07796772387254E-2</v>
      </c>
      <c r="H42" s="187">
        <f t="shared" ref="H42:I42" si="31">H16/H23</f>
        <v>7.5327212850127792E-2</v>
      </c>
      <c r="I42" s="187">
        <f t="shared" si="31"/>
        <v>5.6147553769219094E-2</v>
      </c>
      <c r="J42" s="187">
        <f t="shared" ref="J42:L42" si="32">J16/J23</f>
        <v>4.4803942107229884E-2</v>
      </c>
      <c r="K42" s="187">
        <f t="shared" si="32"/>
        <v>3.7668207531714085E-2</v>
      </c>
      <c r="L42" s="187">
        <f t="shared" si="32"/>
        <v>3.2556557678004881E-2</v>
      </c>
      <c r="M42" s="187">
        <f>M16/M23</f>
        <v>5.7309009252235921E-2</v>
      </c>
      <c r="N42" s="187">
        <f t="shared" ref="N42:O42" si="33">N16/N23</f>
        <v>6.7596807339476539E-2</v>
      </c>
      <c r="O42" s="187">
        <f t="shared" si="33"/>
        <v>7.2514708673372563E-2</v>
      </c>
      <c r="P42" s="187">
        <f t="shared" ref="P42:U42" si="34">P16/P23</f>
        <v>8.4339632459097619E-2</v>
      </c>
      <c r="Q42" s="187">
        <f t="shared" si="34"/>
        <v>8.3333333333333329E-2</v>
      </c>
      <c r="R42" s="187">
        <f t="shared" si="34"/>
        <v>0.12340314470026523</v>
      </c>
      <c r="S42" s="187">
        <f t="shared" si="34"/>
        <v>8.5188955337829234E-2</v>
      </c>
      <c r="T42" s="187">
        <f t="shared" si="34"/>
        <v>8.4026803505362499E-2</v>
      </c>
      <c r="U42" s="187">
        <f t="shared" si="34"/>
        <v>5.5559483914386594E-2</v>
      </c>
    </row>
    <row r="43" spans="1:21" ht="16.5" thickBot="1">
      <c r="A43" s="22" t="s">
        <v>34</v>
      </c>
      <c r="B43" s="157">
        <v>40392</v>
      </c>
      <c r="C43" s="167">
        <v>40421</v>
      </c>
      <c r="D43" s="177">
        <v>581</v>
      </c>
      <c r="E43" s="161">
        <v>622</v>
      </c>
      <c r="F43" s="183">
        <f t="shared" si="14"/>
        <v>41</v>
      </c>
      <c r="G43" s="187">
        <f>G17/G23</f>
        <v>8.0964756640203958E-2</v>
      </c>
      <c r="H43" s="187">
        <f t="shared" ref="H43:I43" si="35">H17/H23</f>
        <v>9.0056666628788584E-2</v>
      </c>
      <c r="I43" s="187">
        <f t="shared" si="35"/>
        <v>6.0542544850678302E-2</v>
      </c>
      <c r="J43" s="187">
        <f t="shared" ref="J43:L43" si="36">J17/J23</f>
        <v>5.4726909178331423E-2</v>
      </c>
      <c r="K43" s="187">
        <f t="shared" si="36"/>
        <v>3.4699981047038683E-2</v>
      </c>
      <c r="L43" s="187">
        <f t="shared" si="36"/>
        <v>3.2415340005083837E-2</v>
      </c>
      <c r="M43" s="187">
        <f>M17/M23</f>
        <v>8.0964992350513604E-2</v>
      </c>
      <c r="N43" s="187">
        <f t="shared" ref="N43:O43" si="37">N17/N23</f>
        <v>8.2442237353680947E-2</v>
      </c>
      <c r="O43" s="187">
        <f t="shared" si="37"/>
        <v>8.5511482254697291E-2</v>
      </c>
      <c r="P43" s="187">
        <f t="shared" ref="P43:U43" si="38">P17/P23</f>
        <v>2.3527557024911484E-2</v>
      </c>
      <c r="Q43" s="187">
        <f t="shared" si="38"/>
        <v>8.3333333333333329E-2</v>
      </c>
      <c r="R43" s="187">
        <f t="shared" si="38"/>
        <v>0.12610313446409921</v>
      </c>
      <c r="S43" s="187">
        <f t="shared" si="38"/>
        <v>8.5188955337829234E-2</v>
      </c>
      <c r="T43" s="187">
        <f t="shared" si="38"/>
        <v>8.9739464196627192E-2</v>
      </c>
      <c r="U43" s="187">
        <f t="shared" si="38"/>
        <v>7.7095974413146945E-2</v>
      </c>
    </row>
    <row r="44" spans="1:21" ht="16.5" thickBot="1">
      <c r="A44" s="22" t="s">
        <v>35</v>
      </c>
      <c r="B44" s="157">
        <v>40422</v>
      </c>
      <c r="C44" s="166">
        <v>40451</v>
      </c>
      <c r="D44" s="177">
        <v>623</v>
      </c>
      <c r="E44" s="161">
        <v>687</v>
      </c>
      <c r="F44" s="183">
        <f t="shared" si="14"/>
        <v>64</v>
      </c>
      <c r="G44" s="187">
        <f>G18/G23</f>
        <v>7.7983685942460787E-2</v>
      </c>
      <c r="H44" s="187">
        <f t="shared" ref="H44:I44" si="39">H18/H23</f>
        <v>0.10627956601550154</v>
      </c>
      <c r="I44" s="187">
        <f t="shared" si="39"/>
        <v>7.1755942922710217E-2</v>
      </c>
      <c r="J44" s="187">
        <f t="shared" ref="J44:L44" si="40">J18/J23</f>
        <v>5.7939146598178747E-2</v>
      </c>
      <c r="K44" s="187">
        <f t="shared" si="40"/>
        <v>4.0758503936754932E-2</v>
      </c>
      <c r="L44" s="187">
        <f t="shared" si="40"/>
        <v>4.3297926924561525E-2</v>
      </c>
      <c r="M44" s="187">
        <f>M18/M23</f>
        <v>8.6674894685642531E-2</v>
      </c>
      <c r="N44" s="187">
        <f t="shared" ref="N44:O44" si="41">N18/N23</f>
        <v>8.5112041220176696E-2</v>
      </c>
      <c r="O44" s="187">
        <f t="shared" si="41"/>
        <v>7.5905611437970519E-2</v>
      </c>
      <c r="P44" s="187">
        <f t="shared" ref="P44:U44" si="42">P18/P23</f>
        <v>8.1509646725518553E-2</v>
      </c>
      <c r="Q44" s="187">
        <f t="shared" si="42"/>
        <v>8.3333333333333329E-2</v>
      </c>
      <c r="R44" s="187">
        <f t="shared" si="42"/>
        <v>0.1348515729128538</v>
      </c>
      <c r="S44" s="187">
        <f t="shared" si="42"/>
        <v>8.5188955337829234E-2</v>
      </c>
      <c r="T44" s="187">
        <f t="shared" si="42"/>
        <v>8.7787109810905373E-2</v>
      </c>
      <c r="U44" s="187">
        <f t="shared" si="42"/>
        <v>8.3152170658687491E-2</v>
      </c>
    </row>
    <row r="45" spans="1:21" ht="16.5" thickBot="1">
      <c r="A45" s="22" t="s">
        <v>36</v>
      </c>
      <c r="B45" s="157">
        <v>40452</v>
      </c>
      <c r="C45" s="166">
        <v>40480</v>
      </c>
      <c r="D45" s="177">
        <v>688</v>
      </c>
      <c r="E45" s="161">
        <v>743</v>
      </c>
      <c r="F45" s="183">
        <f t="shared" si="14"/>
        <v>55</v>
      </c>
      <c r="G45" s="187">
        <f>G19/G23</f>
        <v>0.1110052580519794</v>
      </c>
      <c r="H45" s="187">
        <f t="shared" ref="H45:I45" si="43">H19/H23</f>
        <v>5.9792338042806932E-2</v>
      </c>
      <c r="I45" s="187">
        <f t="shared" si="43"/>
        <v>3.2101604514567755E-2</v>
      </c>
      <c r="J45" s="187">
        <f t="shared" ref="J45:L45" si="44">J19/J23</f>
        <v>3.9218241841071547E-2</v>
      </c>
      <c r="K45" s="187">
        <f t="shared" si="44"/>
        <v>0.20690530265309334</v>
      </c>
      <c r="L45" s="187">
        <f t="shared" si="44"/>
        <v>6.3430271420367362E-2</v>
      </c>
      <c r="M45" s="187">
        <f>M19/M23</f>
        <v>8.2236692679205817E-2</v>
      </c>
      <c r="N45" s="187">
        <f t="shared" ref="N45:O45" si="45">N19/N23</f>
        <v>9.4307646929573968E-2</v>
      </c>
      <c r="O45" s="187">
        <f t="shared" si="45"/>
        <v>8.815334978174226E-2</v>
      </c>
      <c r="P45" s="187">
        <f t="shared" ref="P45:U45" si="46">P19/P23</f>
        <v>5.6498754697551092E-2</v>
      </c>
      <c r="Q45" s="187">
        <f t="shared" si="46"/>
        <v>8.3333333333333329E-2</v>
      </c>
      <c r="R45" s="187">
        <f t="shared" si="46"/>
        <v>3.878524398607381E-2</v>
      </c>
      <c r="S45" s="187">
        <f t="shared" si="46"/>
        <v>8.5188955337829234E-2</v>
      </c>
      <c r="T45" s="187">
        <f t="shared" si="46"/>
        <v>7.8110167692158269E-2</v>
      </c>
      <c r="U45" s="187">
        <f t="shared" si="46"/>
        <v>0.10617461842995589</v>
      </c>
    </row>
    <row r="46" spans="1:21" ht="16.5" thickBot="1">
      <c r="A46" s="22" t="s">
        <v>37</v>
      </c>
      <c r="B46" s="157">
        <v>40483</v>
      </c>
      <c r="C46" s="167">
        <v>40512</v>
      </c>
      <c r="D46" s="177">
        <v>744</v>
      </c>
      <c r="E46" s="161">
        <v>795</v>
      </c>
      <c r="F46" s="183">
        <f t="shared" si="14"/>
        <v>51</v>
      </c>
      <c r="G46" s="187">
        <f>G20/G23</f>
        <v>0.10248943666064546</v>
      </c>
      <c r="H46" s="187">
        <f t="shared" ref="H46:I46" si="47">H20/H23</f>
        <v>7.5851619487472738E-2</v>
      </c>
      <c r="I46" s="187">
        <f t="shared" si="47"/>
        <v>5.1081315219936398E-2</v>
      </c>
      <c r="J46" s="187">
        <f t="shared" ref="J46:L46" si="48">J20/J23</f>
        <v>5.8946102536793339E-2</v>
      </c>
      <c r="K46" s="187">
        <f t="shared" si="48"/>
        <v>7.4096441661821347E-2</v>
      </c>
      <c r="L46" s="187">
        <f t="shared" si="48"/>
        <v>0.16654859300125216</v>
      </c>
      <c r="M46" s="187">
        <f>M20/M23</f>
        <v>0.10833129775572212</v>
      </c>
      <c r="N46" s="187">
        <f t="shared" ref="N46:O46" si="49">N20/N23</f>
        <v>9.986165144385889E-2</v>
      </c>
      <c r="O46" s="187">
        <f t="shared" si="49"/>
        <v>8.7783893211868164E-2</v>
      </c>
      <c r="P46" s="187">
        <f t="shared" ref="P46:U46" si="50">P20/P23</f>
        <v>0.12976851431185293</v>
      </c>
      <c r="Q46" s="187">
        <f t="shared" si="50"/>
        <v>8.3333333333333329E-2</v>
      </c>
      <c r="R46" s="187">
        <f t="shared" si="50"/>
        <v>9.7044034628610276E-2</v>
      </c>
      <c r="S46" s="187">
        <f t="shared" si="50"/>
        <v>8.5188955337829234E-2</v>
      </c>
      <c r="T46" s="187">
        <f t="shared" si="50"/>
        <v>9.030105229092418E-2</v>
      </c>
      <c r="U46" s="187">
        <f t="shared" si="50"/>
        <v>0.10686615850396818</v>
      </c>
    </row>
    <row r="47" spans="1:21" ht="16.5" thickBot="1">
      <c r="A47" s="27" t="s">
        <v>38</v>
      </c>
      <c r="B47" s="158"/>
      <c r="C47" s="168"/>
      <c r="D47" s="179"/>
      <c r="E47" s="163"/>
      <c r="F47" s="183">
        <f t="shared" si="14"/>
        <v>0</v>
      </c>
      <c r="G47" s="187">
        <f>G21/G23</f>
        <v>4.9535258282847099E-2</v>
      </c>
      <c r="H47" s="187">
        <f t="shared" ref="H47:I47" si="51">H21/H23</f>
        <v>2.9708826093860032E-2</v>
      </c>
      <c r="I47" s="187">
        <f t="shared" si="51"/>
        <v>2.011891159177184E-2</v>
      </c>
      <c r="J47" s="187">
        <f t="shared" ref="J47:L47" si="52">J21/J23</f>
        <v>4.6076363401815937E-2</v>
      </c>
      <c r="K47" s="187">
        <f t="shared" si="52"/>
        <v>3.5136862867293929E-2</v>
      </c>
      <c r="L47" s="187">
        <f t="shared" si="52"/>
        <v>3.6104063303175525E-2</v>
      </c>
      <c r="M47" s="187">
        <f>M21/M23</f>
        <v>4.763465881576523E-2</v>
      </c>
      <c r="N47" s="187">
        <f t="shared" ref="N47:O47" si="53">N21/N23</f>
        <v>4.5760175765435743E-2</v>
      </c>
      <c r="O47" s="187">
        <f t="shared" si="53"/>
        <v>7.7292338837224014E-2</v>
      </c>
      <c r="P47" s="187">
        <f t="shared" ref="P47:U47" si="54">P21/P23</f>
        <v>6.2129214787685055E-3</v>
      </c>
      <c r="Q47" s="187">
        <f t="shared" si="54"/>
        <v>8.3333333333333329E-2</v>
      </c>
      <c r="R47" s="187">
        <f t="shared" si="54"/>
        <v>0.10283166651750091</v>
      </c>
      <c r="S47" s="187">
        <f t="shared" si="54"/>
        <v>8.6779488484540021E-2</v>
      </c>
      <c r="T47" s="187">
        <f t="shared" si="54"/>
        <v>8.0741190062797091E-2</v>
      </c>
      <c r="U47" s="187">
        <f t="shared" si="54"/>
        <v>2.0131576794163317E-2</v>
      </c>
    </row>
    <row r="48" spans="1:21" ht="16.5" thickBot="1">
      <c r="A48" s="50" t="s">
        <v>70</v>
      </c>
      <c r="B48" s="158"/>
      <c r="C48" s="169"/>
      <c r="D48" s="180"/>
      <c r="E48" s="181"/>
      <c r="F48" s="184">
        <f t="shared" si="14"/>
        <v>0</v>
      </c>
      <c r="G48" s="187">
        <f>G22/G23</f>
        <v>0</v>
      </c>
      <c r="H48" s="187">
        <f t="shared" ref="H48:I48" si="55">H22/H23</f>
        <v>0</v>
      </c>
      <c r="I48" s="187">
        <f t="shared" si="55"/>
        <v>0</v>
      </c>
      <c r="J48" s="187">
        <f t="shared" ref="J48:L48" si="56">J22/J23</f>
        <v>0</v>
      </c>
      <c r="K48" s="187">
        <f t="shared" si="56"/>
        <v>0</v>
      </c>
      <c r="L48" s="187">
        <f t="shared" si="56"/>
        <v>0</v>
      </c>
      <c r="M48" s="187">
        <f>M22/M23</f>
        <v>0</v>
      </c>
      <c r="N48" s="187">
        <f t="shared" ref="N48:O48" si="57">N22/N23</f>
        <v>0</v>
      </c>
      <c r="O48" s="187">
        <f t="shared" si="57"/>
        <v>6.6557854115265394E-2</v>
      </c>
      <c r="P48" s="187">
        <f t="shared" ref="P48:U48" si="58">P22/P23</f>
        <v>0</v>
      </c>
      <c r="Q48" s="187">
        <f t="shared" si="58"/>
        <v>0</v>
      </c>
      <c r="R48" s="187">
        <f t="shared" si="58"/>
        <v>0</v>
      </c>
      <c r="S48" s="187">
        <f t="shared" si="58"/>
        <v>0</v>
      </c>
      <c r="T48" s="187">
        <f t="shared" si="58"/>
        <v>3.88033679824503E-2</v>
      </c>
      <c r="U48" s="187">
        <f t="shared" si="58"/>
        <v>-2.8429020047939142E-2</v>
      </c>
    </row>
    <row r="49" spans="1:21" ht="24" thickBot="1">
      <c r="A49" s="228" t="s">
        <v>85</v>
      </c>
      <c r="B49" s="229"/>
      <c r="C49" s="229"/>
      <c r="D49" s="229"/>
      <c r="E49" s="229"/>
      <c r="F49" s="230"/>
      <c r="G49" s="186">
        <f>SUM(G36:G48)</f>
        <v>0.99999999999999989</v>
      </c>
      <c r="H49" s="111">
        <f t="shared" ref="H49:N49" si="59">SUM(H36:H48)</f>
        <v>1</v>
      </c>
      <c r="I49" s="111">
        <f t="shared" si="59"/>
        <v>1.0000000000000004</v>
      </c>
      <c r="J49" s="111">
        <f t="shared" ref="J49:L49" si="60">SUM(J36:J48)</f>
        <v>1.0000000000000002</v>
      </c>
      <c r="K49" s="111">
        <f t="shared" si="60"/>
        <v>0.99999999999999989</v>
      </c>
      <c r="L49" s="111">
        <f t="shared" si="60"/>
        <v>1.0000000000000002</v>
      </c>
      <c r="M49" s="111">
        <f t="shared" si="59"/>
        <v>1</v>
      </c>
      <c r="N49" s="111">
        <f t="shared" si="59"/>
        <v>1</v>
      </c>
      <c r="O49" s="122">
        <f>SUM(O36:O48)</f>
        <v>0.99999999999999989</v>
      </c>
      <c r="P49" s="129">
        <f t="shared" ref="P49:T49" si="61">SUM(P36:P48)</f>
        <v>0.99999999999999978</v>
      </c>
      <c r="Q49" s="122">
        <f t="shared" si="61"/>
        <v>1</v>
      </c>
      <c r="R49" s="122">
        <f t="shared" si="61"/>
        <v>1</v>
      </c>
      <c r="S49" s="122">
        <f t="shared" si="61"/>
        <v>0.99999999999999989</v>
      </c>
      <c r="T49" s="122">
        <f t="shared" si="61"/>
        <v>1.0000000000000002</v>
      </c>
      <c r="U49" s="138">
        <f>SUM(U36:U48)</f>
        <v>1</v>
      </c>
    </row>
    <row r="50" spans="1:21">
      <c r="O50" s="126"/>
    </row>
  </sheetData>
  <mergeCells count="23">
    <mergeCell ref="J25:L26"/>
    <mergeCell ref="M25:M26"/>
    <mergeCell ref="R25:S26"/>
    <mergeCell ref="T25:T26"/>
    <mergeCell ref="R27:S27"/>
    <mergeCell ref="A49:F49"/>
    <mergeCell ref="B23:F23"/>
    <mergeCell ref="B24:F24"/>
    <mergeCell ref="M29:O30"/>
    <mergeCell ref="A32:U32"/>
    <mergeCell ref="B33:N33"/>
    <mergeCell ref="O33:T33"/>
    <mergeCell ref="U33:U34"/>
    <mergeCell ref="B34:C34"/>
    <mergeCell ref="D34:F34"/>
    <mergeCell ref="J27:L27"/>
    <mergeCell ref="M3:Q4"/>
    <mergeCell ref="A6:U6"/>
    <mergeCell ref="B7:N7"/>
    <mergeCell ref="O7:T7"/>
    <mergeCell ref="U7:U8"/>
    <mergeCell ref="B8:C8"/>
    <mergeCell ref="D8:F8"/>
  </mergeCells>
  <pageMargins left="0.19685039370078741" right="0.39370078740157483" top="0.59055118110236227" bottom="0.59055118110236227" header="0.31496062992125984" footer="0.31496062992125984"/>
  <pageSetup paperSize="5" scale="95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Gestión 2008</vt:lpstr>
      <vt:lpstr>Gestión 2009</vt:lpstr>
      <vt:lpstr>Gestión 2010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Trailer</dc:creator>
  <cp:lastModifiedBy>Zeny</cp:lastModifiedBy>
  <cp:lastPrinted>2011-01-28T20:41:04Z</cp:lastPrinted>
  <dcterms:created xsi:type="dcterms:W3CDTF">2009-01-08T18:50:01Z</dcterms:created>
  <dcterms:modified xsi:type="dcterms:W3CDTF">2011-04-13T22:38:55Z</dcterms:modified>
</cp:coreProperties>
</file>