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6eeb91702bad55/teaching/cheme436/"/>
    </mc:Choice>
  </mc:AlternateContent>
  <xr:revisionPtr revIDLastSave="1693" documentId="8_{4B379B1C-985C-4899-BE90-1F2336720CD2}" xr6:coauthVersionLast="45" xr6:coauthVersionMax="45" xr10:uidLastSave="{8531707B-C40D-4244-B552-CEE4619103B9}"/>
  <bookViews>
    <workbookView xWindow="-110" yWindow="-110" windowWidth="30220" windowHeight="19620" activeTab="3" xr2:uid="{321E9FA9-6EFF-4339-B8B5-492A4FB7EBE2}"/>
  </bookViews>
  <sheets>
    <sheet name="Hypothesis" sheetId="1" r:id="rId1"/>
    <sheet name="T-Test" sheetId="2" r:id="rId2"/>
    <sheet name="ANOVA" sheetId="3" r:id="rId3"/>
    <sheet name="2ANOVA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K23" i="4"/>
  <c r="K22" i="4"/>
  <c r="K21" i="4"/>
  <c r="M20" i="4"/>
  <c r="N20" i="4"/>
  <c r="L20" i="4"/>
  <c r="K16" i="4"/>
  <c r="K15" i="4"/>
  <c r="K14" i="4"/>
  <c r="M13" i="4"/>
  <c r="N13" i="4"/>
  <c r="L13" i="4"/>
  <c r="K9" i="4"/>
  <c r="K8" i="4"/>
  <c r="K7" i="4"/>
  <c r="M6" i="4"/>
  <c r="N6" i="4"/>
  <c r="L6" i="4"/>
  <c r="AI10" i="3"/>
  <c r="AM10" i="3" s="1"/>
  <c r="Z6" i="3"/>
  <c r="AU7" i="3"/>
  <c r="AT7" i="3"/>
  <c r="AS7" i="3"/>
  <c r="AR7" i="3"/>
  <c r="AU6" i="3"/>
  <c r="AT6" i="3"/>
  <c r="AS6" i="3"/>
  <c r="AR6" i="3"/>
  <c r="AU5" i="3"/>
  <c r="AT5" i="3"/>
  <c r="AS5" i="3"/>
  <c r="AR5" i="3"/>
  <c r="AK11" i="3"/>
  <c r="AL11" i="3"/>
  <c r="AM11" i="3"/>
  <c r="AO11" i="3"/>
  <c r="AP11" i="3"/>
  <c r="AK12" i="3"/>
  <c r="AL12" i="3"/>
  <c r="AM12" i="3"/>
  <c r="AO12" i="3"/>
  <c r="AP12" i="3"/>
  <c r="AO10" i="3"/>
  <c r="AJ12" i="3"/>
  <c r="AI12" i="3"/>
  <c r="AH12" i="3"/>
  <c r="AG12" i="3"/>
  <c r="AJ11" i="3"/>
  <c r="AI11" i="3"/>
  <c r="AH11" i="3"/>
  <c r="AG11" i="3"/>
  <c r="AJ10" i="3"/>
  <c r="AH10" i="3"/>
  <c r="AG10" i="3"/>
  <c r="AK7" i="3"/>
  <c r="AJ7" i="3"/>
  <c r="AI7" i="3"/>
  <c r="AJ6" i="3"/>
  <c r="AI6" i="3"/>
  <c r="AH6" i="3"/>
  <c r="AG6" i="3"/>
  <c r="AJ5" i="3"/>
  <c r="AI5" i="3"/>
  <c r="AH5" i="3"/>
  <c r="AG5" i="3"/>
  <c r="AJ4" i="3"/>
  <c r="AI4" i="3"/>
  <c r="AH4" i="3"/>
  <c r="AG4" i="3"/>
  <c r="Z14" i="3"/>
  <c r="Y14" i="3"/>
  <c r="X14" i="3"/>
  <c r="Y13" i="3"/>
  <c r="AC12" i="3" s="1"/>
  <c r="X13" i="3"/>
  <c r="Y12" i="3"/>
  <c r="X12" i="3"/>
  <c r="Z12" i="3" s="1"/>
  <c r="AB8" i="3"/>
  <c r="AA8" i="3"/>
  <c r="Z8" i="3"/>
  <c r="Y8" i="3"/>
  <c r="X8" i="3"/>
  <c r="W8" i="3"/>
  <c r="AB7" i="3"/>
  <c r="AA7" i="3"/>
  <c r="Z7" i="3"/>
  <c r="Y7" i="3"/>
  <c r="X7" i="3"/>
  <c r="W7" i="3"/>
  <c r="AB6" i="3"/>
  <c r="AA6" i="3"/>
  <c r="Y6" i="3"/>
  <c r="X6" i="3"/>
  <c r="W6" i="3"/>
  <c r="AN11" i="3"/>
  <c r="AN12" i="3"/>
  <c r="AL7" i="3"/>
  <c r="AL10" i="3" l="1"/>
  <c r="AK10" i="3"/>
  <c r="AP10" i="3"/>
  <c r="Z13" i="3"/>
  <c r="AN10" i="3"/>
  <c r="F5" i="4" l="1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G4" i="4"/>
  <c r="H4" i="4"/>
  <c r="L14" i="4"/>
  <c r="O24" i="4" l="1"/>
  <c r="T11" i="4" s="1"/>
  <c r="N21" i="4"/>
  <c r="N24" i="4"/>
  <c r="M21" i="4"/>
  <c r="M24" i="4"/>
  <c r="L24" i="4"/>
  <c r="O23" i="4"/>
  <c r="N23" i="4"/>
  <c r="M23" i="4"/>
  <c r="L23" i="4"/>
  <c r="O22" i="4"/>
  <c r="N22" i="4"/>
  <c r="M22" i="4"/>
  <c r="L22" i="4"/>
  <c r="L21" i="4"/>
  <c r="O21" i="4"/>
  <c r="O17" i="4"/>
  <c r="N17" i="4"/>
  <c r="M14" i="4"/>
  <c r="M17" i="4"/>
  <c r="L17" i="4"/>
  <c r="O16" i="4"/>
  <c r="N16" i="4"/>
  <c r="M16" i="4"/>
  <c r="L16" i="4"/>
  <c r="N14" i="4"/>
  <c r="O15" i="4"/>
  <c r="N15" i="4"/>
  <c r="M15" i="4"/>
  <c r="L15" i="4"/>
  <c r="O14" i="4"/>
  <c r="L10" i="4"/>
  <c r="O10" i="4"/>
  <c r="S11" i="4" s="1"/>
  <c r="N10" i="4"/>
  <c r="M7" i="4"/>
  <c r="M10" i="4"/>
  <c r="O9" i="4"/>
  <c r="N9" i="4"/>
  <c r="M9" i="4"/>
  <c r="L9" i="4"/>
  <c r="O8" i="4"/>
  <c r="N8" i="4"/>
  <c r="M8" i="4"/>
  <c r="L8" i="4"/>
  <c r="O7" i="4"/>
  <c r="R7" i="4" s="1"/>
  <c r="N7" i="4"/>
  <c r="L7" i="4"/>
  <c r="D18" i="2"/>
  <c r="R10" i="4" l="1"/>
  <c r="R8" i="4"/>
  <c r="S8" i="4"/>
  <c r="S7" i="4"/>
  <c r="L5" i="4"/>
  <c r="B25" i="2"/>
  <c r="D4" i="1"/>
  <c r="D6" i="1"/>
  <c r="F10" i="1"/>
  <c r="E10" i="1"/>
  <c r="B10" i="1"/>
  <c r="D3" i="1"/>
  <c r="D2" i="1"/>
  <c r="R11" i="4" l="1"/>
  <c r="R9" i="4" s="1"/>
  <c r="T7" i="4"/>
  <c r="T8" i="4"/>
  <c r="S9" i="4"/>
  <c r="S10" i="4" s="1"/>
  <c r="T10" i="4" s="1"/>
  <c r="D42" i="3"/>
  <c r="B41" i="3"/>
  <c r="B52" i="3"/>
  <c r="B30" i="3"/>
  <c r="E13" i="1"/>
  <c r="T9" i="4" l="1"/>
  <c r="U9" i="4" l="1"/>
  <c r="V9" i="4" s="1"/>
  <c r="W9" i="4" s="1"/>
  <c r="U7" i="4"/>
  <c r="V7" i="4" s="1"/>
  <c r="W7" i="4" s="1"/>
  <c r="U8" i="4"/>
  <c r="V8" i="4" s="1"/>
  <c r="W8" i="4" s="1"/>
  <c r="AC8" i="3"/>
  <c r="AE12" i="3"/>
  <c r="AD12" i="3"/>
  <c r="AA12" i="3"/>
  <c r="AB12" i="3" s="1"/>
  <c r="AD8" i="3"/>
  <c r="AE8" i="3"/>
  <c r="AC6" i="3"/>
  <c r="AE6" i="3" s="1"/>
  <c r="AC7" i="3"/>
  <c r="AD6" i="3"/>
  <c r="AE7" i="3" l="1"/>
  <c r="AD7" i="3"/>
  <c r="B20" i="3"/>
  <c r="B13" i="3"/>
  <c r="B10" i="3"/>
  <c r="K11" i="1"/>
  <c r="K10" i="1"/>
  <c r="D10" i="1"/>
  <c r="C16" i="3" l="1"/>
  <c r="C17" i="3" s="1"/>
  <c r="D16" i="3"/>
  <c r="D17" i="3" s="1"/>
  <c r="B16" i="3"/>
  <c r="B17" i="3" s="1"/>
  <c r="C15" i="3"/>
  <c r="D15" i="3"/>
  <c r="B31" i="3"/>
  <c r="C14" i="3"/>
  <c r="D14" i="3"/>
  <c r="B14" i="3"/>
  <c r="B15" i="3" s="1"/>
  <c r="D13" i="3"/>
  <c r="C13" i="3"/>
  <c r="C11" i="3"/>
  <c r="D11" i="3"/>
  <c r="B11" i="3"/>
  <c r="B29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E35" i="3"/>
  <c r="F35" i="3"/>
  <c r="D35" i="3"/>
  <c r="B25" i="3"/>
  <c r="B26" i="3"/>
  <c r="B24" i="3"/>
  <c r="D10" i="3"/>
  <c r="C10" i="3"/>
  <c r="E9" i="3"/>
  <c r="G7" i="3" s="1"/>
  <c r="D9" i="3"/>
  <c r="L4" i="3" s="1"/>
  <c r="C9" i="3"/>
  <c r="K7" i="3" s="1"/>
  <c r="B9" i="3"/>
  <c r="J7" i="3" s="1"/>
  <c r="H7" i="3"/>
  <c r="J6" i="3"/>
  <c r="K4" i="3" l="1"/>
  <c r="C22" i="3"/>
  <c r="B22" i="3"/>
  <c r="E22" i="3" s="1"/>
  <c r="L6" i="3"/>
  <c r="D22" i="3"/>
  <c r="B90" i="3"/>
  <c r="F7" i="3"/>
  <c r="G4" i="3"/>
  <c r="L7" i="3"/>
  <c r="K3" i="3"/>
  <c r="J5" i="3"/>
  <c r="H6" i="3"/>
  <c r="G6" i="3"/>
  <c r="G5" i="3"/>
  <c r="J4" i="3"/>
  <c r="F5" i="3"/>
  <c r="H3" i="3"/>
  <c r="F6" i="3"/>
  <c r="H4" i="3"/>
  <c r="F3" i="3"/>
  <c r="G3" i="3"/>
  <c r="H5" i="3"/>
  <c r="K6" i="3"/>
  <c r="L5" i="3"/>
  <c r="L3" i="3"/>
  <c r="K5" i="3"/>
  <c r="J3" i="3"/>
  <c r="F4" i="3"/>
  <c r="B100" i="3" l="1"/>
  <c r="B51" i="3"/>
  <c r="B53" i="3"/>
  <c r="B83" i="3"/>
  <c r="B117" i="3"/>
  <c r="B85" i="3"/>
  <c r="B115" i="3"/>
  <c r="B60" i="3"/>
  <c r="B59" i="3"/>
  <c r="B91" i="3"/>
  <c r="B123" i="3"/>
  <c r="B61" i="3"/>
  <c r="B93" i="3"/>
  <c r="B36" i="3"/>
  <c r="B68" i="3"/>
  <c r="B116" i="3"/>
  <c r="B94" i="3"/>
  <c r="B67" i="3"/>
  <c r="B99" i="3"/>
  <c r="B37" i="3"/>
  <c r="B69" i="3"/>
  <c r="B101" i="3"/>
  <c r="B44" i="3"/>
  <c r="B76" i="3"/>
  <c r="B43" i="3"/>
  <c r="B75" i="3"/>
  <c r="B107" i="3"/>
  <c r="B45" i="3"/>
  <c r="B77" i="3"/>
  <c r="B109" i="3"/>
  <c r="B84" i="3"/>
  <c r="B70" i="3"/>
  <c r="B42" i="3"/>
  <c r="B66" i="3"/>
  <c r="B35" i="3"/>
  <c r="B38" i="3"/>
  <c r="B92" i="3"/>
  <c r="B108" i="3"/>
  <c r="B124" i="3"/>
  <c r="B102" i="3"/>
  <c r="B62" i="3"/>
  <c r="B125" i="3"/>
  <c r="B98" i="3"/>
  <c r="B106" i="3"/>
  <c r="B39" i="3"/>
  <c r="B55" i="3"/>
  <c r="B71" i="3"/>
  <c r="B87" i="3"/>
  <c r="B103" i="3"/>
  <c r="B119" i="3"/>
  <c r="B57" i="3"/>
  <c r="B73" i="3"/>
  <c r="B89" i="3"/>
  <c r="B105" i="3"/>
  <c r="B121" i="3"/>
  <c r="B48" i="3"/>
  <c r="B64" i="3"/>
  <c r="B80" i="3"/>
  <c r="B96" i="3"/>
  <c r="B112" i="3"/>
  <c r="B128" i="3"/>
  <c r="B54" i="3"/>
  <c r="B118" i="3"/>
  <c r="B78" i="3"/>
  <c r="B50" i="3"/>
  <c r="B114" i="3"/>
  <c r="B122" i="3"/>
  <c r="B126" i="3"/>
  <c r="B47" i="3"/>
  <c r="B63" i="3"/>
  <c r="B79" i="3"/>
  <c r="B95" i="3"/>
  <c r="B111" i="3"/>
  <c r="B127" i="3"/>
  <c r="B49" i="3"/>
  <c r="B65" i="3"/>
  <c r="B81" i="3"/>
  <c r="B97" i="3"/>
  <c r="B113" i="3"/>
  <c r="B40" i="3"/>
  <c r="B56" i="3"/>
  <c r="B72" i="3"/>
  <c r="B88" i="3"/>
  <c r="B104" i="3"/>
  <c r="B120" i="3"/>
  <c r="B86" i="3"/>
  <c r="B46" i="3"/>
  <c r="B110" i="3"/>
  <c r="B82" i="3"/>
  <c r="B58" i="3"/>
  <c r="D21" i="3"/>
  <c r="B74" i="3"/>
  <c r="B21" i="3"/>
  <c r="B32" i="3"/>
  <c r="C21" i="3"/>
  <c r="B28" i="3"/>
  <c r="E21" i="3" l="1"/>
  <c r="G36" i="2" l="1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35" i="2"/>
  <c r="E36" i="2"/>
  <c r="E15" i="1"/>
  <c r="E11" i="1"/>
  <c r="D5" i="1"/>
  <c r="D7" i="1"/>
  <c r="C6" i="1"/>
  <c r="F34" i="1"/>
  <c r="E12" i="1"/>
  <c r="E14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D37" i="1"/>
  <c r="C4" i="1" l="1"/>
  <c r="I10" i="1"/>
  <c r="I11" i="1"/>
  <c r="C5" i="1"/>
  <c r="J11" i="1"/>
  <c r="J10" i="1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35" i="2"/>
  <c r="B66" i="2"/>
  <c r="B68" i="2"/>
  <c r="B72" i="2"/>
  <c r="B73" i="2"/>
  <c r="B77" i="2"/>
  <c r="B78" i="2"/>
  <c r="B82" i="2"/>
  <c r="B84" i="2"/>
  <c r="B37" i="2"/>
  <c r="B38" i="2"/>
  <c r="B42" i="2"/>
  <c r="B43" i="2"/>
  <c r="B47" i="2"/>
  <c r="B49" i="2"/>
  <c r="B53" i="2"/>
  <c r="B54" i="2"/>
  <c r="B58" i="2"/>
  <c r="B59" i="2"/>
  <c r="B63" i="2"/>
  <c r="C20" i="2"/>
  <c r="B20" i="2"/>
  <c r="B35" i="2" l="1"/>
  <c r="B57" i="2"/>
  <c r="B86" i="2"/>
  <c r="B62" i="2"/>
  <c r="B51" i="2"/>
  <c r="B46" i="2"/>
  <c r="B41" i="2"/>
  <c r="B81" i="2"/>
  <c r="B76" i="2"/>
  <c r="B70" i="2"/>
  <c r="B65" i="2"/>
  <c r="B61" i="2"/>
  <c r="B55" i="2"/>
  <c r="B50" i="2"/>
  <c r="B45" i="2"/>
  <c r="B39" i="2"/>
  <c r="B85" i="2"/>
  <c r="B80" i="2"/>
  <c r="B74" i="2"/>
  <c r="B69" i="2"/>
  <c r="B64" i="2"/>
  <c r="B36" i="2"/>
  <c r="B60" i="2"/>
  <c r="B56" i="2"/>
  <c r="B52" i="2"/>
  <c r="B48" i="2"/>
  <c r="B44" i="2"/>
  <c r="B40" i="2"/>
  <c r="B87" i="2"/>
  <c r="B83" i="2"/>
  <c r="B79" i="2"/>
  <c r="B75" i="2"/>
  <c r="B71" i="2"/>
  <c r="B67" i="2"/>
  <c r="C19" i="2" l="1"/>
  <c r="C21" i="2" s="1"/>
  <c r="C18" i="2"/>
  <c r="B19" i="2"/>
  <c r="B21" i="2" s="1"/>
  <c r="B18" i="2"/>
  <c r="C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C10" i="1"/>
  <c r="G25" i="2" l="1"/>
  <c r="F38" i="2" s="1"/>
  <c r="F50" i="2"/>
  <c r="F54" i="2"/>
  <c r="F58" i="2"/>
  <c r="F62" i="2"/>
  <c r="F66" i="2"/>
  <c r="F70" i="2"/>
  <c r="F74" i="2"/>
  <c r="F78" i="2"/>
  <c r="F82" i="2"/>
  <c r="F86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35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E18" i="2"/>
  <c r="B26" i="2"/>
  <c r="G32" i="2" s="1"/>
  <c r="D47" i="2"/>
  <c r="D78" i="2"/>
  <c r="D76" i="2"/>
  <c r="D45" i="2"/>
  <c r="D77" i="2"/>
  <c r="D74" i="2"/>
  <c r="F46" i="2" l="1"/>
  <c r="B30" i="2"/>
  <c r="D50" i="2"/>
  <c r="D65" i="2"/>
  <c r="D30" i="2"/>
  <c r="D64" i="2"/>
  <c r="D46" i="2"/>
  <c r="D32" i="2"/>
  <c r="K35" i="2" s="1"/>
  <c r="G30" i="2"/>
  <c r="C31" i="2"/>
  <c r="D48" i="2"/>
  <c r="D79" i="2"/>
  <c r="E32" i="2"/>
  <c r="F42" i="2"/>
  <c r="B32" i="2"/>
  <c r="D42" i="2"/>
  <c r="D61" i="2"/>
  <c r="D82" i="2"/>
  <c r="D81" i="2"/>
  <c r="D49" i="2"/>
  <c r="D80" i="2"/>
  <c r="D35" i="2"/>
  <c r="D63" i="2"/>
  <c r="F32" i="2"/>
  <c r="L35" i="2"/>
  <c r="L36" i="2"/>
  <c r="D60" i="2"/>
  <c r="D44" i="2"/>
  <c r="C29" i="2"/>
  <c r="D70" i="2"/>
  <c r="D38" i="2"/>
  <c r="D75" i="2"/>
  <c r="D59" i="2"/>
  <c r="D43" i="2"/>
  <c r="E31" i="2"/>
  <c r="F31" i="2"/>
  <c r="G31" i="2"/>
  <c r="B29" i="2"/>
  <c r="D66" i="2"/>
  <c r="D29" i="2"/>
  <c r="D73" i="2"/>
  <c r="D57" i="2"/>
  <c r="D41" i="2"/>
  <c r="C32" i="2"/>
  <c r="J35" i="2" s="1"/>
  <c r="D72" i="2"/>
  <c r="D56" i="2"/>
  <c r="D40" i="2"/>
  <c r="D31" i="2"/>
  <c r="D62" i="2"/>
  <c r="D87" i="2"/>
  <c r="D71" i="2"/>
  <c r="D55" i="2"/>
  <c r="D39" i="2"/>
  <c r="F30" i="2"/>
  <c r="F29" i="2"/>
  <c r="G29" i="2"/>
  <c r="B27" i="2"/>
  <c r="C28" i="2" s="1"/>
  <c r="B31" i="2"/>
  <c r="D58" i="2"/>
  <c r="D85" i="2"/>
  <c r="D69" i="2"/>
  <c r="D53" i="2"/>
  <c r="D37" i="2"/>
  <c r="D84" i="2"/>
  <c r="D68" i="2"/>
  <c r="D52" i="2"/>
  <c r="D36" i="2"/>
  <c r="D86" i="2"/>
  <c r="D54" i="2"/>
  <c r="D83" i="2"/>
  <c r="D67" i="2"/>
  <c r="D51" i="2"/>
  <c r="C30" i="2"/>
  <c r="E30" i="2"/>
  <c r="E29" i="2"/>
  <c r="I36" i="2"/>
  <c r="I35" i="2"/>
  <c r="D28" i="2"/>
  <c r="K36" i="2" l="1"/>
  <c r="J36" i="2"/>
  <c r="E28" i="2"/>
  <c r="G28" i="2"/>
  <c r="B28" i="2"/>
  <c r="F28" i="2"/>
</calcChain>
</file>

<file path=xl/sharedStrings.xml><?xml version="1.0" encoding="utf-8"?>
<sst xmlns="http://schemas.openxmlformats.org/spreadsheetml/2006/main" count="199" uniqueCount="121">
  <si>
    <t>Operating Cost</t>
  </si>
  <si>
    <t>P1</t>
  </si>
  <si>
    <t>P2</t>
  </si>
  <si>
    <t>Average</t>
  </si>
  <si>
    <t>StDev</t>
  </si>
  <si>
    <t>P2-P1</t>
  </si>
  <si>
    <t>Dif</t>
  </si>
  <si>
    <t>Cum</t>
  </si>
  <si>
    <t>95% CI</t>
  </si>
  <si>
    <t>90% CI</t>
  </si>
  <si>
    <t>Std Dev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</si>
  <si>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</si>
  <si>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</si>
  <si>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</si>
  <si>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</si>
  <si>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</si>
  <si>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</si>
  <si>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</si>
  <si>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</si>
  <si>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</si>
  <si>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</si>
  <si>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</si>
  <si>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alpha</t>
  </si>
  <si>
    <t>t</t>
  </si>
  <si>
    <t>Count</t>
  </si>
  <si>
    <t>std er</t>
  </si>
  <si>
    <t>p-value</t>
  </si>
  <si>
    <t>Stat</t>
  </si>
  <si>
    <t>x</t>
  </si>
  <si>
    <t>(df1)</t>
  </si>
  <si>
    <t>df18</t>
  </si>
  <si>
    <t>norm</t>
  </si>
  <si>
    <t>line</t>
  </si>
  <si>
    <t>df5</t>
  </si>
  <si>
    <t>df1</t>
  </si>
  <si>
    <t>Before</t>
  </si>
  <si>
    <t>After</t>
  </si>
  <si>
    <t>Trial</t>
  </si>
  <si>
    <t>reproduce above results</t>
  </si>
  <si>
    <t>reproduce scipy.stats</t>
  </si>
  <si>
    <t>v</t>
  </si>
  <si>
    <t>df7.8</t>
  </si>
  <si>
    <t>(df7.8)</t>
  </si>
  <si>
    <t>St Dev</t>
  </si>
  <si>
    <t>SS</t>
  </si>
  <si>
    <t>SSW</t>
  </si>
  <si>
    <t>SSB</t>
  </si>
  <si>
    <t>dftotal</t>
  </si>
  <si>
    <t>dfwithin</t>
  </si>
  <si>
    <t>dfbetween</t>
  </si>
  <si>
    <t>MSB</t>
  </si>
  <si>
    <t>MSW</t>
  </si>
  <si>
    <t>F</t>
  </si>
  <si>
    <t>Statistic</t>
  </si>
  <si>
    <t>Anova: Single Factor</t>
  </si>
  <si>
    <t>SUMMARY</t>
  </si>
  <si>
    <t>Groups</t>
  </si>
  <si>
    <t>Sum</t>
  </si>
  <si>
    <t>Column 1</t>
  </si>
  <si>
    <t>Column 2</t>
  </si>
  <si>
    <t>Column 3</t>
  </si>
  <si>
    <t>ANOVA</t>
  </si>
  <si>
    <t>Source of Variation</t>
  </si>
  <si>
    <t>MS</t>
  </si>
  <si>
    <t>P-value</t>
  </si>
  <si>
    <t>F crit</t>
  </si>
  <si>
    <t>Between Groups</t>
  </si>
  <si>
    <t>Within Groups</t>
  </si>
  <si>
    <t>Total</t>
  </si>
  <si>
    <t>P value</t>
  </si>
  <si>
    <t>F Critical</t>
  </si>
  <si>
    <t>1v2</t>
  </si>
  <si>
    <t>2v3</t>
  </si>
  <si>
    <t>1v3</t>
  </si>
  <si>
    <t>q</t>
  </si>
  <si>
    <t>ANOVA: Single Factor</t>
  </si>
  <si>
    <t>DESCRIPTION</t>
  </si>
  <si>
    <t>Alpha</t>
  </si>
  <si>
    <t>Group</t>
  </si>
  <si>
    <t>Std Err</t>
  </si>
  <si>
    <t>Lower</t>
  </si>
  <si>
    <t>Upper</t>
  </si>
  <si>
    <t>Sources</t>
  </si>
  <si>
    <t>RMSSE</t>
  </si>
  <si>
    <t>Omega Sq</t>
  </si>
  <si>
    <t>TUKEY HSD/KRAMER</t>
  </si>
  <si>
    <t>group</t>
  </si>
  <si>
    <t>mean</t>
  </si>
  <si>
    <t>n</t>
  </si>
  <si>
    <t>ss</t>
  </si>
  <si>
    <t>q-crit</t>
  </si>
  <si>
    <t>Q TEST</t>
  </si>
  <si>
    <t>group 1</t>
  </si>
  <si>
    <t>group 2</t>
  </si>
  <si>
    <t>std err</t>
  </si>
  <si>
    <t>q-stat</t>
  </si>
  <si>
    <t>lower</t>
  </si>
  <si>
    <t>upper</t>
  </si>
  <si>
    <t>mean-crit</t>
  </si>
  <si>
    <t>Cohen d</t>
  </si>
  <si>
    <t>Pairwise t tests</t>
  </si>
  <si>
    <t>Two-Factor Anova</t>
  </si>
  <si>
    <t>X</t>
  </si>
  <si>
    <t>Y</t>
  </si>
  <si>
    <t>x noise</t>
  </si>
  <si>
    <t>y noise</t>
  </si>
  <si>
    <t>all noise</t>
  </si>
  <si>
    <t>Descriptive Statistics</t>
  </si>
  <si>
    <t>COUNT</t>
  </si>
  <si>
    <t>MEAN</t>
  </si>
  <si>
    <t>VARIANCE</t>
  </si>
  <si>
    <t>Two Factor Anova</t>
  </si>
  <si>
    <t>sig</t>
  </si>
  <si>
    <t>Rows</t>
  </si>
  <si>
    <t>Columns</t>
  </si>
  <si>
    <t>Inter</t>
  </si>
  <si>
    <t>Within</t>
  </si>
  <si>
    <t>xmag</t>
  </si>
  <si>
    <t>ymag</t>
  </si>
  <si>
    <t>intmag</t>
  </si>
  <si>
    <t>ypower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</si>
</sst>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1" fontId="0" fillId="0" borderId="0" xfId="0" applyNumberFormat="1"/>
    <xf numFmtId="0" fontId="2" fillId="0" borderId="0" xfId="0" applyFont="1"/>
    <xf numFmtId="16" fontId="2" fillId="0" borderId="0" xfId="0" applyNumberFormat="1" applyFont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9" fontId="0" fillId="0" borderId="0" xfId="0" applyNumberFormat="1"/>
    <xf numFmtId="0" fontId="0" fillId="0" borderId="0" xfId="0" applyFont="1"/>
    <xf numFmtId="164" fontId="0" fillId="0" borderId="0" xfId="0" applyNumberFormat="1"/>
    <xf numFmtId="0" fontId="0" fillId="0" borderId="7" xfId="0" applyBorder="1"/>
    <xf numFmtId="0" fontId="0" fillId="0" borderId="8" xfId="0" applyBorder="1"/>
    <xf numFmtId="0" fontId="2" fillId="0" borderId="5" xfId="0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2" xfId="0" applyNumberFormat="1" applyBorder="1"/>
    <xf numFmtId="164" fontId="0" fillId="0" borderId="13" xfId="0" applyNumberFormat="1" applyBorder="1"/>
    <xf numFmtId="0" fontId="1" fillId="0" borderId="14" xfId="0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164" fontId="0" fillId="0" borderId="19" xfId="0" applyNumberFormat="1" applyBorder="1"/>
    <xf numFmtId="164" fontId="0" fillId="0" borderId="2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Hypothesis!$B$9</c:f>
              <c:strCache>
                <c:ptCount val="1"/>
                <c:pt idx="0">
                  <c:v>P1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Hypothesis!$A$10:$A$57</c:f>
              <c:numCache>
                <c:formatCode>General</c:formatCode>
                <c:ptCount val="48"/>
                <c:pt idx="0">
                  <c:v>0.3</c:v>
                </c:pt>
                <c:pt idx="1">
                  <c:v>0.31</c:v>
                </c:pt>
                <c:pt idx="2">
                  <c:v>0.32</c:v>
                </c:pt>
                <c:pt idx="3">
                  <c:v>0.33</c:v>
                </c:pt>
                <c:pt idx="4">
                  <c:v>0.34</c:v>
                </c:pt>
                <c:pt idx="5">
                  <c:v>0.35</c:v>
                </c:pt>
                <c:pt idx="6">
                  <c:v>0.36</c:v>
                </c:pt>
                <c:pt idx="7">
                  <c:v>0.37</c:v>
                </c:pt>
                <c:pt idx="8">
                  <c:v>0.38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0.48</c:v>
                </c:pt>
                <c:pt idx="19">
                  <c:v>0.49</c:v>
                </c:pt>
                <c:pt idx="20">
                  <c:v>0.5</c:v>
                </c:pt>
                <c:pt idx="21">
                  <c:v>0.51</c:v>
                </c:pt>
                <c:pt idx="22">
                  <c:v>0.52</c:v>
                </c:pt>
                <c:pt idx="23">
                  <c:v>0.53</c:v>
                </c:pt>
                <c:pt idx="24">
                  <c:v>0.54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0.59</c:v>
                </c:pt>
                <c:pt idx="30">
                  <c:v>0.6</c:v>
                </c:pt>
                <c:pt idx="31">
                  <c:v>0.61</c:v>
                </c:pt>
                <c:pt idx="32">
                  <c:v>0.62</c:v>
                </c:pt>
                <c:pt idx="33">
                  <c:v>0.63</c:v>
                </c:pt>
                <c:pt idx="34">
                  <c:v>0.64</c:v>
                </c:pt>
                <c:pt idx="35">
                  <c:v>0.65</c:v>
                </c:pt>
                <c:pt idx="36">
                  <c:v>0.66</c:v>
                </c:pt>
                <c:pt idx="37">
                  <c:v>0.67</c:v>
                </c:pt>
                <c:pt idx="38">
                  <c:v>0.68</c:v>
                </c:pt>
                <c:pt idx="39">
                  <c:v>0.69</c:v>
                </c:pt>
                <c:pt idx="40">
                  <c:v>0.7</c:v>
                </c:pt>
                <c:pt idx="41">
                  <c:v>0.71</c:v>
                </c:pt>
                <c:pt idx="42">
                  <c:v>0.72</c:v>
                </c:pt>
                <c:pt idx="43">
                  <c:v>0.73</c:v>
                </c:pt>
                <c:pt idx="44">
                  <c:v>0.74</c:v>
                </c:pt>
                <c:pt idx="45">
                  <c:v>0.75</c:v>
                </c:pt>
                <c:pt idx="46">
                  <c:v>0.76</c:v>
                </c:pt>
                <c:pt idx="47">
                  <c:v>0.77</c:v>
                </c:pt>
              </c:numCache>
            </c:numRef>
          </c:xVal>
          <c:yVal>
            <c:numRef>
              <c:f>Hypothesis!$B$10:$B$57</c:f>
              <c:numCache>
                <c:formatCode>General</c:formatCode>
                <c:ptCount val="48"/>
                <c:pt idx="0">
                  <c:v>1.5171705673072114E-79</c:v>
                </c:pt>
                <c:pt idx="1">
                  <c:v>2.9992971966782358E-73</c:v>
                </c:pt>
                <c:pt idx="2">
                  <c:v>3.2811464188532191E-67</c:v>
                </c:pt>
                <c:pt idx="3">
                  <c:v>1.9863361055943222E-61</c:v>
                </c:pt>
                <c:pt idx="4">
                  <c:v>6.654277060502347E-56</c:v>
                </c:pt>
                <c:pt idx="5">
                  <c:v>1.2335877231739794E-50</c:v>
                </c:pt>
                <c:pt idx="6">
                  <c:v>1.2654943612409604E-45</c:v>
                </c:pt>
                <c:pt idx="7">
                  <c:v>7.18408408483974E-41</c:v>
                </c:pt>
                <c:pt idx="8">
                  <c:v>2.2568547856454554E-36</c:v>
                </c:pt>
                <c:pt idx="9">
                  <c:v>3.9233480894378646E-32</c:v>
                </c:pt>
                <c:pt idx="10">
                  <c:v>3.774253651231475E-28</c:v>
                </c:pt>
                <c:pt idx="11">
                  <c:v>2.0092146808879193E-24</c:v>
                </c:pt>
                <c:pt idx="12">
                  <c:v>5.9189220205430643E-21</c:v>
                </c:pt>
                <c:pt idx="13">
                  <c:v>9.6489467696289003E-18</c:v>
                </c:pt>
                <c:pt idx="14">
                  <c:v>8.7043875547993468E-15</c:v>
                </c:pt>
                <c:pt idx="15">
                  <c:v>4.3452777802060851E-12</c:v>
                </c:pt>
                <c:pt idx="16">
                  <c:v>1.200377611858241E-9</c:v>
                </c:pt>
                <c:pt idx="17">
                  <c:v>1.8350134233752706E-7</c:v>
                </c:pt>
                <c:pt idx="18">
                  <c:v>1.552321314960074E-5</c:v>
                </c:pt>
                <c:pt idx="19">
                  <c:v>7.2668302062983757E-4</c:v>
                </c:pt>
                <c:pt idx="20">
                  <c:v>1.8824758843318957E-2</c:v>
                </c:pt>
                <c:pt idx="21">
                  <c:v>0.26985771986656487</c:v>
                </c:pt>
                <c:pt idx="22">
                  <c:v>2.1407270082557499</c:v>
                </c:pt>
                <c:pt idx="23">
                  <c:v>9.3974223694245254</c:v>
                </c:pt>
                <c:pt idx="24">
                  <c:v>22.828491891076705</c:v>
                </c:pt>
                <c:pt idx="25">
                  <c:v>30.687867723187129</c:v>
                </c:pt>
                <c:pt idx="26">
                  <c:v>22.828491891076705</c:v>
                </c:pt>
                <c:pt idx="27">
                  <c:v>9.3974223694246461</c:v>
                </c:pt>
                <c:pt idx="28">
                  <c:v>2.1407270082557921</c:v>
                </c:pt>
                <c:pt idx="29">
                  <c:v>0.26985771986657203</c:v>
                </c:pt>
                <c:pt idx="30">
                  <c:v>1.8824758843319578E-2</c:v>
                </c:pt>
                <c:pt idx="31">
                  <c:v>7.2668302062986456E-4</c:v>
                </c:pt>
                <c:pt idx="32">
                  <c:v>1.5523213149601404E-5</c:v>
                </c:pt>
                <c:pt idx="33">
                  <c:v>1.8350134233753749E-7</c:v>
                </c:pt>
                <c:pt idx="34">
                  <c:v>1.2003776118582752E-9</c:v>
                </c:pt>
                <c:pt idx="35">
                  <c:v>4.3452777802062241E-12</c:v>
                </c:pt>
                <c:pt idx="36">
                  <c:v>8.704387554799656E-15</c:v>
                </c:pt>
                <c:pt idx="37">
                  <c:v>9.6489467696291745E-18</c:v>
                </c:pt>
                <c:pt idx="38">
                  <c:v>5.9189220205434006E-21</c:v>
                </c:pt>
                <c:pt idx="39">
                  <c:v>2.0092146808881765E-24</c:v>
                </c:pt>
                <c:pt idx="40">
                  <c:v>3.774253651231797E-28</c:v>
                </c:pt>
                <c:pt idx="41">
                  <c:v>3.9233480894383112E-32</c:v>
                </c:pt>
                <c:pt idx="42">
                  <c:v>2.2568547856457437E-36</c:v>
                </c:pt>
                <c:pt idx="43">
                  <c:v>7.1840840848405567E-41</c:v>
                </c:pt>
                <c:pt idx="44">
                  <c:v>1.2654943612411222E-45</c:v>
                </c:pt>
                <c:pt idx="45">
                  <c:v>1.2335877231741373E-50</c:v>
                </c:pt>
                <c:pt idx="46">
                  <c:v>6.6542770605027237E-56</c:v>
                </c:pt>
                <c:pt idx="47">
                  <c:v>1.9863361055944355E-61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5-4A9A-B10D-DCC498E2B340}"/>
            </c:ext>
          </c:extLst>
        </c:ser>
        <c:ser>
          <c:idx val="1"/>
          <c:order val="1"/>
          <c:tx>
            <c:strRef>
              <c:f>Hypothesis!$C$9</c:f>
              <c:strCache>
                <c:ptCount val="1"/>
                <c:pt idx="0">
                  <c:v>P2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Hypothesis!$A$10:$A$57</c:f>
              <c:numCache>
                <c:formatCode>General</c:formatCode>
                <c:ptCount val="48"/>
                <c:pt idx="0">
                  <c:v>0.3</c:v>
                </c:pt>
                <c:pt idx="1">
                  <c:v>0.31</c:v>
                </c:pt>
                <c:pt idx="2">
                  <c:v>0.32</c:v>
                </c:pt>
                <c:pt idx="3">
                  <c:v>0.33</c:v>
                </c:pt>
                <c:pt idx="4">
                  <c:v>0.34</c:v>
                </c:pt>
                <c:pt idx="5">
                  <c:v>0.35</c:v>
                </c:pt>
                <c:pt idx="6">
                  <c:v>0.36</c:v>
                </c:pt>
                <c:pt idx="7">
                  <c:v>0.37</c:v>
                </c:pt>
                <c:pt idx="8">
                  <c:v>0.38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0.48</c:v>
                </c:pt>
                <c:pt idx="19">
                  <c:v>0.49</c:v>
                </c:pt>
                <c:pt idx="20">
                  <c:v>0.5</c:v>
                </c:pt>
                <c:pt idx="21">
                  <c:v>0.51</c:v>
                </c:pt>
                <c:pt idx="22">
                  <c:v>0.52</c:v>
                </c:pt>
                <c:pt idx="23">
                  <c:v>0.53</c:v>
                </c:pt>
                <c:pt idx="24">
                  <c:v>0.54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0.59</c:v>
                </c:pt>
                <c:pt idx="30">
                  <c:v>0.6</c:v>
                </c:pt>
                <c:pt idx="31">
                  <c:v>0.61</c:v>
                </c:pt>
                <c:pt idx="32">
                  <c:v>0.62</c:v>
                </c:pt>
                <c:pt idx="33">
                  <c:v>0.63</c:v>
                </c:pt>
                <c:pt idx="34">
                  <c:v>0.64</c:v>
                </c:pt>
                <c:pt idx="35">
                  <c:v>0.65</c:v>
                </c:pt>
                <c:pt idx="36">
                  <c:v>0.66</c:v>
                </c:pt>
                <c:pt idx="37">
                  <c:v>0.67</c:v>
                </c:pt>
                <c:pt idx="38">
                  <c:v>0.68</c:v>
                </c:pt>
                <c:pt idx="39">
                  <c:v>0.69</c:v>
                </c:pt>
                <c:pt idx="40">
                  <c:v>0.7</c:v>
                </c:pt>
                <c:pt idx="41">
                  <c:v>0.71</c:v>
                </c:pt>
                <c:pt idx="42">
                  <c:v>0.72</c:v>
                </c:pt>
                <c:pt idx="43">
                  <c:v>0.73</c:v>
                </c:pt>
                <c:pt idx="44">
                  <c:v>0.74</c:v>
                </c:pt>
                <c:pt idx="45">
                  <c:v>0.75</c:v>
                </c:pt>
                <c:pt idx="46">
                  <c:v>0.76</c:v>
                </c:pt>
                <c:pt idx="47">
                  <c:v>0.77</c:v>
                </c:pt>
              </c:numCache>
            </c:numRef>
          </c:xVal>
          <c:yVal>
            <c:numRef>
              <c:f>Hypothesis!$C$10:$C$57</c:f>
              <c:numCache>
                <c:formatCode>General</c:formatCode>
                <c:ptCount val="48"/>
                <c:pt idx="0">
                  <c:v>6.5785059743163394E-93</c:v>
                </c:pt>
                <c:pt idx="1">
                  <c:v>4.2468833555077522E-86</c:v>
                </c:pt>
                <c:pt idx="2">
                  <c:v>1.5171705673075131E-79</c:v>
                </c:pt>
                <c:pt idx="3">
                  <c:v>2.9992971966788328E-73</c:v>
                </c:pt>
                <c:pt idx="4">
                  <c:v>3.2811464188538714E-67</c:v>
                </c:pt>
                <c:pt idx="5">
                  <c:v>1.9863361055944355E-61</c:v>
                </c:pt>
                <c:pt idx="6">
                  <c:v>6.6542770605027237E-56</c:v>
                </c:pt>
                <c:pt idx="7">
                  <c:v>1.2335877231741373E-50</c:v>
                </c:pt>
                <c:pt idx="8">
                  <c:v>1.2654943612411222E-45</c:v>
                </c:pt>
                <c:pt idx="9">
                  <c:v>7.1840840848405567E-41</c:v>
                </c:pt>
                <c:pt idx="10">
                  <c:v>2.2568547856457437E-36</c:v>
                </c:pt>
                <c:pt idx="11">
                  <c:v>3.9233480894380321E-32</c:v>
                </c:pt>
                <c:pt idx="12">
                  <c:v>3.774253651231636E-28</c:v>
                </c:pt>
                <c:pt idx="13">
                  <c:v>2.0092146808881048E-24</c:v>
                </c:pt>
                <c:pt idx="14">
                  <c:v>5.9189220205436105E-21</c:v>
                </c:pt>
                <c:pt idx="15">
                  <c:v>9.6489467696296537E-18</c:v>
                </c:pt>
                <c:pt idx="16">
                  <c:v>8.7043875548000268E-15</c:v>
                </c:pt>
                <c:pt idx="17">
                  <c:v>4.3452777802062241E-12</c:v>
                </c:pt>
                <c:pt idx="18">
                  <c:v>1.2003776118582752E-9</c:v>
                </c:pt>
                <c:pt idx="19">
                  <c:v>1.8350134233753749E-7</c:v>
                </c:pt>
                <c:pt idx="20">
                  <c:v>1.5523213149601404E-5</c:v>
                </c:pt>
                <c:pt idx="21">
                  <c:v>7.2668302062986456E-4</c:v>
                </c:pt>
                <c:pt idx="22">
                  <c:v>1.8824758843319578E-2</c:v>
                </c:pt>
                <c:pt idx="23">
                  <c:v>0.26985771986657203</c:v>
                </c:pt>
                <c:pt idx="24">
                  <c:v>2.1407270082557921</c:v>
                </c:pt>
                <c:pt idx="25">
                  <c:v>9.3974223694246461</c:v>
                </c:pt>
                <c:pt idx="26">
                  <c:v>22.828491891076858</c:v>
                </c:pt>
                <c:pt idx="27">
                  <c:v>30.687867723187129</c:v>
                </c:pt>
                <c:pt idx="28">
                  <c:v>22.828491891076705</c:v>
                </c:pt>
                <c:pt idx="29">
                  <c:v>9.3974223694245254</c:v>
                </c:pt>
                <c:pt idx="30">
                  <c:v>2.1407270082557499</c:v>
                </c:pt>
                <c:pt idx="31">
                  <c:v>0.26985771986656487</c:v>
                </c:pt>
                <c:pt idx="32">
                  <c:v>1.8824758843318957E-2</c:v>
                </c:pt>
                <c:pt idx="33">
                  <c:v>7.2668302062983757E-4</c:v>
                </c:pt>
                <c:pt idx="34">
                  <c:v>1.552321314960074E-5</c:v>
                </c:pt>
                <c:pt idx="35">
                  <c:v>1.8350134233752706E-7</c:v>
                </c:pt>
                <c:pt idx="36">
                  <c:v>1.2003776118582026E-9</c:v>
                </c:pt>
                <c:pt idx="37">
                  <c:v>4.3452777802059308E-12</c:v>
                </c:pt>
                <c:pt idx="38">
                  <c:v>8.7043875547990975E-15</c:v>
                </c:pt>
                <c:pt idx="39">
                  <c:v>9.6489467696291745E-18</c:v>
                </c:pt>
                <c:pt idx="40">
                  <c:v>5.9189220205434006E-21</c:v>
                </c:pt>
                <c:pt idx="41">
                  <c:v>2.0092146808880336E-24</c:v>
                </c:pt>
                <c:pt idx="42">
                  <c:v>3.774253651231475E-28</c:v>
                </c:pt>
                <c:pt idx="43">
                  <c:v>3.9233480894378646E-32</c:v>
                </c:pt>
                <c:pt idx="44">
                  <c:v>2.2568547856454554E-36</c:v>
                </c:pt>
                <c:pt idx="45">
                  <c:v>7.18408408483974E-41</c:v>
                </c:pt>
                <c:pt idx="46">
                  <c:v>1.2654943612409604E-45</c:v>
                </c:pt>
                <c:pt idx="47">
                  <c:v>1.2335877231739794E-50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35-4A9A-B10D-DCC498E2B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06488"/>
        <c:axId val="406816656"/>
      </c:scatterChart>
      <c:valAx>
        <c:axId val="406806488"/>
        <c:scaling>
          <c:orientation val="minMax"/>
          <c:max val="0.6500000000000001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16656"/>
        <c:crosses val="autoZero"/>
        <c:crossBetween val="midCat"/>
      </c:valAx>
      <c:valAx>
        <c:axId val="4068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Hypothesis!$E$9</c:f>
              <c:strCache>
                <c:ptCount val="1"/>
                <c:pt idx="0">
                  <c:v>P2-P1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Hypothesis!$D$10:$D$57</c:f>
              <c:numCache>
                <c:formatCode>General</c:formatCode>
                <c:ptCount val="48"/>
                <c:pt idx="0">
                  <c:v>-0.25000000000000006</c:v>
                </c:pt>
                <c:pt idx="1">
                  <c:v>-0.24000000000000005</c:v>
                </c:pt>
                <c:pt idx="2">
                  <c:v>-0.23000000000000004</c:v>
                </c:pt>
                <c:pt idx="3">
                  <c:v>-0.22000000000000003</c:v>
                </c:pt>
                <c:pt idx="4">
                  <c:v>-0.21000000000000002</c:v>
                </c:pt>
                <c:pt idx="5">
                  <c:v>-0.20000000000000007</c:v>
                </c:pt>
                <c:pt idx="6">
                  <c:v>-0.19000000000000006</c:v>
                </c:pt>
                <c:pt idx="7">
                  <c:v>-0.18000000000000005</c:v>
                </c:pt>
                <c:pt idx="8">
                  <c:v>-0.17000000000000004</c:v>
                </c:pt>
                <c:pt idx="9">
                  <c:v>-0.16000000000000003</c:v>
                </c:pt>
                <c:pt idx="10">
                  <c:v>-0.15000000000000002</c:v>
                </c:pt>
                <c:pt idx="11">
                  <c:v>-0.14000000000000007</c:v>
                </c:pt>
                <c:pt idx="12">
                  <c:v>-0.13000000000000006</c:v>
                </c:pt>
                <c:pt idx="13">
                  <c:v>-0.12000000000000005</c:v>
                </c:pt>
                <c:pt idx="14">
                  <c:v>-0.11000000000000004</c:v>
                </c:pt>
                <c:pt idx="15">
                  <c:v>-0.10000000000000003</c:v>
                </c:pt>
                <c:pt idx="16">
                  <c:v>-9.0000000000000024E-2</c:v>
                </c:pt>
                <c:pt idx="17">
                  <c:v>-8.0000000000000071E-2</c:v>
                </c:pt>
                <c:pt idx="18">
                  <c:v>-7.0000000000000062E-2</c:v>
                </c:pt>
                <c:pt idx="19">
                  <c:v>-6.0000000000000053E-2</c:v>
                </c:pt>
                <c:pt idx="20">
                  <c:v>-5.0000000000000044E-2</c:v>
                </c:pt>
                <c:pt idx="21">
                  <c:v>-4.0000000000000036E-2</c:v>
                </c:pt>
                <c:pt idx="22">
                  <c:v>-3.0000000000000027E-2</c:v>
                </c:pt>
                <c:pt idx="23">
                  <c:v>-2.0000000000000018E-2</c:v>
                </c:pt>
                <c:pt idx="24">
                  <c:v>-1.0000000000000009E-2</c:v>
                </c:pt>
                <c:pt idx="25">
                  <c:v>0</c:v>
                </c:pt>
                <c:pt idx="26">
                  <c:v>1.0000000000000009E-2</c:v>
                </c:pt>
                <c:pt idx="27">
                  <c:v>1.9999999999999907E-2</c:v>
                </c:pt>
                <c:pt idx="28">
                  <c:v>2.9999999999999916E-2</c:v>
                </c:pt>
                <c:pt idx="29">
                  <c:v>3.9999999999999925E-2</c:v>
                </c:pt>
                <c:pt idx="30">
                  <c:v>4.9999999999999933E-2</c:v>
                </c:pt>
                <c:pt idx="31">
                  <c:v>5.9999999999999942E-2</c:v>
                </c:pt>
                <c:pt idx="32">
                  <c:v>6.9999999999999951E-2</c:v>
                </c:pt>
                <c:pt idx="33">
                  <c:v>7.999999999999996E-2</c:v>
                </c:pt>
                <c:pt idx="34">
                  <c:v>8.9999999999999969E-2</c:v>
                </c:pt>
                <c:pt idx="35">
                  <c:v>9.9999999999999978E-2</c:v>
                </c:pt>
                <c:pt idx="36">
                  <c:v>0.10999999999999999</c:v>
                </c:pt>
                <c:pt idx="37">
                  <c:v>0.12</c:v>
                </c:pt>
                <c:pt idx="38">
                  <c:v>0.13</c:v>
                </c:pt>
                <c:pt idx="39">
                  <c:v>0.1399999999999999</c:v>
                </c:pt>
                <c:pt idx="40">
                  <c:v>0.14999999999999991</c:v>
                </c:pt>
                <c:pt idx="41">
                  <c:v>0.15999999999999992</c:v>
                </c:pt>
                <c:pt idx="42">
                  <c:v>0.16999999999999993</c:v>
                </c:pt>
                <c:pt idx="43">
                  <c:v>0.17999999999999994</c:v>
                </c:pt>
                <c:pt idx="44">
                  <c:v>0.18999999999999995</c:v>
                </c:pt>
                <c:pt idx="45">
                  <c:v>0.19999999999999996</c:v>
                </c:pt>
                <c:pt idx="46">
                  <c:v>0.20999999999999996</c:v>
                </c:pt>
                <c:pt idx="47">
                  <c:v>0.21999999999999997</c:v>
                </c:pt>
              </c:numCache>
            </c:numRef>
          </c:xVal>
          <c:yVal>
            <c:numRef>
              <c:f>Hypothesis!$E$10:$E$57</c:f>
              <c:numCache>
                <c:formatCode>General</c:formatCode>
                <c:ptCount val="48"/>
                <c:pt idx="0">
                  <c:v>1.5257576754360296E-39</c:v>
                </c:pt>
                <c:pt idx="1">
                  <c:v>2.1452509833839129E-36</c:v>
                </c:pt>
                <c:pt idx="2">
                  <c:v>2.243784607334029E-33</c:v>
                </c:pt>
                <c:pt idx="3">
                  <c:v>1.7458009574729724E-30</c:v>
                </c:pt>
                <c:pt idx="4">
                  <c:v>1.0104592377383173E-27</c:v>
                </c:pt>
                <c:pt idx="5">
                  <c:v>4.3506423016441915E-25</c:v>
                </c:pt>
                <c:pt idx="6">
                  <c:v>4</c:v>
                </c:pt>
                <c:pt idx="7">
                  <c:v>3.3201221521791853E-20</c:v>
                </c:pt>
                <c:pt idx="8">
                  <c:v>5.8846436226984705E-18</c:v>
                </c:pt>
                <c:pt idx="9">
                  <c:v>7.7588397070918356E-16</c:v>
                </c:pt>
                <c:pt idx="10">
                  <c:v>7.6099867543494837E-14</c:v>
                </c:pt>
                <c:pt idx="11">
                  <c:v>5.552410033245698E-12</c:v>
                </c:pt>
                <c:pt idx="12">
                  <c:v>3.0136281790417313E-10</c:v>
                </c:pt>
                <c:pt idx="13">
                  <c:v>1.2167694977571706E-8</c:v>
                </c:pt>
                <c:pt idx="14">
                  <c:v>3.6545799614527555E-7</c:v>
                </c:pt>
                <c:pt idx="15">
                  <c:v>8.1653937363567905E-6</c:v>
                </c:pt>
                <c:pt idx="16">
                  <c:v>1.3571482853870663E-4</c:v>
                </c:pt>
                <c:pt idx="17">
                  <c:v>1.6779846424626996E-3</c:v>
                </c:pt>
                <c:pt idx="18">
                  <c:v>1.5433313185667336E-2</c:v>
                </c:pt>
                <c:pt idx="19">
                  <c:v>0.10559439477021153</c:v>
                </c:pt>
                <c:pt idx="20">
                  <c:v>0.53744381534476249</c:v>
                </c:pt>
                <c:pt idx="21">
                  <c:v>2.0348658446376806</c:v>
                </c:pt>
                <c:pt idx="22">
                  <c:v>5.7312453821489182</c:v>
                </c:pt>
                <c:pt idx="23">
                  <c:v>12.00805676643435</c:v>
                </c:pt>
                <c:pt idx="24">
                  <c:v>18.715738557070249</c:v>
                </c:pt>
                <c:pt idx="25">
                  <c:v>21.699599367221399</c:v>
                </c:pt>
                <c:pt idx="26">
                  <c:v>18.715738557070249</c:v>
                </c:pt>
                <c:pt idx="27">
                  <c:v>12.008056766434432</c:v>
                </c:pt>
                <c:pt idx="28">
                  <c:v>5.7312453821489742</c:v>
                </c:pt>
                <c:pt idx="29">
                  <c:v>2.0348658446377068</c:v>
                </c:pt>
                <c:pt idx="30">
                  <c:v>0.53744381534477159</c:v>
                </c:pt>
                <c:pt idx="31">
                  <c:v>0.10559439477021351</c:v>
                </c:pt>
                <c:pt idx="32">
                  <c:v>1.5433313185667707E-2</c:v>
                </c:pt>
                <c:pt idx="33">
                  <c:v>1.6779846424627384E-3</c:v>
                </c:pt>
                <c:pt idx="34">
                  <c:v>1.3571482853870856E-4</c:v>
                </c:pt>
                <c:pt idx="35">
                  <c:v>8.1653937363569227E-6</c:v>
                </c:pt>
                <c:pt idx="36">
                  <c:v>3.6545799614528333E-7</c:v>
                </c:pt>
                <c:pt idx="37">
                  <c:v>1.2167694977571966E-8</c:v>
                </c:pt>
                <c:pt idx="38">
                  <c:v>3.0136281790417846E-10</c:v>
                </c:pt>
                <c:pt idx="39">
                  <c:v>5.552410033246072E-12</c:v>
                </c:pt>
                <c:pt idx="40">
                  <c:v>7.6099867543498081E-14</c:v>
                </c:pt>
                <c:pt idx="41">
                  <c:v>7.7588397070921659E-16</c:v>
                </c:pt>
                <c:pt idx="42">
                  <c:v>5.8846436226987617E-18</c:v>
                </c:pt>
                <c:pt idx="43">
                  <c:v>3.3201221521793743E-20</c:v>
                </c:pt>
                <c:pt idx="44">
                  <c:v>1.3934727044726657E-22</c:v>
                </c:pt>
                <c:pt idx="45">
                  <c:v>4.3506423016444697E-25</c:v>
                </c:pt>
                <c:pt idx="46">
                  <c:v>1.0104592377383605E-27</c:v>
                </c:pt>
                <c:pt idx="47">
                  <c:v>1.7458009574730471E-30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F-42E3-9B4B-F81F59202A98}"/>
            </c:ext>
          </c:extLst>
        </c:ser>
        <c:ser>
          <c:idx val="1"/>
          <c:order val="1"/>
          <c:tx>
            <c:v>test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Hypothesis!$K$10:$K$11</c:f>
              <c:numCache>
                <c:formatCode>General</c:formatCode>
                <c:ptCount val="2"/>
                <c:pt idx="0">
                  <c:v>1.9999999999999907E-2</c:v>
                </c:pt>
                <c:pt idx="1">
                  <c:v>1.9999999999999907E-2</c:v>
                </c:pt>
              </c:numCache>
            </c:numRef>
          </c:xVal>
          <c:yVal>
            <c:numRef>
              <c:f>Hypothesis!$H$10:$H$11</c:f>
              <c:numCache>
                <c:formatCode>General</c:formatCode>
                <c:ptCount val="2"/>
                <c:pt idx="0">
                  <c:v>-20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9E-4DF6-B6F6-DE6F7F8EE34F}"/>
            </c:ext>
          </c:extLst>
        </c:ser>
        <c:ser>
          <c:idx val="2"/>
          <c:order val="2"/>
          <c:tx>
            <c:v>lower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9E-4DF6-B6F6-DE6F7F8EE34F}"/>
              </c:ext>
            </c:extLst>
          </c:dPt>
          <c:xVal>
            <c:numRef>
              <c:f>Hypothesis!$I$10:$I$11</c:f>
              <c:numCache>
                <c:formatCode>General</c:formatCode>
                <c:ptCount val="2"/>
                <c:pt idx="0">
                  <c:v>-3.6033499433091622E-2</c:v>
                </c:pt>
                <c:pt idx="1">
                  <c:v>-3.6033499433091622E-2</c:v>
                </c:pt>
              </c:numCache>
            </c:numRef>
          </c:xVal>
          <c:yVal>
            <c:numRef>
              <c:f>Hypothesis!$H$10:$H$11</c:f>
              <c:numCache>
                <c:formatCode>General</c:formatCode>
                <c:ptCount val="2"/>
                <c:pt idx="0">
                  <c:v>-20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9E-4DF6-B6F6-DE6F7F8EE34F}"/>
            </c:ext>
          </c:extLst>
        </c:ser>
        <c:ser>
          <c:idx val="3"/>
          <c:order val="3"/>
          <c:tx>
            <c:v>upper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Hypothesis!$J$10:$J$11</c:f>
              <c:numCache>
                <c:formatCode>General</c:formatCode>
                <c:ptCount val="2"/>
                <c:pt idx="0">
                  <c:v>3.6033499433091615E-2</c:v>
                </c:pt>
                <c:pt idx="1">
                  <c:v>3.6033499433091615E-2</c:v>
                </c:pt>
              </c:numCache>
            </c:numRef>
          </c:xVal>
          <c:yVal>
            <c:numRef>
              <c:f>Hypothesis!$H$10:$H$11</c:f>
              <c:numCache>
                <c:formatCode>General</c:formatCode>
                <c:ptCount val="2"/>
                <c:pt idx="0">
                  <c:v>-20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9E-4DF6-B6F6-DE6F7F8EE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30904"/>
        <c:axId val="405431560"/>
      </c:scatterChart>
      <c:valAx>
        <c:axId val="405430904"/>
        <c:scaling>
          <c:orientation val="minMax"/>
          <c:max val="8.0000000000000016E-2"/>
          <c:min val="-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31560"/>
        <c:crosses val="autoZero"/>
        <c:crossBetween val="midCat"/>
      </c:valAx>
      <c:valAx>
        <c:axId val="405431560"/>
        <c:scaling>
          <c:orientation val="minMax"/>
          <c:max val="3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3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87509253650983E-2"/>
          <c:y val="4.2471042471042469E-2"/>
          <c:w val="0.91343257226953223"/>
          <c:h val="0.867960356306813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'T-Test'!$B$34</c:f>
              <c:strCache>
                <c:ptCount val="1"/>
                <c:pt idx="0">
                  <c:v>df18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'T-Test'!$D$35:$D$87</c:f>
              <c:numCache>
                <c:formatCode>General</c:formatCode>
                <c:ptCount val="53"/>
                <c:pt idx="0">
                  <c:v>-8.9442719099991491E-2</c:v>
                </c:pt>
                <c:pt idx="1">
                  <c:v>-8.5865010335991823E-2</c:v>
                </c:pt>
                <c:pt idx="2">
                  <c:v>-8.2287301571992169E-2</c:v>
                </c:pt>
                <c:pt idx="3">
                  <c:v>-7.8709592807992515E-2</c:v>
                </c:pt>
                <c:pt idx="4">
                  <c:v>-7.5131884043992861E-2</c:v>
                </c:pt>
                <c:pt idx="5">
                  <c:v>-7.1554175279993193E-2</c:v>
                </c:pt>
                <c:pt idx="6">
                  <c:v>-6.7976466515993525E-2</c:v>
                </c:pt>
                <c:pt idx="7">
                  <c:v>-6.4398757751993871E-2</c:v>
                </c:pt>
                <c:pt idx="8">
                  <c:v>-6.082104898799421E-2</c:v>
                </c:pt>
                <c:pt idx="9">
                  <c:v>-5.7243340223994556E-2</c:v>
                </c:pt>
                <c:pt idx="10">
                  <c:v>-5.3665631459994895E-2</c:v>
                </c:pt>
                <c:pt idx="11">
                  <c:v>-5.0087922695995234E-2</c:v>
                </c:pt>
                <c:pt idx="12">
                  <c:v>-4.651021393199558E-2</c:v>
                </c:pt>
                <c:pt idx="13">
                  <c:v>-4.2932505167995912E-2</c:v>
                </c:pt>
                <c:pt idx="14">
                  <c:v>-3.9354796403996258E-2</c:v>
                </c:pt>
                <c:pt idx="15">
                  <c:v>-3.5777087639996506E-2</c:v>
                </c:pt>
                <c:pt idx="16">
                  <c:v>-3.2199378875996845E-2</c:v>
                </c:pt>
                <c:pt idx="17">
                  <c:v>-2.8621670111997188E-2</c:v>
                </c:pt>
                <c:pt idx="18">
                  <c:v>-2.504396134799753E-2</c:v>
                </c:pt>
                <c:pt idx="19">
                  <c:v>-2.1466252583997869E-2</c:v>
                </c:pt>
                <c:pt idx="20">
                  <c:v>-1.7888543819998208E-2</c:v>
                </c:pt>
                <c:pt idx="21">
                  <c:v>-1.431083505599855E-2</c:v>
                </c:pt>
                <c:pt idx="22">
                  <c:v>-1.0733126291998889E-2</c:v>
                </c:pt>
                <c:pt idx="23">
                  <c:v>-7.1554175279992301E-3</c:v>
                </c:pt>
                <c:pt idx="24">
                  <c:v>-3.57770876399957E-3</c:v>
                </c:pt>
                <c:pt idx="25">
                  <c:v>0</c:v>
                </c:pt>
                <c:pt idx="26">
                  <c:v>3.5777087639996597E-3</c:v>
                </c:pt>
                <c:pt idx="27">
                  <c:v>7.155417527999329E-3</c:v>
                </c:pt>
                <c:pt idx="28">
                  <c:v>1.0733126291998978E-2</c:v>
                </c:pt>
                <c:pt idx="29">
                  <c:v>1.4310835055998639E-2</c:v>
                </c:pt>
                <c:pt idx="30">
                  <c:v>1.7888543819998298E-2</c:v>
                </c:pt>
                <c:pt idx="31">
                  <c:v>2.1466252583997956E-2</c:v>
                </c:pt>
                <c:pt idx="32">
                  <c:v>2.5043961347997617E-2</c:v>
                </c:pt>
                <c:pt idx="33">
                  <c:v>2.8621670111997278E-2</c:v>
                </c:pt>
                <c:pt idx="34">
                  <c:v>3.2199378875996935E-2</c:v>
                </c:pt>
                <c:pt idx="35">
                  <c:v>3.5777087639996596E-2</c:v>
                </c:pt>
                <c:pt idx="36">
                  <c:v>3.9354796403996258E-2</c:v>
                </c:pt>
                <c:pt idx="37">
                  <c:v>4.2932505167995912E-2</c:v>
                </c:pt>
                <c:pt idx="38">
                  <c:v>4.651021393199558E-2</c:v>
                </c:pt>
                <c:pt idx="39">
                  <c:v>5.0087922695995234E-2</c:v>
                </c:pt>
                <c:pt idx="40">
                  <c:v>5.3665631459994895E-2</c:v>
                </c:pt>
                <c:pt idx="41">
                  <c:v>5.7243340223994556E-2</c:v>
                </c:pt>
                <c:pt idx="42">
                  <c:v>6.082104898799421E-2</c:v>
                </c:pt>
                <c:pt idx="43">
                  <c:v>6.4398757751993871E-2</c:v>
                </c:pt>
                <c:pt idx="44">
                  <c:v>6.7976466515993525E-2</c:v>
                </c:pt>
                <c:pt idx="45">
                  <c:v>7.1554175279993193E-2</c:v>
                </c:pt>
                <c:pt idx="46">
                  <c:v>7.5131884043992861E-2</c:v>
                </c:pt>
                <c:pt idx="47">
                  <c:v>7.8709592807992515E-2</c:v>
                </c:pt>
                <c:pt idx="48">
                  <c:v>8.2287301571992169E-2</c:v>
                </c:pt>
                <c:pt idx="49">
                  <c:v>8.5865010335991823E-2</c:v>
                </c:pt>
                <c:pt idx="50">
                  <c:v>8.9442719099991491E-2</c:v>
                </c:pt>
                <c:pt idx="51">
                  <c:v>9.3020427863991159E-2</c:v>
                </c:pt>
                <c:pt idx="52">
                  <c:v>9.6598136627990813E-2</c:v>
                </c:pt>
              </c:numCache>
            </c:numRef>
          </c:xVal>
          <c:yVal>
            <c:numRef>
              <c:f>'T-Test'!$B$35:$B$87</c:f>
              <c:numCache>
                <c:formatCode>General</c:formatCode>
                <c:ptCount val="53"/>
                <c:pt idx="0">
                  <c:v>3.1686269691958475E-6</c:v>
                </c:pt>
                <c:pt idx="1">
                  <c:v>4.4478854358605169E-6</c:v>
                </c:pt>
                <c:pt idx="2">
                  <c:v>6.319526731902882E-6</c:v>
                </c:pt>
                <c:pt idx="3">
                  <c:v>9.0949943879295994E-6</c:v>
                </c:pt>
                <c:pt idx="4">
                  <c:v>1.327001389132517E-5</c:v>
                </c:pt>
                <c:pt idx="5">
                  <c:v>1.9646345626245659E-5</c:v>
                </c:pt>
                <c:pt idx="6">
                  <c:v>2.9542680223880081E-5</c:v>
                </c:pt>
                <c:pt idx="7">
                  <c:v>4.5166442198993183E-5</c:v>
                </c:pt>
                <c:pt idx="8">
                  <c:v>7.0281245633361795E-5</c:v>
                </c:pt>
                <c:pt idx="9">
                  <c:v>1.1142731684203373E-4</c:v>
                </c:pt>
                <c:pt idx="10">
                  <c:v>1.8019426713034847E-4</c:v>
                </c:pt>
                <c:pt idx="11">
                  <c:v>2.975295532017047E-4</c:v>
                </c:pt>
                <c:pt idx="12">
                  <c:v>5.0204145003127359E-4</c:v>
                </c:pt>
                <c:pt idx="13">
                  <c:v>8.6622418955760981E-4</c:v>
                </c:pt>
                <c:pt idx="14">
                  <c:v>1.5284653411171789E-3</c:v>
                </c:pt>
                <c:pt idx="15">
                  <c:v>2.7563059734250447E-3</c:v>
                </c:pt>
                <c:pt idx="16">
                  <c:v>5.0701085967620758E-3</c:v>
                </c:pt>
                <c:pt idx="17">
                  <c:v>9.4768991936425174E-3</c:v>
                </c:pt>
                <c:pt idx="18">
                  <c:v>1.7880502361884237E-2</c:v>
                </c:pt>
                <c:pt idx="19">
                  <c:v>3.3689538473721817E-2</c:v>
                </c:pt>
                <c:pt idx="20">
                  <c:v>6.2368084634682755E-2</c:v>
                </c:pt>
                <c:pt idx="21">
                  <c:v>0.11086395867596573</c:v>
                </c:pt>
                <c:pt idx="22">
                  <c:v>0.18361325924390345</c:v>
                </c:pt>
                <c:pt idx="23">
                  <c:v>0.27350556847765839</c:v>
                </c:pt>
                <c:pt idx="24">
                  <c:v>0.35373033029285705</c:v>
                </c:pt>
                <c:pt idx="25">
                  <c:v>0.38669902096139325</c:v>
                </c:pt>
                <c:pt idx="26">
                  <c:v>0.3537303302928555</c:v>
                </c:pt>
                <c:pt idx="27">
                  <c:v>0.27350556847765589</c:v>
                </c:pt>
                <c:pt idx="28">
                  <c:v>0.18361325924390132</c:v>
                </c:pt>
                <c:pt idx="29">
                  <c:v>0.11086395867596423</c:v>
                </c:pt>
                <c:pt idx="30">
                  <c:v>6.2368084634681804E-2</c:v>
                </c:pt>
                <c:pt idx="31">
                  <c:v>3.368953847372131E-2</c:v>
                </c:pt>
                <c:pt idx="32">
                  <c:v>1.7880502361883963E-2</c:v>
                </c:pt>
                <c:pt idx="33">
                  <c:v>9.4768991936423682E-3</c:v>
                </c:pt>
                <c:pt idx="34">
                  <c:v>5.0701085967619951E-3</c:v>
                </c:pt>
                <c:pt idx="35">
                  <c:v>2.7563059734250009E-3</c:v>
                </c:pt>
                <c:pt idx="36">
                  <c:v>1.5284653411171789E-3</c:v>
                </c:pt>
                <c:pt idx="37">
                  <c:v>8.6622418955760981E-4</c:v>
                </c:pt>
                <c:pt idx="38">
                  <c:v>5.0204145003127359E-4</c:v>
                </c:pt>
                <c:pt idx="39">
                  <c:v>2.975295532017047E-4</c:v>
                </c:pt>
                <c:pt idx="40">
                  <c:v>1.8019426713034847E-4</c:v>
                </c:pt>
                <c:pt idx="41">
                  <c:v>1.1142731684203373E-4</c:v>
                </c:pt>
                <c:pt idx="42">
                  <c:v>7.0281245633361795E-5</c:v>
                </c:pt>
                <c:pt idx="43">
                  <c:v>4.5166442198993183E-5</c:v>
                </c:pt>
                <c:pt idx="44">
                  <c:v>2.9542680223880081E-5</c:v>
                </c:pt>
                <c:pt idx="45">
                  <c:v>1.9646345626245659E-5</c:v>
                </c:pt>
                <c:pt idx="46">
                  <c:v>1.327001389132517E-5</c:v>
                </c:pt>
                <c:pt idx="47">
                  <c:v>9.0949943879295994E-6</c:v>
                </c:pt>
                <c:pt idx="48">
                  <c:v>6.319526731902882E-6</c:v>
                </c:pt>
                <c:pt idx="49">
                  <c:v>4.4478854358605169E-6</c:v>
                </c:pt>
                <c:pt idx="50">
                  <c:v>3.1686269691958475E-6</c:v>
                </c:pt>
                <c:pt idx="51">
                  <c:v>2.2830914039753835E-6</c:v>
                </c:pt>
                <c:pt idx="52">
                  <c:v>1.6627215765957523E-6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18-4689-B514-1B4F33F0340E}"/>
            </c:ext>
          </c:extLst>
        </c:ser>
        <c:ser>
          <c:idx val="1"/>
          <c:order val="1"/>
          <c:tx>
            <c:v>df1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'T-Test'!$D$35:$D$87</c:f>
              <c:numCache>
                <c:formatCode>General</c:formatCode>
                <c:ptCount val="53"/>
                <c:pt idx="0">
                  <c:v>-8.9442719099991491E-2</c:v>
                </c:pt>
                <c:pt idx="1">
                  <c:v>-8.5865010335991823E-2</c:v>
                </c:pt>
                <c:pt idx="2">
                  <c:v>-8.2287301571992169E-2</c:v>
                </c:pt>
                <c:pt idx="3">
                  <c:v>-7.8709592807992515E-2</c:v>
                </c:pt>
                <c:pt idx="4">
                  <c:v>-7.5131884043992861E-2</c:v>
                </c:pt>
                <c:pt idx="5">
                  <c:v>-7.1554175279993193E-2</c:v>
                </c:pt>
                <c:pt idx="6">
                  <c:v>-6.7976466515993525E-2</c:v>
                </c:pt>
                <c:pt idx="7">
                  <c:v>-6.4398757751993871E-2</c:v>
                </c:pt>
                <c:pt idx="8">
                  <c:v>-6.082104898799421E-2</c:v>
                </c:pt>
                <c:pt idx="9">
                  <c:v>-5.7243340223994556E-2</c:v>
                </c:pt>
                <c:pt idx="10">
                  <c:v>-5.3665631459994895E-2</c:v>
                </c:pt>
                <c:pt idx="11">
                  <c:v>-5.0087922695995234E-2</c:v>
                </c:pt>
                <c:pt idx="12">
                  <c:v>-4.651021393199558E-2</c:v>
                </c:pt>
                <c:pt idx="13">
                  <c:v>-4.2932505167995912E-2</c:v>
                </c:pt>
                <c:pt idx="14">
                  <c:v>-3.9354796403996258E-2</c:v>
                </c:pt>
                <c:pt idx="15">
                  <c:v>-3.5777087639996506E-2</c:v>
                </c:pt>
                <c:pt idx="16">
                  <c:v>-3.2199378875996845E-2</c:v>
                </c:pt>
                <c:pt idx="17">
                  <c:v>-2.8621670111997188E-2</c:v>
                </c:pt>
                <c:pt idx="18">
                  <c:v>-2.504396134799753E-2</c:v>
                </c:pt>
                <c:pt idx="19">
                  <c:v>-2.1466252583997869E-2</c:v>
                </c:pt>
                <c:pt idx="20">
                  <c:v>-1.7888543819998208E-2</c:v>
                </c:pt>
                <c:pt idx="21">
                  <c:v>-1.431083505599855E-2</c:v>
                </c:pt>
                <c:pt idx="22">
                  <c:v>-1.0733126291998889E-2</c:v>
                </c:pt>
                <c:pt idx="23">
                  <c:v>-7.1554175279992301E-3</c:v>
                </c:pt>
                <c:pt idx="24">
                  <c:v>-3.57770876399957E-3</c:v>
                </c:pt>
                <c:pt idx="25">
                  <c:v>0</c:v>
                </c:pt>
                <c:pt idx="26">
                  <c:v>3.5777087639996597E-3</c:v>
                </c:pt>
                <c:pt idx="27">
                  <c:v>7.155417527999329E-3</c:v>
                </c:pt>
                <c:pt idx="28">
                  <c:v>1.0733126291998978E-2</c:v>
                </c:pt>
                <c:pt idx="29">
                  <c:v>1.4310835055998639E-2</c:v>
                </c:pt>
                <c:pt idx="30">
                  <c:v>1.7888543819998298E-2</c:v>
                </c:pt>
                <c:pt idx="31">
                  <c:v>2.1466252583997956E-2</c:v>
                </c:pt>
                <c:pt idx="32">
                  <c:v>2.5043961347997617E-2</c:v>
                </c:pt>
                <c:pt idx="33">
                  <c:v>2.8621670111997278E-2</c:v>
                </c:pt>
                <c:pt idx="34">
                  <c:v>3.2199378875996935E-2</c:v>
                </c:pt>
                <c:pt idx="35">
                  <c:v>3.5777087639996596E-2</c:v>
                </c:pt>
                <c:pt idx="36">
                  <c:v>3.9354796403996258E-2</c:v>
                </c:pt>
                <c:pt idx="37">
                  <c:v>4.2932505167995912E-2</c:v>
                </c:pt>
                <c:pt idx="38">
                  <c:v>4.651021393199558E-2</c:v>
                </c:pt>
                <c:pt idx="39">
                  <c:v>5.0087922695995234E-2</c:v>
                </c:pt>
                <c:pt idx="40">
                  <c:v>5.3665631459994895E-2</c:v>
                </c:pt>
                <c:pt idx="41">
                  <c:v>5.7243340223994556E-2</c:v>
                </c:pt>
                <c:pt idx="42">
                  <c:v>6.082104898799421E-2</c:v>
                </c:pt>
                <c:pt idx="43">
                  <c:v>6.4398757751993871E-2</c:v>
                </c:pt>
                <c:pt idx="44">
                  <c:v>6.7976466515993525E-2</c:v>
                </c:pt>
                <c:pt idx="45">
                  <c:v>7.1554175279993193E-2</c:v>
                </c:pt>
                <c:pt idx="46">
                  <c:v>7.5131884043992861E-2</c:v>
                </c:pt>
                <c:pt idx="47">
                  <c:v>7.8709592807992515E-2</c:v>
                </c:pt>
                <c:pt idx="48">
                  <c:v>8.2287301571992169E-2</c:v>
                </c:pt>
                <c:pt idx="49">
                  <c:v>8.5865010335991823E-2</c:v>
                </c:pt>
                <c:pt idx="50">
                  <c:v>8.9442719099991491E-2</c:v>
                </c:pt>
                <c:pt idx="51">
                  <c:v>9.3020427863991159E-2</c:v>
                </c:pt>
                <c:pt idx="52">
                  <c:v>9.6598136627990813E-2</c:v>
                </c:pt>
              </c:numCache>
            </c:numRef>
          </c:xVal>
          <c:yVal>
            <c:numRef>
              <c:f>'T-Test'!$E$35:$E$87</c:f>
              <c:numCache>
                <c:formatCode>General</c:formatCode>
                <c:ptCount val="53"/>
                <c:pt idx="0">
                  <c:v>3.1515830315226802E-3</c:v>
                </c:pt>
                <c:pt idx="1">
                  <c:v>3.4168085678809648E-3</c:v>
                </c:pt>
                <c:pt idx="2">
                  <c:v>3.7168365971951278E-3</c:v>
                </c:pt>
                <c:pt idx="3">
                  <c:v>4.0580046683298147E-3</c:v>
                </c:pt>
                <c:pt idx="4">
                  <c:v>4.4481538035744924E-3</c:v>
                </c:pt>
                <c:pt idx="5">
                  <c:v>4.8970751720583188E-3</c:v>
                </c:pt>
                <c:pt idx="6">
                  <c:v>5.4171185531618569E-3</c:v>
                </c:pt>
                <c:pt idx="7">
                  <c:v>6.024032668126243E-3</c:v>
                </c:pt>
                <c:pt idx="8">
                  <c:v>6.7381432299701673E-3</c:v>
                </c:pt>
                <c:pt idx="9">
                  <c:v>7.5860316059054005E-3</c:v>
                </c:pt>
                <c:pt idx="10">
                  <c:v>8.6029698968592069E-3</c:v>
                </c:pt>
                <c:pt idx="11">
                  <c:v>9.8365230588316026E-3</c:v>
                </c:pt>
                <c:pt idx="12">
                  <c:v>1.1351993087867E-2</c:v>
                </c:pt>
                <c:pt idx="13">
                  <c:v>1.3240843851239215E-2</c:v>
                </c:pt>
                <c:pt idx="14">
                  <c:v>1.5634080853820759E-2</c:v>
                </c:pt>
                <c:pt idx="15">
                  <c:v>1.8724110951987779E-2</c:v>
                </c:pt>
                <c:pt idx="16">
                  <c:v>2.2801567778208624E-2</c:v>
                </c:pt>
                <c:pt idx="17">
                  <c:v>2.8319384891796483E-2</c:v>
                </c:pt>
                <c:pt idx="18">
                  <c:v>3.6007905676899633E-2</c:v>
                </c:pt>
                <c:pt idx="19">
                  <c:v>4.7087261269791854E-2</c:v>
                </c:pt>
                <c:pt idx="20">
                  <c:v>6.3661977236758649E-2</c:v>
                </c:pt>
                <c:pt idx="21">
                  <c:v>8.9412889377470078E-2</c:v>
                </c:pt>
                <c:pt idx="22">
                  <c:v>0.13045487138680073</c:v>
                </c:pt>
                <c:pt idx="23">
                  <c:v>0.19409139401450839</c:v>
                </c:pt>
                <c:pt idx="24">
                  <c:v>0.27440507429637317</c:v>
                </c:pt>
                <c:pt idx="25">
                  <c:v>0.31830988618379069</c:v>
                </c:pt>
                <c:pt idx="26">
                  <c:v>0.27440507429637123</c:v>
                </c:pt>
                <c:pt idx="27">
                  <c:v>0.19409139401450631</c:v>
                </c:pt>
                <c:pt idx="28">
                  <c:v>0.13045487138679945</c:v>
                </c:pt>
                <c:pt idx="29">
                  <c:v>8.9412889377469287E-2</c:v>
                </c:pt>
                <c:pt idx="30">
                  <c:v>6.3661977236758135E-2</c:v>
                </c:pt>
                <c:pt idx="31">
                  <c:v>4.7087261269791521E-2</c:v>
                </c:pt>
                <c:pt idx="32">
                  <c:v>3.6007905676899397E-2</c:v>
                </c:pt>
                <c:pt idx="33">
                  <c:v>2.831938489179632E-2</c:v>
                </c:pt>
                <c:pt idx="34">
                  <c:v>2.2801567778208503E-2</c:v>
                </c:pt>
                <c:pt idx="35">
                  <c:v>1.8724110951987685E-2</c:v>
                </c:pt>
                <c:pt idx="36">
                  <c:v>1.5634080853820759E-2</c:v>
                </c:pt>
                <c:pt idx="37">
                  <c:v>1.3240843851239215E-2</c:v>
                </c:pt>
                <c:pt idx="38">
                  <c:v>1.1351993087867E-2</c:v>
                </c:pt>
                <c:pt idx="39">
                  <c:v>9.8365230588316026E-3</c:v>
                </c:pt>
                <c:pt idx="40">
                  <c:v>8.6029698968592069E-3</c:v>
                </c:pt>
                <c:pt idx="41">
                  <c:v>7.5860316059054005E-3</c:v>
                </c:pt>
                <c:pt idx="42">
                  <c:v>6.7381432299701673E-3</c:v>
                </c:pt>
                <c:pt idx="43">
                  <c:v>6.024032668126243E-3</c:v>
                </c:pt>
                <c:pt idx="44">
                  <c:v>5.4171185531618569E-3</c:v>
                </c:pt>
                <c:pt idx="45">
                  <c:v>4.8970751720583188E-3</c:v>
                </c:pt>
                <c:pt idx="46">
                  <c:v>4.4481538035744924E-3</c:v>
                </c:pt>
                <c:pt idx="47">
                  <c:v>4.0580046683298147E-3</c:v>
                </c:pt>
                <c:pt idx="48">
                  <c:v>3.7168365971951278E-3</c:v>
                </c:pt>
                <c:pt idx="49">
                  <c:v>3.4168085678809648E-3</c:v>
                </c:pt>
                <c:pt idx="50">
                  <c:v>3.1515830315226802E-3</c:v>
                </c:pt>
                <c:pt idx="51">
                  <c:v>2.9159938272608158E-3</c:v>
                </c:pt>
                <c:pt idx="52">
                  <c:v>2.7057963803450409E-3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18-4689-B514-1B4F33F0340E}"/>
            </c:ext>
          </c:extLst>
        </c:ser>
        <c:ser>
          <c:idx val="2"/>
          <c:order val="2"/>
          <c:tx>
            <c:v>df7.8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'T-Test'!$D$35:$D$87</c:f>
              <c:numCache>
                <c:formatCode>General</c:formatCode>
                <c:ptCount val="53"/>
                <c:pt idx="0">
                  <c:v>-8.9442719099991491E-2</c:v>
                </c:pt>
                <c:pt idx="1">
                  <c:v>-8.5865010335991823E-2</c:v>
                </c:pt>
                <c:pt idx="2">
                  <c:v>-8.2287301571992169E-2</c:v>
                </c:pt>
                <c:pt idx="3">
                  <c:v>-7.8709592807992515E-2</c:v>
                </c:pt>
                <c:pt idx="4">
                  <c:v>-7.5131884043992861E-2</c:v>
                </c:pt>
                <c:pt idx="5">
                  <c:v>-7.1554175279993193E-2</c:v>
                </c:pt>
                <c:pt idx="6">
                  <c:v>-6.7976466515993525E-2</c:v>
                </c:pt>
                <c:pt idx="7">
                  <c:v>-6.4398757751993871E-2</c:v>
                </c:pt>
                <c:pt idx="8">
                  <c:v>-6.082104898799421E-2</c:v>
                </c:pt>
                <c:pt idx="9">
                  <c:v>-5.7243340223994556E-2</c:v>
                </c:pt>
                <c:pt idx="10">
                  <c:v>-5.3665631459994895E-2</c:v>
                </c:pt>
                <c:pt idx="11">
                  <c:v>-5.0087922695995234E-2</c:v>
                </c:pt>
                <c:pt idx="12">
                  <c:v>-4.651021393199558E-2</c:v>
                </c:pt>
                <c:pt idx="13">
                  <c:v>-4.2932505167995912E-2</c:v>
                </c:pt>
                <c:pt idx="14">
                  <c:v>-3.9354796403996258E-2</c:v>
                </c:pt>
                <c:pt idx="15">
                  <c:v>-3.5777087639996506E-2</c:v>
                </c:pt>
                <c:pt idx="16">
                  <c:v>-3.2199378875996845E-2</c:v>
                </c:pt>
                <c:pt idx="17">
                  <c:v>-2.8621670111997188E-2</c:v>
                </c:pt>
                <c:pt idx="18">
                  <c:v>-2.504396134799753E-2</c:v>
                </c:pt>
                <c:pt idx="19">
                  <c:v>-2.1466252583997869E-2</c:v>
                </c:pt>
                <c:pt idx="20">
                  <c:v>-1.7888543819998208E-2</c:v>
                </c:pt>
                <c:pt idx="21">
                  <c:v>-1.431083505599855E-2</c:v>
                </c:pt>
                <c:pt idx="22">
                  <c:v>-1.0733126291998889E-2</c:v>
                </c:pt>
                <c:pt idx="23">
                  <c:v>-7.1554175279992301E-3</c:v>
                </c:pt>
                <c:pt idx="24">
                  <c:v>-3.57770876399957E-3</c:v>
                </c:pt>
                <c:pt idx="25">
                  <c:v>0</c:v>
                </c:pt>
                <c:pt idx="26">
                  <c:v>3.5777087639996597E-3</c:v>
                </c:pt>
                <c:pt idx="27">
                  <c:v>7.155417527999329E-3</c:v>
                </c:pt>
                <c:pt idx="28">
                  <c:v>1.0733126291998978E-2</c:v>
                </c:pt>
                <c:pt idx="29">
                  <c:v>1.4310835055998639E-2</c:v>
                </c:pt>
                <c:pt idx="30">
                  <c:v>1.7888543819998298E-2</c:v>
                </c:pt>
                <c:pt idx="31">
                  <c:v>2.1466252583997956E-2</c:v>
                </c:pt>
                <c:pt idx="32">
                  <c:v>2.5043961347997617E-2</c:v>
                </c:pt>
                <c:pt idx="33">
                  <c:v>2.8621670111997278E-2</c:v>
                </c:pt>
                <c:pt idx="34">
                  <c:v>3.2199378875996935E-2</c:v>
                </c:pt>
                <c:pt idx="35">
                  <c:v>3.5777087639996596E-2</c:v>
                </c:pt>
                <c:pt idx="36">
                  <c:v>3.9354796403996258E-2</c:v>
                </c:pt>
                <c:pt idx="37">
                  <c:v>4.2932505167995912E-2</c:v>
                </c:pt>
                <c:pt idx="38">
                  <c:v>4.651021393199558E-2</c:v>
                </c:pt>
                <c:pt idx="39">
                  <c:v>5.0087922695995234E-2</c:v>
                </c:pt>
                <c:pt idx="40">
                  <c:v>5.3665631459994895E-2</c:v>
                </c:pt>
                <c:pt idx="41">
                  <c:v>5.7243340223994556E-2</c:v>
                </c:pt>
                <c:pt idx="42">
                  <c:v>6.082104898799421E-2</c:v>
                </c:pt>
                <c:pt idx="43">
                  <c:v>6.4398757751993871E-2</c:v>
                </c:pt>
                <c:pt idx="44">
                  <c:v>6.7976466515993525E-2</c:v>
                </c:pt>
                <c:pt idx="45">
                  <c:v>7.1554175279993193E-2</c:v>
                </c:pt>
                <c:pt idx="46">
                  <c:v>7.5131884043992861E-2</c:v>
                </c:pt>
                <c:pt idx="47">
                  <c:v>7.8709592807992515E-2</c:v>
                </c:pt>
                <c:pt idx="48">
                  <c:v>8.2287301571992169E-2</c:v>
                </c:pt>
                <c:pt idx="49">
                  <c:v>8.5865010335991823E-2</c:v>
                </c:pt>
                <c:pt idx="50">
                  <c:v>8.9442719099991491E-2</c:v>
                </c:pt>
                <c:pt idx="51">
                  <c:v>9.3020427863991159E-2</c:v>
                </c:pt>
                <c:pt idx="52">
                  <c:v>9.6598136627990813E-2</c:v>
                </c:pt>
              </c:numCache>
            </c:numRef>
          </c:xVal>
          <c:yVal>
            <c:numRef>
              <c:f>'T-Test'!$F$35:$F$87</c:f>
              <c:numCache>
                <c:formatCode>General</c:formatCode>
                <c:ptCount val="53"/>
                <c:pt idx="0">
                  <c:v>1.0879223472902215E-4</c:v>
                </c:pt>
                <c:pt idx="1">
                  <c:v>1.323412125312505E-4</c:v>
                </c:pt>
                <c:pt idx="2">
                  <c:v>1.6222092654044875E-4</c:v>
                </c:pt>
                <c:pt idx="3">
                  <c:v>2.0048728449274317E-4</c:v>
                </c:pt>
                <c:pt idx="4">
                  <c:v>2.4998646635300455E-4</c:v>
                </c:pt>
                <c:pt idx="5">
                  <c:v>3.1470885601600279E-4</c:v>
                </c:pt>
                <c:pt idx="6">
                  <c:v>4.0032529073711043E-4</c:v>
                </c:pt>
                <c:pt idx="7">
                  <c:v>5.1501244304123859E-4</c:v>
                </c:pt>
                <c:pt idx="8">
                  <c:v>6.7074457569799549E-4</c:v>
                </c:pt>
                <c:pt idx="9">
                  <c:v>8.853510152637056E-4</c:v>
                </c:pt>
                <c:pt idx="10">
                  <c:v>1.1858541225631411E-3</c:v>
                </c:pt>
                <c:pt idx="11">
                  <c:v>1.6139891289376313E-3</c:v>
                </c:pt>
                <c:pt idx="12">
                  <c:v>2.2355117895901822E-3</c:v>
                </c:pt>
                <c:pt idx="13">
                  <c:v>3.1562000899559108E-3</c:v>
                </c:pt>
                <c:pt idx="14">
                  <c:v>4.5498716959368538E-3</c:v>
                </c:pt>
                <c:pt idx="15">
                  <c:v>6.708203932499439E-3</c:v>
                </c:pt>
                <c:pt idx="16">
                  <c:v>1.0130167496884399E-2</c:v>
                </c:pt>
                <c:pt idx="17">
                  <c:v>1.5682174165288058E-2</c:v>
                </c:pt>
                <c:pt idx="18">
                  <c:v>2.4877228205426375E-2</c:v>
                </c:pt>
                <c:pt idx="19">
                  <c:v>4.0323358954948749E-2</c:v>
                </c:pt>
                <c:pt idx="20">
                  <c:v>6.6291260736239629E-2</c:v>
                </c:pt>
                <c:pt idx="21">
                  <c:v>0.10887336538561117</c:v>
                </c:pt>
                <c:pt idx="22">
                  <c:v>0.1738537235846711</c:v>
                </c:pt>
                <c:pt idx="23">
                  <c:v>0.25875353677316826</c:v>
                </c:pt>
                <c:pt idx="24">
                  <c:v>0.33997573352819599</c:v>
                </c:pt>
                <c:pt idx="25">
                  <c:v>0.37499999999999994</c:v>
                </c:pt>
                <c:pt idx="26">
                  <c:v>0.33997573352819432</c:v>
                </c:pt>
                <c:pt idx="27">
                  <c:v>0.25875353677316582</c:v>
                </c:pt>
                <c:pt idx="28">
                  <c:v>0.17385372358466913</c:v>
                </c:pt>
                <c:pt idx="29">
                  <c:v>0.10887336538560986</c:v>
                </c:pt>
                <c:pt idx="30">
                  <c:v>6.6291260736238825E-2</c:v>
                </c:pt>
                <c:pt idx="31">
                  <c:v>4.0323358954948249E-2</c:v>
                </c:pt>
                <c:pt idx="32">
                  <c:v>2.4877228205426087E-2</c:v>
                </c:pt>
                <c:pt idx="33">
                  <c:v>1.5682174165287874E-2</c:v>
                </c:pt>
                <c:pt idx="34">
                  <c:v>1.0130167496884291E-2</c:v>
                </c:pt>
                <c:pt idx="35">
                  <c:v>6.7082039324993705E-3</c:v>
                </c:pt>
                <c:pt idx="36">
                  <c:v>4.5498716959368538E-3</c:v>
                </c:pt>
                <c:pt idx="37">
                  <c:v>3.1562000899559108E-3</c:v>
                </c:pt>
                <c:pt idx="38">
                  <c:v>2.2355117895901822E-3</c:v>
                </c:pt>
                <c:pt idx="39">
                  <c:v>1.6139891289376313E-3</c:v>
                </c:pt>
                <c:pt idx="40">
                  <c:v>1.1858541225631411E-3</c:v>
                </c:pt>
                <c:pt idx="41">
                  <c:v>8.853510152637056E-4</c:v>
                </c:pt>
                <c:pt idx="42">
                  <c:v>6.7074457569799549E-4</c:v>
                </c:pt>
                <c:pt idx="43">
                  <c:v>5.1501244304123859E-4</c:v>
                </c:pt>
                <c:pt idx="44">
                  <c:v>4.0032529073711043E-4</c:v>
                </c:pt>
                <c:pt idx="45">
                  <c:v>3.1470885601600279E-4</c:v>
                </c:pt>
                <c:pt idx="46">
                  <c:v>2.4998646635300455E-4</c:v>
                </c:pt>
                <c:pt idx="47">
                  <c:v>2.0048728449274317E-4</c:v>
                </c:pt>
                <c:pt idx="48">
                  <c:v>1.6222092654044875E-4</c:v>
                </c:pt>
                <c:pt idx="49">
                  <c:v>1.323412125312505E-4</c:v>
                </c:pt>
                <c:pt idx="50">
                  <c:v>1.0879223472902215E-4</c:v>
                </c:pt>
                <c:pt idx="51">
                  <c:v>9.0071261325776501E-5</c:v>
                </c:pt>
                <c:pt idx="52">
                  <c:v>7.5067668025575874E-5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18-4689-B514-1B4F33F0340E}"/>
            </c:ext>
          </c:extLst>
        </c:ser>
        <c:ser>
          <c:idx val="3"/>
          <c:order val="3"/>
          <c:tx>
            <c:v>norm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'T-Test'!$D$35:$D$87</c:f>
              <c:numCache>
                <c:formatCode>General</c:formatCode>
                <c:ptCount val="53"/>
                <c:pt idx="0">
                  <c:v>-8.9442719099991491E-2</c:v>
                </c:pt>
                <c:pt idx="1">
                  <c:v>-8.5865010335991823E-2</c:v>
                </c:pt>
                <c:pt idx="2">
                  <c:v>-8.2287301571992169E-2</c:v>
                </c:pt>
                <c:pt idx="3">
                  <c:v>-7.8709592807992515E-2</c:v>
                </c:pt>
                <c:pt idx="4">
                  <c:v>-7.5131884043992861E-2</c:v>
                </c:pt>
                <c:pt idx="5">
                  <c:v>-7.1554175279993193E-2</c:v>
                </c:pt>
                <c:pt idx="6">
                  <c:v>-6.7976466515993525E-2</c:v>
                </c:pt>
                <c:pt idx="7">
                  <c:v>-6.4398757751993871E-2</c:v>
                </c:pt>
                <c:pt idx="8">
                  <c:v>-6.082104898799421E-2</c:v>
                </c:pt>
                <c:pt idx="9">
                  <c:v>-5.7243340223994556E-2</c:v>
                </c:pt>
                <c:pt idx="10">
                  <c:v>-5.3665631459994895E-2</c:v>
                </c:pt>
                <c:pt idx="11">
                  <c:v>-5.0087922695995234E-2</c:v>
                </c:pt>
                <c:pt idx="12">
                  <c:v>-4.651021393199558E-2</c:v>
                </c:pt>
                <c:pt idx="13">
                  <c:v>-4.2932505167995912E-2</c:v>
                </c:pt>
                <c:pt idx="14">
                  <c:v>-3.9354796403996258E-2</c:v>
                </c:pt>
                <c:pt idx="15">
                  <c:v>-3.5777087639996506E-2</c:v>
                </c:pt>
                <c:pt idx="16">
                  <c:v>-3.2199378875996845E-2</c:v>
                </c:pt>
                <c:pt idx="17">
                  <c:v>-2.8621670111997188E-2</c:v>
                </c:pt>
                <c:pt idx="18">
                  <c:v>-2.504396134799753E-2</c:v>
                </c:pt>
                <c:pt idx="19">
                  <c:v>-2.1466252583997869E-2</c:v>
                </c:pt>
                <c:pt idx="20">
                  <c:v>-1.7888543819998208E-2</c:v>
                </c:pt>
                <c:pt idx="21">
                  <c:v>-1.431083505599855E-2</c:v>
                </c:pt>
                <c:pt idx="22">
                  <c:v>-1.0733126291998889E-2</c:v>
                </c:pt>
                <c:pt idx="23">
                  <c:v>-7.1554175279992301E-3</c:v>
                </c:pt>
                <c:pt idx="24">
                  <c:v>-3.57770876399957E-3</c:v>
                </c:pt>
                <c:pt idx="25">
                  <c:v>0</c:v>
                </c:pt>
                <c:pt idx="26">
                  <c:v>3.5777087639996597E-3</c:v>
                </c:pt>
                <c:pt idx="27">
                  <c:v>7.155417527999329E-3</c:v>
                </c:pt>
                <c:pt idx="28">
                  <c:v>1.0733126291998978E-2</c:v>
                </c:pt>
                <c:pt idx="29">
                  <c:v>1.4310835055998639E-2</c:v>
                </c:pt>
                <c:pt idx="30">
                  <c:v>1.7888543819998298E-2</c:v>
                </c:pt>
                <c:pt idx="31">
                  <c:v>2.1466252583997956E-2</c:v>
                </c:pt>
                <c:pt idx="32">
                  <c:v>2.5043961347997617E-2</c:v>
                </c:pt>
                <c:pt idx="33">
                  <c:v>2.8621670111997278E-2</c:v>
                </c:pt>
                <c:pt idx="34">
                  <c:v>3.2199378875996935E-2</c:v>
                </c:pt>
                <c:pt idx="35">
                  <c:v>3.5777087639996596E-2</c:v>
                </c:pt>
                <c:pt idx="36">
                  <c:v>3.9354796403996258E-2</c:v>
                </c:pt>
                <c:pt idx="37">
                  <c:v>4.2932505167995912E-2</c:v>
                </c:pt>
                <c:pt idx="38">
                  <c:v>4.651021393199558E-2</c:v>
                </c:pt>
                <c:pt idx="39">
                  <c:v>5.0087922695995234E-2</c:v>
                </c:pt>
                <c:pt idx="40">
                  <c:v>5.3665631459994895E-2</c:v>
                </c:pt>
                <c:pt idx="41">
                  <c:v>5.7243340223994556E-2</c:v>
                </c:pt>
                <c:pt idx="42">
                  <c:v>6.082104898799421E-2</c:v>
                </c:pt>
                <c:pt idx="43">
                  <c:v>6.4398757751993871E-2</c:v>
                </c:pt>
                <c:pt idx="44">
                  <c:v>6.7976466515993525E-2</c:v>
                </c:pt>
                <c:pt idx="45">
                  <c:v>7.1554175279993193E-2</c:v>
                </c:pt>
                <c:pt idx="46">
                  <c:v>7.5131884043992861E-2</c:v>
                </c:pt>
                <c:pt idx="47">
                  <c:v>7.8709592807992515E-2</c:v>
                </c:pt>
                <c:pt idx="48">
                  <c:v>8.2287301571992169E-2</c:v>
                </c:pt>
                <c:pt idx="49">
                  <c:v>8.5865010335991823E-2</c:v>
                </c:pt>
                <c:pt idx="50">
                  <c:v>8.9442719099991491E-2</c:v>
                </c:pt>
                <c:pt idx="51">
                  <c:v>9.3020427863991159E-2</c:v>
                </c:pt>
                <c:pt idx="52">
                  <c:v>9.6598136627990813E-2</c:v>
                </c:pt>
              </c:numCache>
            </c:numRef>
          </c:xVal>
          <c:yVal>
            <c:numRef>
              <c:f>'T-Test'!$G$35:$G$87</c:f>
              <c:numCache>
                <c:formatCode>General</c:formatCode>
                <c:ptCount val="53"/>
                <c:pt idx="0">
                  <c:v>7.6945986267064199E-23</c:v>
                </c:pt>
                <c:pt idx="1">
                  <c:v>3.8781119317469607E-21</c:v>
                </c:pt>
                <c:pt idx="2">
                  <c:v>1.665588032379929E-19</c:v>
                </c:pt>
                <c:pt idx="3">
                  <c:v>6.095758129562418E-18</c:v>
                </c:pt>
                <c:pt idx="4">
                  <c:v>1.9010815379079637E-16</c:v>
                </c:pt>
                <c:pt idx="5">
                  <c:v>5.0522710835368927E-15</c:v>
                </c:pt>
                <c:pt idx="6">
                  <c:v>1.144156490180137E-13</c:v>
                </c:pt>
                <c:pt idx="7">
                  <c:v>2.2079899631371392E-12</c:v>
                </c:pt>
                <c:pt idx="8">
                  <c:v>3.6309615017918004E-11</c:v>
                </c:pt>
                <c:pt idx="9">
                  <c:v>5.0881402816450389E-10</c:v>
                </c:pt>
                <c:pt idx="10">
                  <c:v>6.0758828498232861E-9</c:v>
                </c:pt>
                <c:pt idx="11">
                  <c:v>6.1826205001658573E-8</c:v>
                </c:pt>
                <c:pt idx="12">
                  <c:v>5.3610353446976145E-7</c:v>
                </c:pt>
                <c:pt idx="13">
                  <c:v>3.9612990910320753E-6</c:v>
                </c:pt>
                <c:pt idx="14">
                  <c:v>2.4942471290053535E-5</c:v>
                </c:pt>
                <c:pt idx="15">
                  <c:v>1.3383022576489084E-4</c:v>
                </c:pt>
                <c:pt idx="16">
                  <c:v>6.1190193011379478E-4</c:v>
                </c:pt>
                <c:pt idx="17">
                  <c:v>2.3840882014649185E-3</c:v>
                </c:pt>
                <c:pt idx="18">
                  <c:v>7.9154515829801854E-3</c:v>
                </c:pt>
                <c:pt idx="19">
                  <c:v>2.2394530294843427E-2</c:v>
                </c:pt>
                <c:pt idx="20">
                  <c:v>5.3990966513189131E-2</c:v>
                </c:pt>
                <c:pt idx="21">
                  <c:v>0.11092083467945732</c:v>
                </c:pt>
                <c:pt idx="22">
                  <c:v>0.19418605498321528</c:v>
                </c:pt>
                <c:pt idx="23">
                  <c:v>0.28969155276148506</c:v>
                </c:pt>
                <c:pt idx="24">
                  <c:v>0.36827014030332483</c:v>
                </c:pt>
                <c:pt idx="25">
                  <c:v>0.3989422804014327</c:v>
                </c:pt>
                <c:pt idx="26">
                  <c:v>0.36827014030332333</c:v>
                </c:pt>
                <c:pt idx="27">
                  <c:v>0.28969155276148251</c:v>
                </c:pt>
                <c:pt idx="28">
                  <c:v>0.19418605498321295</c:v>
                </c:pt>
                <c:pt idx="29">
                  <c:v>0.11092083467945554</c:v>
                </c:pt>
                <c:pt idx="30">
                  <c:v>5.3990966513188063E-2</c:v>
                </c:pt>
                <c:pt idx="31">
                  <c:v>2.2394530294842899E-2</c:v>
                </c:pt>
                <c:pt idx="32">
                  <c:v>7.9154515829799686E-3</c:v>
                </c:pt>
                <c:pt idx="33">
                  <c:v>2.3840882014648404E-3</c:v>
                </c:pt>
                <c:pt idx="34">
                  <c:v>6.119019301137719E-4</c:v>
                </c:pt>
                <c:pt idx="35">
                  <c:v>1.3383022576488537E-4</c:v>
                </c:pt>
                <c:pt idx="36">
                  <c:v>2.4942471290053535E-5</c:v>
                </c:pt>
                <c:pt idx="37">
                  <c:v>3.9612990910320753E-6</c:v>
                </c:pt>
                <c:pt idx="38">
                  <c:v>5.3610353446976145E-7</c:v>
                </c:pt>
                <c:pt idx="39">
                  <c:v>6.1826205001658573E-8</c:v>
                </c:pt>
                <c:pt idx="40">
                  <c:v>6.0758828498232861E-9</c:v>
                </c:pt>
                <c:pt idx="41">
                  <c:v>5.0881402816450389E-10</c:v>
                </c:pt>
                <c:pt idx="42">
                  <c:v>3.6309615017918004E-11</c:v>
                </c:pt>
                <c:pt idx="43">
                  <c:v>2.2079899631371392E-12</c:v>
                </c:pt>
                <c:pt idx="44">
                  <c:v>1.144156490180137E-13</c:v>
                </c:pt>
                <c:pt idx="45">
                  <c:v>5.0522710835368927E-15</c:v>
                </c:pt>
                <c:pt idx="46">
                  <c:v>1.9010815379079637E-16</c:v>
                </c:pt>
                <c:pt idx="47">
                  <c:v>6.095758129562418E-18</c:v>
                </c:pt>
                <c:pt idx="48">
                  <c:v>1.665588032379929E-19</c:v>
                </c:pt>
                <c:pt idx="49">
                  <c:v>3.8781119317469607E-21</c:v>
                </c:pt>
                <c:pt idx="50">
                  <c:v>7.6945986267064199E-23</c:v>
                </c:pt>
                <c:pt idx="51">
                  <c:v>1.300961619923913E-24</c:v>
                </c:pt>
                <c:pt idx="52">
                  <c:v>1.8743724023417964E-26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2A-4B71-99E7-519E45D05A29}"/>
            </c:ext>
          </c:extLst>
        </c:ser>
        <c:ser>
          <c:idx val="4"/>
          <c:order val="4"/>
          <c:tx>
            <c:v> 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'T-Test'!$H$35:$H$36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xVal>
          <c:yVal>
            <c:numRef>
              <c:f>'T-Test'!$L$29:$L$30</c:f>
              <c:numCache>
                <c:formatCode>General</c:formatCode>
                <c:ptCount val="2"/>
                <c:pt idx="0">
                  <c:v>-0.05</c:v>
                </c:pt>
                <c:pt idx="1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2A-4B71-99E7-519E45D05A29}"/>
            </c:ext>
          </c:extLst>
        </c:ser>
        <c:ser>
          <c:idx val="5"/>
          <c:order val="5"/>
          <c:tx>
            <c:v> 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'T-Test'!$I$35:$I$36</c:f>
              <c:numCache>
                <c:formatCode>General</c:formatCode>
                <c:ptCount val="2"/>
                <c:pt idx="0">
                  <c:v>1.663230327738165E-2</c:v>
                </c:pt>
                <c:pt idx="1">
                  <c:v>1.663230327738165E-2</c:v>
                </c:pt>
              </c:numCache>
            </c:numRef>
          </c:xVal>
          <c:yVal>
            <c:numRef>
              <c:f>'T-Test'!$L$29:$L$30</c:f>
              <c:numCache>
                <c:formatCode>General</c:formatCode>
                <c:ptCount val="2"/>
                <c:pt idx="0">
                  <c:v>-0.05</c:v>
                </c:pt>
                <c:pt idx="1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2A-4B71-99E7-519E45D05A29}"/>
            </c:ext>
          </c:extLst>
        </c:ser>
        <c:ser>
          <c:idx val="6"/>
          <c:order val="6"/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'T-Test'!$L$35:$L$36</c:f>
              <c:numCache>
                <c:formatCode>General</c:formatCode>
                <c:ptCount val="2"/>
                <c:pt idx="0">
                  <c:v>1.9067817327363405E-2</c:v>
                </c:pt>
                <c:pt idx="1">
                  <c:v>1.9067817327363405E-2</c:v>
                </c:pt>
              </c:numCache>
            </c:numRef>
          </c:xVal>
          <c:yVal>
            <c:numRef>
              <c:f>'T-Test'!$L$29:$L$30</c:f>
              <c:numCache>
                <c:formatCode>General</c:formatCode>
                <c:ptCount val="2"/>
                <c:pt idx="0">
                  <c:v>-0.05</c:v>
                </c:pt>
                <c:pt idx="1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2A-4B71-99E7-519E45D05A29}"/>
            </c:ext>
          </c:extLst>
        </c:ser>
        <c:ser>
          <c:idx val="7"/>
          <c:order val="7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'T-Test'!$K$35:$K$36</c:f>
              <c:numCache>
                <c:formatCode>General</c:formatCode>
                <c:ptCount val="2"/>
                <c:pt idx="0">
                  <c:v>5.6471910319422516E-2</c:v>
                </c:pt>
                <c:pt idx="1">
                  <c:v>5.6471910319422516E-2</c:v>
                </c:pt>
              </c:numCache>
            </c:numRef>
          </c:xVal>
          <c:yVal>
            <c:numRef>
              <c:f>'T-Test'!$L$29:$L$30</c:f>
              <c:numCache>
                <c:formatCode>General</c:formatCode>
                <c:ptCount val="2"/>
                <c:pt idx="0">
                  <c:v>-0.05</c:v>
                </c:pt>
                <c:pt idx="1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2A-4B71-99E7-519E45D05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9496"/>
        <c:axId val="461193592"/>
      </c:scatterChart>
      <c:valAx>
        <c:axId val="46119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3592"/>
        <c:crosses val="autoZero"/>
        <c:crossBetween val="midCat"/>
      </c:valAx>
      <c:valAx>
        <c:axId val="461193592"/>
        <c:scaling>
          <c:orientation val="minMax"/>
          <c:max val="0.4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9888500314680755"/>
          <c:y val="9.3035225859925394E-2"/>
          <c:w val="0.1532990285643637"/>
          <c:h val="0.42344964774140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87509253650983E-2"/>
          <c:y val="4.2471042471042469E-2"/>
          <c:w val="0.91343257226953223"/>
          <c:h val="0.867960356306813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'T-Test'!$B$34</c:f>
              <c:strCache>
                <c:ptCount val="1"/>
                <c:pt idx="0">
                  <c:v>df18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'T-Test'!$D$35:$D$87</c:f>
              <c:numCache>
                <c:formatCode>General</c:formatCode>
                <c:ptCount val="53"/>
                <c:pt idx="0">
                  <c:v>-8.9442719099991491E-2</c:v>
                </c:pt>
                <c:pt idx="1">
                  <c:v>-8.5865010335991823E-2</c:v>
                </c:pt>
                <c:pt idx="2">
                  <c:v>-8.2287301571992169E-2</c:v>
                </c:pt>
                <c:pt idx="3">
                  <c:v>-7.8709592807992515E-2</c:v>
                </c:pt>
                <c:pt idx="4">
                  <c:v>-7.5131884043992861E-2</c:v>
                </c:pt>
                <c:pt idx="5">
                  <c:v>-7.1554175279993193E-2</c:v>
                </c:pt>
                <c:pt idx="6">
                  <c:v>-6.7976466515993525E-2</c:v>
                </c:pt>
                <c:pt idx="7">
                  <c:v>-6.4398757751993871E-2</c:v>
                </c:pt>
                <c:pt idx="8">
                  <c:v>-6.082104898799421E-2</c:v>
                </c:pt>
                <c:pt idx="9">
                  <c:v>-5.7243340223994556E-2</c:v>
                </c:pt>
                <c:pt idx="10">
                  <c:v>-5.3665631459994895E-2</c:v>
                </c:pt>
                <c:pt idx="11">
                  <c:v>-5.0087922695995234E-2</c:v>
                </c:pt>
                <c:pt idx="12">
                  <c:v>-4.651021393199558E-2</c:v>
                </c:pt>
                <c:pt idx="13">
                  <c:v>-4.2932505167995912E-2</c:v>
                </c:pt>
                <c:pt idx="14">
                  <c:v>-3.9354796403996258E-2</c:v>
                </c:pt>
                <c:pt idx="15">
                  <c:v>-3.5777087639996506E-2</c:v>
                </c:pt>
                <c:pt idx="16">
                  <c:v>-3.2199378875996845E-2</c:v>
                </c:pt>
                <c:pt idx="17">
                  <c:v>-2.8621670111997188E-2</c:v>
                </c:pt>
                <c:pt idx="18">
                  <c:v>-2.504396134799753E-2</c:v>
                </c:pt>
                <c:pt idx="19">
                  <c:v>-2.1466252583997869E-2</c:v>
                </c:pt>
                <c:pt idx="20">
                  <c:v>-1.7888543819998208E-2</c:v>
                </c:pt>
                <c:pt idx="21">
                  <c:v>-1.431083505599855E-2</c:v>
                </c:pt>
                <c:pt idx="22">
                  <c:v>-1.0733126291998889E-2</c:v>
                </c:pt>
                <c:pt idx="23">
                  <c:v>-7.1554175279992301E-3</c:v>
                </c:pt>
                <c:pt idx="24">
                  <c:v>-3.57770876399957E-3</c:v>
                </c:pt>
                <c:pt idx="25">
                  <c:v>0</c:v>
                </c:pt>
                <c:pt idx="26">
                  <c:v>3.5777087639996597E-3</c:v>
                </c:pt>
                <c:pt idx="27">
                  <c:v>7.155417527999329E-3</c:v>
                </c:pt>
                <c:pt idx="28">
                  <c:v>1.0733126291998978E-2</c:v>
                </c:pt>
                <c:pt idx="29">
                  <c:v>1.4310835055998639E-2</c:v>
                </c:pt>
                <c:pt idx="30">
                  <c:v>1.7888543819998298E-2</c:v>
                </c:pt>
                <c:pt idx="31">
                  <c:v>2.1466252583997956E-2</c:v>
                </c:pt>
                <c:pt idx="32">
                  <c:v>2.5043961347997617E-2</c:v>
                </c:pt>
                <c:pt idx="33">
                  <c:v>2.8621670111997278E-2</c:v>
                </c:pt>
                <c:pt idx="34">
                  <c:v>3.2199378875996935E-2</c:v>
                </c:pt>
                <c:pt idx="35">
                  <c:v>3.5777087639996596E-2</c:v>
                </c:pt>
                <c:pt idx="36">
                  <c:v>3.9354796403996258E-2</c:v>
                </c:pt>
                <c:pt idx="37">
                  <c:v>4.2932505167995912E-2</c:v>
                </c:pt>
                <c:pt idx="38">
                  <c:v>4.651021393199558E-2</c:v>
                </c:pt>
                <c:pt idx="39">
                  <c:v>5.0087922695995234E-2</c:v>
                </c:pt>
                <c:pt idx="40">
                  <c:v>5.3665631459994895E-2</c:v>
                </c:pt>
                <c:pt idx="41">
                  <c:v>5.7243340223994556E-2</c:v>
                </c:pt>
                <c:pt idx="42">
                  <c:v>6.082104898799421E-2</c:v>
                </c:pt>
                <c:pt idx="43">
                  <c:v>6.4398757751993871E-2</c:v>
                </c:pt>
                <c:pt idx="44">
                  <c:v>6.7976466515993525E-2</c:v>
                </c:pt>
                <c:pt idx="45">
                  <c:v>7.1554175279993193E-2</c:v>
                </c:pt>
                <c:pt idx="46">
                  <c:v>7.5131884043992861E-2</c:v>
                </c:pt>
                <c:pt idx="47">
                  <c:v>7.8709592807992515E-2</c:v>
                </c:pt>
                <c:pt idx="48">
                  <c:v>8.2287301571992169E-2</c:v>
                </c:pt>
                <c:pt idx="49">
                  <c:v>8.5865010335991823E-2</c:v>
                </c:pt>
                <c:pt idx="50">
                  <c:v>8.9442719099991491E-2</c:v>
                </c:pt>
                <c:pt idx="51">
                  <c:v>9.3020427863991159E-2</c:v>
                </c:pt>
                <c:pt idx="52">
                  <c:v>9.6598136627990813E-2</c:v>
                </c:pt>
              </c:numCache>
            </c:numRef>
          </c:xVal>
          <c:yVal>
            <c:numRef>
              <c:f>'T-Test'!$B$35:$B$87</c:f>
              <c:numCache>
                <c:formatCode>General</c:formatCode>
                <c:ptCount val="53"/>
                <c:pt idx="0">
                  <c:v>3.1686269691958475E-6</c:v>
                </c:pt>
                <c:pt idx="1">
                  <c:v>4.4478854358605169E-6</c:v>
                </c:pt>
                <c:pt idx="2">
                  <c:v>6.319526731902882E-6</c:v>
                </c:pt>
                <c:pt idx="3">
                  <c:v>9.0949943879295994E-6</c:v>
                </c:pt>
                <c:pt idx="4">
                  <c:v>1.327001389132517E-5</c:v>
                </c:pt>
                <c:pt idx="5">
                  <c:v>1.9646345626245659E-5</c:v>
                </c:pt>
                <c:pt idx="6">
                  <c:v>2.9542680223880081E-5</c:v>
                </c:pt>
                <c:pt idx="7">
                  <c:v>4.5166442198993183E-5</c:v>
                </c:pt>
                <c:pt idx="8">
                  <c:v>7.0281245633361795E-5</c:v>
                </c:pt>
                <c:pt idx="9">
                  <c:v>1.1142731684203373E-4</c:v>
                </c:pt>
                <c:pt idx="10">
                  <c:v>1.8019426713034847E-4</c:v>
                </c:pt>
                <c:pt idx="11">
                  <c:v>2.975295532017047E-4</c:v>
                </c:pt>
                <c:pt idx="12">
                  <c:v>5.0204145003127359E-4</c:v>
                </c:pt>
                <c:pt idx="13">
                  <c:v>8.6622418955760981E-4</c:v>
                </c:pt>
                <c:pt idx="14">
                  <c:v>1.5284653411171789E-3</c:v>
                </c:pt>
                <c:pt idx="15">
                  <c:v>2.7563059734250447E-3</c:v>
                </c:pt>
                <c:pt idx="16">
                  <c:v>5.0701085967620758E-3</c:v>
                </c:pt>
                <c:pt idx="17">
                  <c:v>9.4768991936425174E-3</c:v>
                </c:pt>
                <c:pt idx="18">
                  <c:v>1.7880502361884237E-2</c:v>
                </c:pt>
                <c:pt idx="19">
                  <c:v>3.3689538473721817E-2</c:v>
                </c:pt>
                <c:pt idx="20">
                  <c:v>6.2368084634682755E-2</c:v>
                </c:pt>
                <c:pt idx="21">
                  <c:v>0.11086395867596573</c:v>
                </c:pt>
                <c:pt idx="22">
                  <c:v>0.18361325924390345</c:v>
                </c:pt>
                <c:pt idx="23">
                  <c:v>0.27350556847765839</c:v>
                </c:pt>
                <c:pt idx="24">
                  <c:v>0.35373033029285705</c:v>
                </c:pt>
                <c:pt idx="25">
                  <c:v>0.38669902096139325</c:v>
                </c:pt>
                <c:pt idx="26">
                  <c:v>0.3537303302928555</c:v>
                </c:pt>
                <c:pt idx="27">
                  <c:v>0.27350556847765589</c:v>
                </c:pt>
                <c:pt idx="28">
                  <c:v>0.18361325924390132</c:v>
                </c:pt>
                <c:pt idx="29">
                  <c:v>0.11086395867596423</c:v>
                </c:pt>
                <c:pt idx="30">
                  <c:v>6.2368084634681804E-2</c:v>
                </c:pt>
                <c:pt idx="31">
                  <c:v>3.368953847372131E-2</c:v>
                </c:pt>
                <c:pt idx="32">
                  <c:v>1.7880502361883963E-2</c:v>
                </c:pt>
                <c:pt idx="33">
                  <c:v>9.4768991936423682E-3</c:v>
                </c:pt>
                <c:pt idx="34">
                  <c:v>5.0701085967619951E-3</c:v>
                </c:pt>
                <c:pt idx="35">
                  <c:v>2.7563059734250009E-3</c:v>
                </c:pt>
                <c:pt idx="36">
                  <c:v>1.5284653411171789E-3</c:v>
                </c:pt>
                <c:pt idx="37">
                  <c:v>8.6622418955760981E-4</c:v>
                </c:pt>
                <c:pt idx="38">
                  <c:v>5.0204145003127359E-4</c:v>
                </c:pt>
                <c:pt idx="39">
                  <c:v>2.975295532017047E-4</c:v>
                </c:pt>
                <c:pt idx="40">
                  <c:v>1.8019426713034847E-4</c:v>
                </c:pt>
                <c:pt idx="41">
                  <c:v>1.1142731684203373E-4</c:v>
                </c:pt>
                <c:pt idx="42">
                  <c:v>7.0281245633361795E-5</c:v>
                </c:pt>
                <c:pt idx="43">
                  <c:v>4.5166442198993183E-5</c:v>
                </c:pt>
                <c:pt idx="44">
                  <c:v>2.9542680223880081E-5</c:v>
                </c:pt>
                <c:pt idx="45">
                  <c:v>1.9646345626245659E-5</c:v>
                </c:pt>
                <c:pt idx="46">
                  <c:v>1.327001389132517E-5</c:v>
                </c:pt>
                <c:pt idx="47">
                  <c:v>9.0949943879295994E-6</c:v>
                </c:pt>
                <c:pt idx="48">
                  <c:v>6.319526731902882E-6</c:v>
                </c:pt>
                <c:pt idx="49">
                  <c:v>4.4478854358605169E-6</c:v>
                </c:pt>
                <c:pt idx="50">
                  <c:v>3.1686269691958475E-6</c:v>
                </c:pt>
                <c:pt idx="51">
                  <c:v>2.2830914039753835E-6</c:v>
                </c:pt>
                <c:pt idx="52">
                  <c:v>1.6627215765957523E-6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A-40A4-B622-1FF924BD7B06}"/>
            </c:ext>
          </c:extLst>
        </c:ser>
        <c:ser>
          <c:idx val="1"/>
          <c:order val="1"/>
          <c:tx>
            <c:v>df1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'T-Test'!$D$35:$D$87</c:f>
              <c:numCache>
                <c:formatCode>General</c:formatCode>
                <c:ptCount val="53"/>
                <c:pt idx="0">
                  <c:v>-8.9442719099991491E-2</c:v>
                </c:pt>
                <c:pt idx="1">
                  <c:v>-8.5865010335991823E-2</c:v>
                </c:pt>
                <c:pt idx="2">
                  <c:v>-8.2287301571992169E-2</c:v>
                </c:pt>
                <c:pt idx="3">
                  <c:v>-7.8709592807992515E-2</c:v>
                </c:pt>
                <c:pt idx="4">
                  <c:v>-7.5131884043992861E-2</c:v>
                </c:pt>
                <c:pt idx="5">
                  <c:v>-7.1554175279993193E-2</c:v>
                </c:pt>
                <c:pt idx="6">
                  <c:v>-6.7976466515993525E-2</c:v>
                </c:pt>
                <c:pt idx="7">
                  <c:v>-6.4398757751993871E-2</c:v>
                </c:pt>
                <c:pt idx="8">
                  <c:v>-6.082104898799421E-2</c:v>
                </c:pt>
                <c:pt idx="9">
                  <c:v>-5.7243340223994556E-2</c:v>
                </c:pt>
                <c:pt idx="10">
                  <c:v>-5.3665631459994895E-2</c:v>
                </c:pt>
                <c:pt idx="11">
                  <c:v>-5.0087922695995234E-2</c:v>
                </c:pt>
                <c:pt idx="12">
                  <c:v>-4.651021393199558E-2</c:v>
                </c:pt>
                <c:pt idx="13">
                  <c:v>-4.2932505167995912E-2</c:v>
                </c:pt>
                <c:pt idx="14">
                  <c:v>-3.9354796403996258E-2</c:v>
                </c:pt>
                <c:pt idx="15">
                  <c:v>-3.5777087639996506E-2</c:v>
                </c:pt>
                <c:pt idx="16">
                  <c:v>-3.2199378875996845E-2</c:v>
                </c:pt>
                <c:pt idx="17">
                  <c:v>-2.8621670111997188E-2</c:v>
                </c:pt>
                <c:pt idx="18">
                  <c:v>-2.504396134799753E-2</c:v>
                </c:pt>
                <c:pt idx="19">
                  <c:v>-2.1466252583997869E-2</c:v>
                </c:pt>
                <c:pt idx="20">
                  <c:v>-1.7888543819998208E-2</c:v>
                </c:pt>
                <c:pt idx="21">
                  <c:v>-1.431083505599855E-2</c:v>
                </c:pt>
                <c:pt idx="22">
                  <c:v>-1.0733126291998889E-2</c:v>
                </c:pt>
                <c:pt idx="23">
                  <c:v>-7.1554175279992301E-3</c:v>
                </c:pt>
                <c:pt idx="24">
                  <c:v>-3.57770876399957E-3</c:v>
                </c:pt>
                <c:pt idx="25">
                  <c:v>0</c:v>
                </c:pt>
                <c:pt idx="26">
                  <c:v>3.5777087639996597E-3</c:v>
                </c:pt>
                <c:pt idx="27">
                  <c:v>7.155417527999329E-3</c:v>
                </c:pt>
                <c:pt idx="28">
                  <c:v>1.0733126291998978E-2</c:v>
                </c:pt>
                <c:pt idx="29">
                  <c:v>1.4310835055998639E-2</c:v>
                </c:pt>
                <c:pt idx="30">
                  <c:v>1.7888543819998298E-2</c:v>
                </c:pt>
                <c:pt idx="31">
                  <c:v>2.1466252583997956E-2</c:v>
                </c:pt>
                <c:pt idx="32">
                  <c:v>2.5043961347997617E-2</c:v>
                </c:pt>
                <c:pt idx="33">
                  <c:v>2.8621670111997278E-2</c:v>
                </c:pt>
                <c:pt idx="34">
                  <c:v>3.2199378875996935E-2</c:v>
                </c:pt>
                <c:pt idx="35">
                  <c:v>3.5777087639996596E-2</c:v>
                </c:pt>
                <c:pt idx="36">
                  <c:v>3.9354796403996258E-2</c:v>
                </c:pt>
                <c:pt idx="37">
                  <c:v>4.2932505167995912E-2</c:v>
                </c:pt>
                <c:pt idx="38">
                  <c:v>4.651021393199558E-2</c:v>
                </c:pt>
                <c:pt idx="39">
                  <c:v>5.0087922695995234E-2</c:v>
                </c:pt>
                <c:pt idx="40">
                  <c:v>5.3665631459994895E-2</c:v>
                </c:pt>
                <c:pt idx="41">
                  <c:v>5.7243340223994556E-2</c:v>
                </c:pt>
                <c:pt idx="42">
                  <c:v>6.082104898799421E-2</c:v>
                </c:pt>
                <c:pt idx="43">
                  <c:v>6.4398757751993871E-2</c:v>
                </c:pt>
                <c:pt idx="44">
                  <c:v>6.7976466515993525E-2</c:v>
                </c:pt>
                <c:pt idx="45">
                  <c:v>7.1554175279993193E-2</c:v>
                </c:pt>
                <c:pt idx="46">
                  <c:v>7.5131884043992861E-2</c:v>
                </c:pt>
                <c:pt idx="47">
                  <c:v>7.8709592807992515E-2</c:v>
                </c:pt>
                <c:pt idx="48">
                  <c:v>8.2287301571992169E-2</c:v>
                </c:pt>
                <c:pt idx="49">
                  <c:v>8.5865010335991823E-2</c:v>
                </c:pt>
                <c:pt idx="50">
                  <c:v>8.9442719099991491E-2</c:v>
                </c:pt>
                <c:pt idx="51">
                  <c:v>9.3020427863991159E-2</c:v>
                </c:pt>
                <c:pt idx="52">
                  <c:v>9.6598136627990813E-2</c:v>
                </c:pt>
              </c:numCache>
            </c:numRef>
          </c:xVal>
          <c:yVal>
            <c:numRef>
              <c:f>'T-Test'!$E$35:$E$87</c:f>
              <c:numCache>
                <c:formatCode>General</c:formatCode>
                <c:ptCount val="53"/>
                <c:pt idx="0">
                  <c:v>3.1515830315226802E-3</c:v>
                </c:pt>
                <c:pt idx="1">
                  <c:v>3.4168085678809648E-3</c:v>
                </c:pt>
                <c:pt idx="2">
                  <c:v>3.7168365971951278E-3</c:v>
                </c:pt>
                <c:pt idx="3">
                  <c:v>4.0580046683298147E-3</c:v>
                </c:pt>
                <c:pt idx="4">
                  <c:v>4.4481538035744924E-3</c:v>
                </c:pt>
                <c:pt idx="5">
                  <c:v>4.8970751720583188E-3</c:v>
                </c:pt>
                <c:pt idx="6">
                  <c:v>5.4171185531618569E-3</c:v>
                </c:pt>
                <c:pt idx="7">
                  <c:v>6.024032668126243E-3</c:v>
                </c:pt>
                <c:pt idx="8">
                  <c:v>6.7381432299701673E-3</c:v>
                </c:pt>
                <c:pt idx="9">
                  <c:v>7.5860316059054005E-3</c:v>
                </c:pt>
                <c:pt idx="10">
                  <c:v>8.6029698968592069E-3</c:v>
                </c:pt>
                <c:pt idx="11">
                  <c:v>9.8365230588316026E-3</c:v>
                </c:pt>
                <c:pt idx="12">
                  <c:v>1.1351993087867E-2</c:v>
                </c:pt>
                <c:pt idx="13">
                  <c:v>1.3240843851239215E-2</c:v>
                </c:pt>
                <c:pt idx="14">
                  <c:v>1.5634080853820759E-2</c:v>
                </c:pt>
                <c:pt idx="15">
                  <c:v>1.8724110951987779E-2</c:v>
                </c:pt>
                <c:pt idx="16">
                  <c:v>2.2801567778208624E-2</c:v>
                </c:pt>
                <c:pt idx="17">
                  <c:v>2.8319384891796483E-2</c:v>
                </c:pt>
                <c:pt idx="18">
                  <c:v>3.6007905676899633E-2</c:v>
                </c:pt>
                <c:pt idx="19">
                  <c:v>4.7087261269791854E-2</c:v>
                </c:pt>
                <c:pt idx="20">
                  <c:v>6.3661977236758649E-2</c:v>
                </c:pt>
                <c:pt idx="21">
                  <c:v>8.9412889377470078E-2</c:v>
                </c:pt>
                <c:pt idx="22">
                  <c:v>0.13045487138680073</c:v>
                </c:pt>
                <c:pt idx="23">
                  <c:v>0.19409139401450839</c:v>
                </c:pt>
                <c:pt idx="24">
                  <c:v>0.27440507429637317</c:v>
                </c:pt>
                <c:pt idx="25">
                  <c:v>0.31830988618379069</c:v>
                </c:pt>
                <c:pt idx="26">
                  <c:v>0.27440507429637123</c:v>
                </c:pt>
                <c:pt idx="27">
                  <c:v>0.19409139401450631</c:v>
                </c:pt>
                <c:pt idx="28">
                  <c:v>0.13045487138679945</c:v>
                </c:pt>
                <c:pt idx="29">
                  <c:v>8.9412889377469287E-2</c:v>
                </c:pt>
                <c:pt idx="30">
                  <c:v>6.3661977236758135E-2</c:v>
                </c:pt>
                <c:pt idx="31">
                  <c:v>4.7087261269791521E-2</c:v>
                </c:pt>
                <c:pt idx="32">
                  <c:v>3.6007905676899397E-2</c:v>
                </c:pt>
                <c:pt idx="33">
                  <c:v>2.831938489179632E-2</c:v>
                </c:pt>
                <c:pt idx="34">
                  <c:v>2.2801567778208503E-2</c:v>
                </c:pt>
                <c:pt idx="35">
                  <c:v>1.8724110951987685E-2</c:v>
                </c:pt>
                <c:pt idx="36">
                  <c:v>1.5634080853820759E-2</c:v>
                </c:pt>
                <c:pt idx="37">
                  <c:v>1.3240843851239215E-2</c:v>
                </c:pt>
                <c:pt idx="38">
                  <c:v>1.1351993087867E-2</c:v>
                </c:pt>
                <c:pt idx="39">
                  <c:v>9.8365230588316026E-3</c:v>
                </c:pt>
                <c:pt idx="40">
                  <c:v>8.6029698968592069E-3</c:v>
                </c:pt>
                <c:pt idx="41">
                  <c:v>7.5860316059054005E-3</c:v>
                </c:pt>
                <c:pt idx="42">
                  <c:v>6.7381432299701673E-3</c:v>
                </c:pt>
                <c:pt idx="43">
                  <c:v>6.024032668126243E-3</c:v>
                </c:pt>
                <c:pt idx="44">
                  <c:v>5.4171185531618569E-3</c:v>
                </c:pt>
                <c:pt idx="45">
                  <c:v>4.8970751720583188E-3</c:v>
                </c:pt>
                <c:pt idx="46">
                  <c:v>4.4481538035744924E-3</c:v>
                </c:pt>
                <c:pt idx="47">
                  <c:v>4.0580046683298147E-3</c:v>
                </c:pt>
                <c:pt idx="48">
                  <c:v>3.7168365971951278E-3</c:v>
                </c:pt>
                <c:pt idx="49">
                  <c:v>3.4168085678809648E-3</c:v>
                </c:pt>
                <c:pt idx="50">
                  <c:v>3.1515830315226802E-3</c:v>
                </c:pt>
                <c:pt idx="51">
                  <c:v>2.9159938272608158E-3</c:v>
                </c:pt>
                <c:pt idx="52">
                  <c:v>2.7057963803450409E-3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CA-40A4-B622-1FF924BD7B06}"/>
            </c:ext>
          </c:extLst>
        </c:ser>
        <c:ser>
          <c:idx val="2"/>
          <c:order val="2"/>
          <c:tx>
            <c:v>df7.8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'T-Test'!$D$35:$D$87</c:f>
              <c:numCache>
                <c:formatCode>General</c:formatCode>
                <c:ptCount val="53"/>
                <c:pt idx="0">
                  <c:v>-8.9442719099991491E-2</c:v>
                </c:pt>
                <c:pt idx="1">
                  <c:v>-8.5865010335991823E-2</c:v>
                </c:pt>
                <c:pt idx="2">
                  <c:v>-8.2287301571992169E-2</c:v>
                </c:pt>
                <c:pt idx="3">
                  <c:v>-7.8709592807992515E-2</c:v>
                </c:pt>
                <c:pt idx="4">
                  <c:v>-7.5131884043992861E-2</c:v>
                </c:pt>
                <c:pt idx="5">
                  <c:v>-7.1554175279993193E-2</c:v>
                </c:pt>
                <c:pt idx="6">
                  <c:v>-6.7976466515993525E-2</c:v>
                </c:pt>
                <c:pt idx="7">
                  <c:v>-6.4398757751993871E-2</c:v>
                </c:pt>
                <c:pt idx="8">
                  <c:v>-6.082104898799421E-2</c:v>
                </c:pt>
                <c:pt idx="9">
                  <c:v>-5.7243340223994556E-2</c:v>
                </c:pt>
                <c:pt idx="10">
                  <c:v>-5.3665631459994895E-2</c:v>
                </c:pt>
                <c:pt idx="11">
                  <c:v>-5.0087922695995234E-2</c:v>
                </c:pt>
                <c:pt idx="12">
                  <c:v>-4.651021393199558E-2</c:v>
                </c:pt>
                <c:pt idx="13">
                  <c:v>-4.2932505167995912E-2</c:v>
                </c:pt>
                <c:pt idx="14">
                  <c:v>-3.9354796403996258E-2</c:v>
                </c:pt>
                <c:pt idx="15">
                  <c:v>-3.5777087639996506E-2</c:v>
                </c:pt>
                <c:pt idx="16">
                  <c:v>-3.2199378875996845E-2</c:v>
                </c:pt>
                <c:pt idx="17">
                  <c:v>-2.8621670111997188E-2</c:v>
                </c:pt>
                <c:pt idx="18">
                  <c:v>-2.504396134799753E-2</c:v>
                </c:pt>
                <c:pt idx="19">
                  <c:v>-2.1466252583997869E-2</c:v>
                </c:pt>
                <c:pt idx="20">
                  <c:v>-1.7888543819998208E-2</c:v>
                </c:pt>
                <c:pt idx="21">
                  <c:v>-1.431083505599855E-2</c:v>
                </c:pt>
                <c:pt idx="22">
                  <c:v>-1.0733126291998889E-2</c:v>
                </c:pt>
                <c:pt idx="23">
                  <c:v>-7.1554175279992301E-3</c:v>
                </c:pt>
                <c:pt idx="24">
                  <c:v>-3.57770876399957E-3</c:v>
                </c:pt>
                <c:pt idx="25">
                  <c:v>0</c:v>
                </c:pt>
                <c:pt idx="26">
                  <c:v>3.5777087639996597E-3</c:v>
                </c:pt>
                <c:pt idx="27">
                  <c:v>7.155417527999329E-3</c:v>
                </c:pt>
                <c:pt idx="28">
                  <c:v>1.0733126291998978E-2</c:v>
                </c:pt>
                <c:pt idx="29">
                  <c:v>1.4310835055998639E-2</c:v>
                </c:pt>
                <c:pt idx="30">
                  <c:v>1.7888543819998298E-2</c:v>
                </c:pt>
                <c:pt idx="31">
                  <c:v>2.1466252583997956E-2</c:v>
                </c:pt>
                <c:pt idx="32">
                  <c:v>2.5043961347997617E-2</c:v>
                </c:pt>
                <c:pt idx="33">
                  <c:v>2.8621670111997278E-2</c:v>
                </c:pt>
                <c:pt idx="34">
                  <c:v>3.2199378875996935E-2</c:v>
                </c:pt>
                <c:pt idx="35">
                  <c:v>3.5777087639996596E-2</c:v>
                </c:pt>
                <c:pt idx="36">
                  <c:v>3.9354796403996258E-2</c:v>
                </c:pt>
                <c:pt idx="37">
                  <c:v>4.2932505167995912E-2</c:v>
                </c:pt>
                <c:pt idx="38">
                  <c:v>4.651021393199558E-2</c:v>
                </c:pt>
                <c:pt idx="39">
                  <c:v>5.0087922695995234E-2</c:v>
                </c:pt>
                <c:pt idx="40">
                  <c:v>5.3665631459994895E-2</c:v>
                </c:pt>
                <c:pt idx="41">
                  <c:v>5.7243340223994556E-2</c:v>
                </c:pt>
                <c:pt idx="42">
                  <c:v>6.082104898799421E-2</c:v>
                </c:pt>
                <c:pt idx="43">
                  <c:v>6.4398757751993871E-2</c:v>
                </c:pt>
                <c:pt idx="44">
                  <c:v>6.7976466515993525E-2</c:v>
                </c:pt>
                <c:pt idx="45">
                  <c:v>7.1554175279993193E-2</c:v>
                </c:pt>
                <c:pt idx="46">
                  <c:v>7.5131884043992861E-2</c:v>
                </c:pt>
                <c:pt idx="47">
                  <c:v>7.8709592807992515E-2</c:v>
                </c:pt>
                <c:pt idx="48">
                  <c:v>8.2287301571992169E-2</c:v>
                </c:pt>
                <c:pt idx="49">
                  <c:v>8.5865010335991823E-2</c:v>
                </c:pt>
                <c:pt idx="50">
                  <c:v>8.9442719099991491E-2</c:v>
                </c:pt>
                <c:pt idx="51">
                  <c:v>9.3020427863991159E-2</c:v>
                </c:pt>
                <c:pt idx="52">
                  <c:v>9.6598136627990813E-2</c:v>
                </c:pt>
              </c:numCache>
            </c:numRef>
          </c:xVal>
          <c:yVal>
            <c:numRef>
              <c:f>'T-Test'!$F$35:$F$87</c:f>
              <c:numCache>
                <c:formatCode>General</c:formatCode>
                <c:ptCount val="53"/>
                <c:pt idx="0">
                  <c:v>1.0879223472902215E-4</c:v>
                </c:pt>
                <c:pt idx="1">
                  <c:v>1.323412125312505E-4</c:v>
                </c:pt>
                <c:pt idx="2">
                  <c:v>1.6222092654044875E-4</c:v>
                </c:pt>
                <c:pt idx="3">
                  <c:v>2.0048728449274317E-4</c:v>
                </c:pt>
                <c:pt idx="4">
                  <c:v>2.4998646635300455E-4</c:v>
                </c:pt>
                <c:pt idx="5">
                  <c:v>3.1470885601600279E-4</c:v>
                </c:pt>
                <c:pt idx="6">
                  <c:v>4.0032529073711043E-4</c:v>
                </c:pt>
                <c:pt idx="7">
                  <c:v>5.1501244304123859E-4</c:v>
                </c:pt>
                <c:pt idx="8">
                  <c:v>6.7074457569799549E-4</c:v>
                </c:pt>
                <c:pt idx="9">
                  <c:v>8.853510152637056E-4</c:v>
                </c:pt>
                <c:pt idx="10">
                  <c:v>1.1858541225631411E-3</c:v>
                </c:pt>
                <c:pt idx="11">
                  <c:v>1.6139891289376313E-3</c:v>
                </c:pt>
                <c:pt idx="12">
                  <c:v>2.2355117895901822E-3</c:v>
                </c:pt>
                <c:pt idx="13">
                  <c:v>3.1562000899559108E-3</c:v>
                </c:pt>
                <c:pt idx="14">
                  <c:v>4.5498716959368538E-3</c:v>
                </c:pt>
                <c:pt idx="15">
                  <c:v>6.708203932499439E-3</c:v>
                </c:pt>
                <c:pt idx="16">
                  <c:v>1.0130167496884399E-2</c:v>
                </c:pt>
                <c:pt idx="17">
                  <c:v>1.5682174165288058E-2</c:v>
                </c:pt>
                <c:pt idx="18">
                  <c:v>2.4877228205426375E-2</c:v>
                </c:pt>
                <c:pt idx="19">
                  <c:v>4.0323358954948749E-2</c:v>
                </c:pt>
                <c:pt idx="20">
                  <c:v>6.6291260736239629E-2</c:v>
                </c:pt>
                <c:pt idx="21">
                  <c:v>0.10887336538561117</c:v>
                </c:pt>
                <c:pt idx="22">
                  <c:v>0.1738537235846711</c:v>
                </c:pt>
                <c:pt idx="23">
                  <c:v>0.25875353677316826</c:v>
                </c:pt>
                <c:pt idx="24">
                  <c:v>0.33997573352819599</c:v>
                </c:pt>
                <c:pt idx="25">
                  <c:v>0.37499999999999994</c:v>
                </c:pt>
                <c:pt idx="26">
                  <c:v>0.33997573352819432</c:v>
                </c:pt>
                <c:pt idx="27">
                  <c:v>0.25875353677316582</c:v>
                </c:pt>
                <c:pt idx="28">
                  <c:v>0.17385372358466913</c:v>
                </c:pt>
                <c:pt idx="29">
                  <c:v>0.10887336538560986</c:v>
                </c:pt>
                <c:pt idx="30">
                  <c:v>6.6291260736238825E-2</c:v>
                </c:pt>
                <c:pt idx="31">
                  <c:v>4.0323358954948249E-2</c:v>
                </c:pt>
                <c:pt idx="32">
                  <c:v>2.4877228205426087E-2</c:v>
                </c:pt>
                <c:pt idx="33">
                  <c:v>1.5682174165287874E-2</c:v>
                </c:pt>
                <c:pt idx="34">
                  <c:v>1.0130167496884291E-2</c:v>
                </c:pt>
                <c:pt idx="35">
                  <c:v>6.7082039324993705E-3</c:v>
                </c:pt>
                <c:pt idx="36">
                  <c:v>4.5498716959368538E-3</c:v>
                </c:pt>
                <c:pt idx="37">
                  <c:v>3.1562000899559108E-3</c:v>
                </c:pt>
                <c:pt idx="38">
                  <c:v>2.2355117895901822E-3</c:v>
                </c:pt>
                <c:pt idx="39">
                  <c:v>1.6139891289376313E-3</c:v>
                </c:pt>
                <c:pt idx="40">
                  <c:v>1.1858541225631411E-3</c:v>
                </c:pt>
                <c:pt idx="41">
                  <c:v>8.853510152637056E-4</c:v>
                </c:pt>
                <c:pt idx="42">
                  <c:v>6.7074457569799549E-4</c:v>
                </c:pt>
                <c:pt idx="43">
                  <c:v>5.1501244304123859E-4</c:v>
                </c:pt>
                <c:pt idx="44">
                  <c:v>4.0032529073711043E-4</c:v>
                </c:pt>
                <c:pt idx="45">
                  <c:v>3.1470885601600279E-4</c:v>
                </c:pt>
                <c:pt idx="46">
                  <c:v>2.4998646635300455E-4</c:v>
                </c:pt>
                <c:pt idx="47">
                  <c:v>2.0048728449274317E-4</c:v>
                </c:pt>
                <c:pt idx="48">
                  <c:v>1.6222092654044875E-4</c:v>
                </c:pt>
                <c:pt idx="49">
                  <c:v>1.323412125312505E-4</c:v>
                </c:pt>
                <c:pt idx="50">
                  <c:v>1.0879223472902215E-4</c:v>
                </c:pt>
                <c:pt idx="51">
                  <c:v>9.0071261325776501E-5</c:v>
                </c:pt>
                <c:pt idx="52">
                  <c:v>7.5067668025575874E-5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CA-40A4-B622-1FF924BD7B06}"/>
            </c:ext>
          </c:extLst>
        </c:ser>
        <c:ser>
          <c:idx val="3"/>
          <c:order val="3"/>
          <c:tx>
            <c:v>norm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'T-Test'!$D$35:$D$87</c:f>
              <c:numCache>
                <c:formatCode>General</c:formatCode>
                <c:ptCount val="53"/>
                <c:pt idx="0">
                  <c:v>-8.9442719099991491E-2</c:v>
                </c:pt>
                <c:pt idx="1">
                  <c:v>-8.5865010335991823E-2</c:v>
                </c:pt>
                <c:pt idx="2">
                  <c:v>-8.2287301571992169E-2</c:v>
                </c:pt>
                <c:pt idx="3">
                  <c:v>-7.8709592807992515E-2</c:v>
                </c:pt>
                <c:pt idx="4">
                  <c:v>-7.5131884043992861E-2</c:v>
                </c:pt>
                <c:pt idx="5">
                  <c:v>-7.1554175279993193E-2</c:v>
                </c:pt>
                <c:pt idx="6">
                  <c:v>-6.7976466515993525E-2</c:v>
                </c:pt>
                <c:pt idx="7">
                  <c:v>-6.4398757751993871E-2</c:v>
                </c:pt>
                <c:pt idx="8">
                  <c:v>-6.082104898799421E-2</c:v>
                </c:pt>
                <c:pt idx="9">
                  <c:v>-5.7243340223994556E-2</c:v>
                </c:pt>
                <c:pt idx="10">
                  <c:v>-5.3665631459994895E-2</c:v>
                </c:pt>
                <c:pt idx="11">
                  <c:v>-5.0087922695995234E-2</c:v>
                </c:pt>
                <c:pt idx="12">
                  <c:v>-4.651021393199558E-2</c:v>
                </c:pt>
                <c:pt idx="13">
                  <c:v>-4.2932505167995912E-2</c:v>
                </c:pt>
                <c:pt idx="14">
                  <c:v>-3.9354796403996258E-2</c:v>
                </c:pt>
                <c:pt idx="15">
                  <c:v>-3.5777087639996506E-2</c:v>
                </c:pt>
                <c:pt idx="16">
                  <c:v>-3.2199378875996845E-2</c:v>
                </c:pt>
                <c:pt idx="17">
                  <c:v>-2.8621670111997188E-2</c:v>
                </c:pt>
                <c:pt idx="18">
                  <c:v>-2.504396134799753E-2</c:v>
                </c:pt>
                <c:pt idx="19">
                  <c:v>-2.1466252583997869E-2</c:v>
                </c:pt>
                <c:pt idx="20">
                  <c:v>-1.7888543819998208E-2</c:v>
                </c:pt>
                <c:pt idx="21">
                  <c:v>-1.431083505599855E-2</c:v>
                </c:pt>
                <c:pt idx="22">
                  <c:v>-1.0733126291998889E-2</c:v>
                </c:pt>
                <c:pt idx="23">
                  <c:v>-7.1554175279992301E-3</c:v>
                </c:pt>
                <c:pt idx="24">
                  <c:v>-3.57770876399957E-3</c:v>
                </c:pt>
                <c:pt idx="25">
                  <c:v>0</c:v>
                </c:pt>
                <c:pt idx="26">
                  <c:v>3.5777087639996597E-3</c:v>
                </c:pt>
                <c:pt idx="27">
                  <c:v>7.155417527999329E-3</c:v>
                </c:pt>
                <c:pt idx="28">
                  <c:v>1.0733126291998978E-2</c:v>
                </c:pt>
                <c:pt idx="29">
                  <c:v>1.4310835055998639E-2</c:v>
                </c:pt>
                <c:pt idx="30">
                  <c:v>1.7888543819998298E-2</c:v>
                </c:pt>
                <c:pt idx="31">
                  <c:v>2.1466252583997956E-2</c:v>
                </c:pt>
                <c:pt idx="32">
                  <c:v>2.5043961347997617E-2</c:v>
                </c:pt>
                <c:pt idx="33">
                  <c:v>2.8621670111997278E-2</c:v>
                </c:pt>
                <c:pt idx="34">
                  <c:v>3.2199378875996935E-2</c:v>
                </c:pt>
                <c:pt idx="35">
                  <c:v>3.5777087639996596E-2</c:v>
                </c:pt>
                <c:pt idx="36">
                  <c:v>3.9354796403996258E-2</c:v>
                </c:pt>
                <c:pt idx="37">
                  <c:v>4.2932505167995912E-2</c:v>
                </c:pt>
                <c:pt idx="38">
                  <c:v>4.651021393199558E-2</c:v>
                </c:pt>
                <c:pt idx="39">
                  <c:v>5.0087922695995234E-2</c:v>
                </c:pt>
                <c:pt idx="40">
                  <c:v>5.3665631459994895E-2</c:v>
                </c:pt>
                <c:pt idx="41">
                  <c:v>5.7243340223994556E-2</c:v>
                </c:pt>
                <c:pt idx="42">
                  <c:v>6.082104898799421E-2</c:v>
                </c:pt>
                <c:pt idx="43">
                  <c:v>6.4398757751993871E-2</c:v>
                </c:pt>
                <c:pt idx="44">
                  <c:v>6.7976466515993525E-2</c:v>
                </c:pt>
                <c:pt idx="45">
                  <c:v>7.1554175279993193E-2</c:v>
                </c:pt>
                <c:pt idx="46">
                  <c:v>7.5131884043992861E-2</c:v>
                </c:pt>
                <c:pt idx="47">
                  <c:v>7.8709592807992515E-2</c:v>
                </c:pt>
                <c:pt idx="48">
                  <c:v>8.2287301571992169E-2</c:v>
                </c:pt>
                <c:pt idx="49">
                  <c:v>8.5865010335991823E-2</c:v>
                </c:pt>
                <c:pt idx="50">
                  <c:v>8.9442719099991491E-2</c:v>
                </c:pt>
                <c:pt idx="51">
                  <c:v>9.3020427863991159E-2</c:v>
                </c:pt>
                <c:pt idx="52">
                  <c:v>9.6598136627990813E-2</c:v>
                </c:pt>
              </c:numCache>
            </c:numRef>
          </c:xVal>
          <c:yVal>
            <c:numRef>
              <c:f>'T-Test'!$G$35:$G$87</c:f>
              <c:numCache>
                <c:formatCode>General</c:formatCode>
                <c:ptCount val="53"/>
                <c:pt idx="0">
                  <c:v>7.6945986267064199E-23</c:v>
                </c:pt>
                <c:pt idx="1">
                  <c:v>3.8781119317469607E-21</c:v>
                </c:pt>
                <c:pt idx="2">
                  <c:v>1.665588032379929E-19</c:v>
                </c:pt>
                <c:pt idx="3">
                  <c:v>6.095758129562418E-18</c:v>
                </c:pt>
                <c:pt idx="4">
                  <c:v>1.9010815379079637E-16</c:v>
                </c:pt>
                <c:pt idx="5">
                  <c:v>5.0522710835368927E-15</c:v>
                </c:pt>
                <c:pt idx="6">
                  <c:v>1.144156490180137E-13</c:v>
                </c:pt>
                <c:pt idx="7">
                  <c:v>2.2079899631371392E-12</c:v>
                </c:pt>
                <c:pt idx="8">
                  <c:v>3.6309615017918004E-11</c:v>
                </c:pt>
                <c:pt idx="9">
                  <c:v>5.0881402816450389E-10</c:v>
                </c:pt>
                <c:pt idx="10">
                  <c:v>6.0758828498232861E-9</c:v>
                </c:pt>
                <c:pt idx="11">
                  <c:v>6.1826205001658573E-8</c:v>
                </c:pt>
                <c:pt idx="12">
                  <c:v>5.3610353446976145E-7</c:v>
                </c:pt>
                <c:pt idx="13">
                  <c:v>3.9612990910320753E-6</c:v>
                </c:pt>
                <c:pt idx="14">
                  <c:v>2.4942471290053535E-5</c:v>
                </c:pt>
                <c:pt idx="15">
                  <c:v>1.3383022576489084E-4</c:v>
                </c:pt>
                <c:pt idx="16">
                  <c:v>6.1190193011379478E-4</c:v>
                </c:pt>
                <c:pt idx="17">
                  <c:v>2.3840882014649185E-3</c:v>
                </c:pt>
                <c:pt idx="18">
                  <c:v>7.9154515829801854E-3</c:v>
                </c:pt>
                <c:pt idx="19">
                  <c:v>2.2394530294843427E-2</c:v>
                </c:pt>
                <c:pt idx="20">
                  <c:v>5.3990966513189131E-2</c:v>
                </c:pt>
                <c:pt idx="21">
                  <c:v>0.11092083467945732</c:v>
                </c:pt>
                <c:pt idx="22">
                  <c:v>0.19418605498321528</c:v>
                </c:pt>
                <c:pt idx="23">
                  <c:v>0.28969155276148506</c:v>
                </c:pt>
                <c:pt idx="24">
                  <c:v>0.36827014030332483</c:v>
                </c:pt>
                <c:pt idx="25">
                  <c:v>0.3989422804014327</c:v>
                </c:pt>
                <c:pt idx="26">
                  <c:v>0.36827014030332333</c:v>
                </c:pt>
                <c:pt idx="27">
                  <c:v>0.28969155276148251</c:v>
                </c:pt>
                <c:pt idx="28">
                  <c:v>0.19418605498321295</c:v>
                </c:pt>
                <c:pt idx="29">
                  <c:v>0.11092083467945554</c:v>
                </c:pt>
                <c:pt idx="30">
                  <c:v>5.3990966513188063E-2</c:v>
                </c:pt>
                <c:pt idx="31">
                  <c:v>2.2394530294842899E-2</c:v>
                </c:pt>
                <c:pt idx="32">
                  <c:v>7.9154515829799686E-3</c:v>
                </c:pt>
                <c:pt idx="33">
                  <c:v>2.3840882014648404E-3</c:v>
                </c:pt>
                <c:pt idx="34">
                  <c:v>6.119019301137719E-4</c:v>
                </c:pt>
                <c:pt idx="35">
                  <c:v>1.3383022576488537E-4</c:v>
                </c:pt>
                <c:pt idx="36">
                  <c:v>2.4942471290053535E-5</c:v>
                </c:pt>
                <c:pt idx="37">
                  <c:v>3.9612990910320753E-6</c:v>
                </c:pt>
                <c:pt idx="38">
                  <c:v>5.3610353446976145E-7</c:v>
                </c:pt>
                <c:pt idx="39">
                  <c:v>6.1826205001658573E-8</c:v>
                </c:pt>
                <c:pt idx="40">
                  <c:v>6.0758828498232861E-9</c:v>
                </c:pt>
                <c:pt idx="41">
                  <c:v>5.0881402816450389E-10</c:v>
                </c:pt>
                <c:pt idx="42">
                  <c:v>3.6309615017918004E-11</c:v>
                </c:pt>
                <c:pt idx="43">
                  <c:v>2.2079899631371392E-12</c:v>
                </c:pt>
                <c:pt idx="44">
                  <c:v>1.144156490180137E-13</c:v>
                </c:pt>
                <c:pt idx="45">
                  <c:v>5.0522710835368927E-15</c:v>
                </c:pt>
                <c:pt idx="46">
                  <c:v>1.9010815379079637E-16</c:v>
                </c:pt>
                <c:pt idx="47">
                  <c:v>6.095758129562418E-18</c:v>
                </c:pt>
                <c:pt idx="48">
                  <c:v>1.665588032379929E-19</c:v>
                </c:pt>
                <c:pt idx="49">
                  <c:v>3.8781119317469607E-21</c:v>
                </c:pt>
                <c:pt idx="50">
                  <c:v>7.6945986267064199E-23</c:v>
                </c:pt>
                <c:pt idx="51">
                  <c:v>1.300961619923913E-24</c:v>
                </c:pt>
                <c:pt idx="52">
                  <c:v>1.8743724023417964E-26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CA-40A4-B622-1FF924BD7B06}"/>
            </c:ext>
          </c:extLst>
        </c:ser>
        <c:ser>
          <c:idx val="4"/>
          <c:order val="4"/>
          <c:tx>
            <c:v> 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'T-Test'!$H$35:$H$36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xVal>
          <c:yVal>
            <c:numRef>
              <c:f>'T-Test'!$L$29:$L$30</c:f>
              <c:numCache>
                <c:formatCode>General</c:formatCode>
                <c:ptCount val="2"/>
                <c:pt idx="0">
                  <c:v>-0.05</c:v>
                </c:pt>
                <c:pt idx="1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CA-40A4-B622-1FF924BD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9496"/>
        <c:axId val="46119359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 </c:v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'T-Test'!$I$35:$I$36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1.663230327738165E-2</c:v>
                      </c:pt>
                      <c:pt idx="1">
                        <c:v>1.663230327738165E-2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'T-Test'!$L$29:$L$30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-0.05</c:v>
                      </c:pt>
                      <c:pt idx="1">
                        <c:v>0.45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6CA-40A4-B622-1FF924BD7B06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31750" cap="rnd">
                    <a:solidFill>
                      <a:schemeClr val="bg1">
                        <a:lumMod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'T-Test'!$J$35:$J$36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1.8023140562892039E-2</c:v>
                      </c:pt>
                      <c:pt idx="1">
                        <c:v>1.8023140562892039E-2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'T-Test'!$L$29:$L$30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-0.05</c:v>
                      </c:pt>
                      <c:pt idx="1">
                        <c:v>0.45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6CA-40A4-B622-1FF924BD7B06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'T-Test'!$K$35:$K$36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5.6471910319422516E-2</c:v>
                      </c:pt>
                      <c:pt idx="1">
                        <c:v>5.6471910319422516E-2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'T-Test'!$L$29:$L$30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-0.05</c:v>
                      </c:pt>
                      <c:pt idx="1">
                        <c:v>0.45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6CA-40A4-B622-1FF924BD7B06}"/>
                  </c:ext>
                </c:extLst>
              </c15:ser>
            </c15:filteredScatterSeries>
          </c:ext>
        </c:extLst>
      </c:scatterChart>
      <c:valAx>
        <c:axId val="46119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3592"/>
        <c:crosses val="autoZero"/>
        <c:crossBetween val="midCat"/>
      </c:valAx>
      <c:valAx>
        <c:axId val="461193592"/>
        <c:scaling>
          <c:orientation val="minMax"/>
          <c:max val="0.4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888500314680755"/>
          <c:y val="9.3035225859925394E-2"/>
          <c:w val="0.1532990285643637"/>
          <c:h val="0.42344964774140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ANOVA!$B$34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ANOVA!$A$35:$A$250</c:f>
              <c:numCache>
                <c:formatCode>General</c:formatCode>
                <c:ptCount val="21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</c:numCache>
            </c:numRef>
          </c:xVal>
          <c:yVal>
            <c:numRef>
              <c:f>ANOVA!$B$35:$B$250</c:f>
              <c:numCache>
                <c:formatCode>General</c:formatCode>
                <c:ptCount val="216"/>
                <c:pt idx="0">
                  <c:v>0</c:v>
                </c:pt>
                <c:pt idx="1">
                  <c:v>4.0521225582255586E-4</c:v>
                </c:pt>
                <c:pt idx="2">
                  <c:v>6.3592648555357914E-3</c:v>
                </c:pt>
                <c:pt idx="3">
                  <c:v>2.5295463757689665E-2</c:v>
                </c:pt>
                <c:pt idx="4">
                  <c:v>5.8976185545727387E-2</c:v>
                </c:pt>
                <c:pt idx="5">
                  <c:v>0.10428428649902342</c:v>
                </c:pt>
                <c:pt idx="6">
                  <c:v>0.15641048207425379</c:v>
                </c:pt>
                <c:pt idx="7">
                  <c:v>0.21085027414218854</c:v>
                </c:pt>
                <c:pt idx="8">
                  <c:v>0.26415945899246657</c:v>
                </c:pt>
                <c:pt idx="9">
                  <c:v>0.31403491284325785</c:v>
                </c:pt>
                <c:pt idx="10">
                  <c:v>0.35912857746257787</c:v>
                </c:pt>
                <c:pt idx="11">
                  <c:v>0.3988010219639686</c:v>
                </c:pt>
                <c:pt idx="12">
                  <c:v>0.43289859558553756</c:v>
                </c:pt>
                <c:pt idx="13">
                  <c:v>0.46157867416241055</c:v>
                </c:pt>
                <c:pt idx="14">
                  <c:v>0.48518274940146833</c:v>
                </c:pt>
                <c:pt idx="15">
                  <c:v>0.50414888020419113</c:v>
                </c:pt>
                <c:pt idx="16">
                  <c:v>0.51895378537214321</c:v>
                </c:pt>
                <c:pt idx="17">
                  <c:v>0.53007613585830171</c:v>
                </c:pt>
                <c:pt idx="18">
                  <c:v>0.53797448464508546</c:v>
                </c:pt>
                <c:pt idx="19">
                  <c:v>0.54307502365343308</c:v>
                </c:pt>
                <c:pt idx="20">
                  <c:v>0.54576576553875089</c:v>
                </c:pt>
                <c:pt idx="21">
                  <c:v>0.54639480350296643</c:v>
                </c:pt>
                <c:pt idx="22">
                  <c:v>0.54527106156428018</c:v>
                </c:pt>
                <c:pt idx="23">
                  <c:v>0.54266648019370245</c:v>
                </c:pt>
                <c:pt idx="24">
                  <c:v>0.53881894895668436</c:v>
                </c:pt>
                <c:pt idx="25">
                  <c:v>0.53393554687500022</c:v>
                </c:pt>
                <c:pt idx="26">
                  <c:v>0.52819581833750517</c:v>
                </c:pt>
                <c:pt idx="27">
                  <c:v>0.52175492314930083</c:v>
                </c:pt>
                <c:pt idx="28">
                  <c:v>0.51474657171429195</c:v>
                </c:pt>
                <c:pt idx="29">
                  <c:v>0.50728570286880859</c:v>
                </c:pt>
                <c:pt idx="30">
                  <c:v>0.4994708910844205</c:v>
                </c:pt>
                <c:pt idx="31">
                  <c:v>0.49138648746917546</c:v>
                </c:pt>
                <c:pt idx="32">
                  <c:v>0.48310450916836511</c:v>
                </c:pt>
                <c:pt idx="33">
                  <c:v>0.47468629705902265</c:v>
                </c:pt>
                <c:pt idx="34">
                  <c:v>0.46618396382760741</c:v>
                </c:pt>
                <c:pt idx="35">
                  <c:v>0.45764165480197722</c:v>
                </c:pt>
                <c:pt idx="36">
                  <c:v>0.44909664305731201</c:v>
                </c:pt>
                <c:pt idx="37">
                  <c:v>0.44058027883981349</c:v>
                </c:pt>
                <c:pt idx="38">
                  <c:v>0.43211881157808002</c:v>
                </c:pt>
                <c:pt idx="39">
                  <c:v>0.42373410088467639</c:v>
                </c:pt>
                <c:pt idx="40">
                  <c:v>0.41544423111376189</c:v>
                </c:pt>
                <c:pt idx="41">
                  <c:v>0.40726404230589186</c:v>
                </c:pt>
                <c:pt idx="42">
                  <c:v>0.39920558875539225</c:v>
                </c:pt>
                <c:pt idx="43">
                  <c:v>0.39127853499427523</c:v>
                </c:pt>
                <c:pt idx="44">
                  <c:v>0.38349049770143234</c:v>
                </c:pt>
                <c:pt idx="45">
                  <c:v>0.37584734091069549</c:v>
                </c:pt>
                <c:pt idx="46">
                  <c:v>0.36835343089584349</c:v>
                </c:pt>
                <c:pt idx="47">
                  <c:v>0.36101185624217885</c:v>
                </c:pt>
                <c:pt idx="48">
                  <c:v>0.35382461785973618</c:v>
                </c:pt>
                <c:pt idx="49">
                  <c:v>0.34679279303950944</c:v>
                </c:pt>
                <c:pt idx="50">
                  <c:v>0.33991667708911377</c:v>
                </c:pt>
                <c:pt idx="51">
                  <c:v>0.33319590559676387</c:v>
                </c:pt>
                <c:pt idx="52">
                  <c:v>0.32662955995225385</c:v>
                </c:pt>
                <c:pt idx="53">
                  <c:v>0.32021625839173568</c:v>
                </c:pt>
                <c:pt idx="54">
                  <c:v>0.31395423452159138</c:v>
                </c:pt>
                <c:pt idx="55">
                  <c:v>0.30784140500861051</c:v>
                </c:pt>
                <c:pt idx="56">
                  <c:v>0.30187542789299388</c:v>
                </c:pt>
                <c:pt idx="57">
                  <c:v>0.29605375278216667</c:v>
                </c:pt>
                <c:pt idx="58">
                  <c:v>0.29037366401245979</c:v>
                </c:pt>
                <c:pt idx="59">
                  <c:v>0.28483231771854955</c:v>
                </c:pt>
                <c:pt idx="60">
                  <c:v>0.27942677362372953</c:v>
                </c:pt>
                <c:pt idx="61">
                  <c:v>0.27415402225480667</c:v>
                </c:pt>
                <c:pt idx="62">
                  <c:v>0.26901100819114421</c:v>
                </c:pt>
                <c:pt idx="63">
                  <c:v>0.26399464987603866</c:v>
                </c:pt>
                <c:pt idx="64">
                  <c:v>0.25910185644837619</c:v>
                </c:pt>
                <c:pt idx="65">
                  <c:v>0.25432954199183067</c:v>
                </c:pt>
                <c:pt idx="66">
                  <c:v>0.24967463754639019</c:v>
                </c:pt>
                <c:pt idx="67">
                  <c:v>0.24513410118160084</c:v>
                </c:pt>
                <c:pt idx="68">
                  <c:v>0.24070492639160868</c:v>
                </c:pt>
                <c:pt idx="69">
                  <c:v>0.2363841490380309</c:v>
                </c:pt>
                <c:pt idx="70">
                  <c:v>0.23216885303715676</c:v>
                </c:pt>
                <c:pt idx="71">
                  <c:v>0.22805617496237532</c:v>
                </c:pt>
                <c:pt idx="72">
                  <c:v>0.22404330771048359</c:v>
                </c:pt>
                <c:pt idx="73">
                  <c:v>0.22012750336122444</c:v>
                </c:pt>
                <c:pt idx="74">
                  <c:v>0.21630607534261109</c:v>
                </c:pt>
                <c:pt idx="75">
                  <c:v>0.21257640000000005</c:v>
                </c:pt>
                <c:pt idx="76">
                  <c:v>0.20893591765416847</c:v>
                </c:pt>
                <c:pt idx="77">
                  <c:v>0.20538213322259666</c:v>
                </c:pt>
                <c:pt idx="78">
                  <c:v>0.20191261646851735</c:v>
                </c:pt>
                <c:pt idx="79">
                  <c:v>0.19852500193390188</c:v>
                </c:pt>
                <c:pt idx="80">
                  <c:v>0.19521698860523309</c:v>
                </c:pt>
                <c:pt idx="81">
                  <c:v>0.19198633935452861</c:v>
                </c:pt>
                <c:pt idx="82">
                  <c:v>0.18883088019251118</c:v>
                </c:pt>
                <c:pt idx="83">
                  <c:v>0.18574849936595747</c:v>
                </c:pt>
                <c:pt idx="84">
                  <c:v>0.18273714632701638</c:v>
                </c:pt>
                <c:pt idx="85">
                  <c:v>0.17979483059857704</c:v>
                </c:pt>
                <c:pt idx="86">
                  <c:v>0.17691962055653501</c:v>
                </c:pt>
                <c:pt idx="87">
                  <c:v>0.17410964214697294</c:v>
                </c:pt>
                <c:pt idx="88">
                  <c:v>0.17136307755380653</c:v>
                </c:pt>
                <c:pt idx="89">
                  <c:v>0.16867816383028614</c:v>
                </c:pt>
                <c:pt idx="90">
                  <c:v>0.16605319150586315</c:v>
                </c:pt>
                <c:pt idx="91">
                  <c:v>0.16348650317828212</c:v>
                </c:pt>
                <c:pt idx="92">
                  <c:v>0.1609764920993253</c:v>
                </c:pt>
                <c:pt idx="93">
                  <c:v>0.15852160076138158</c:v>
                </c:pt>
                <c:pt idx="94">
                  <c:v>0.15612031949091792</c:v>
                </c:pt>
                <c:pt idx="95">
                  <c:v>0.15377118505397733</c:v>
                </c:pt>
                <c:pt idx="96">
                  <c:v>0.15147277927799907</c:v>
                </c:pt>
                <c:pt idx="97">
                  <c:v>0.1492237276935274</c:v>
                </c:pt>
                <c:pt idx="98">
                  <c:v>0.14702269819875363</c:v>
                </c:pt>
                <c:pt idx="99">
                  <c:v>0.1448683997492819</c:v>
                </c:pt>
                <c:pt idx="100">
                  <c:v>0.14275958107503961</c:v>
                </c:pt>
                <c:pt idx="101">
                  <c:v>0.14069502942583975</c:v>
                </c:pt>
                <c:pt idx="102">
                  <c:v>0.13867356934674727</c:v>
                </c:pt>
                <c:pt idx="103">
                  <c:v>0.1366940614840951</c:v>
                </c:pt>
                <c:pt idx="104">
                  <c:v>0.13475540142272985</c:v>
                </c:pt>
                <c:pt idx="105">
                  <c:v>0.13285651855484107</c:v>
                </c:pt>
                <c:pt idx="106">
                  <c:v>0.13099637498053357</c:v>
                </c:pt>
                <c:pt idx="107">
                  <c:v>0.12917396444013507</c:v>
                </c:pt>
                <c:pt idx="108">
                  <c:v>0.12738831127809272</c:v>
                </c:pt>
                <c:pt idx="109">
                  <c:v>0.12563846943819101</c:v>
                </c:pt>
                <c:pt idx="110">
                  <c:v>0.1239235214897252</c:v>
                </c:pt>
                <c:pt idx="111">
                  <c:v>0.12224257768418055</c:v>
                </c:pt>
                <c:pt idx="112">
                  <c:v>0.12059477504189876</c:v>
                </c:pt>
                <c:pt idx="113">
                  <c:v>0.11897927646815751</c:v>
                </c:pt>
                <c:pt idx="114">
                  <c:v>0.11739526989804361</c:v>
                </c:pt>
                <c:pt idx="115">
                  <c:v>0.11584196746946518</c:v>
                </c:pt>
                <c:pt idx="116">
                  <c:v>0.11431860472362049</c:v>
                </c:pt>
                <c:pt idx="117">
                  <c:v>0.11282443983222142</c:v>
                </c:pt>
                <c:pt idx="118">
                  <c:v>0.11135875285075597</c:v>
                </c:pt>
                <c:pt idx="119">
                  <c:v>0.10992084499706532</c:v>
                </c:pt>
                <c:pt idx="120">
                  <c:v>0.10851003795450656</c:v>
                </c:pt>
                <c:pt idx="121">
                  <c:v>0.10712567319897331</c:v>
                </c:pt>
                <c:pt idx="122">
                  <c:v>0.10576711134904869</c:v>
                </c:pt>
                <c:pt idx="123">
                  <c:v>0.10443373153857126</c:v>
                </c:pt>
                <c:pt idx="124">
                  <c:v>0.10312493081090357</c:v>
                </c:pt>
                <c:pt idx="125">
                  <c:v>0.10184012353420259</c:v>
                </c:pt>
                <c:pt idx="126">
                  <c:v>0.10057874083700372</c:v>
                </c:pt>
                <c:pt idx="127">
                  <c:v>9.9340230063443377E-2</c:v>
                </c:pt>
                <c:pt idx="128">
                  <c:v>9.8124054247459222E-2</c:v>
                </c:pt>
                <c:pt idx="129">
                  <c:v>9.6929691605323096E-2</c:v>
                </c:pt>
                <c:pt idx="130">
                  <c:v>9.5756635045876184E-2</c:v>
                </c:pt>
                <c:pt idx="131">
                  <c:v>9.4604391697854368E-2</c:v>
                </c:pt>
                <c:pt idx="132">
                  <c:v>9.3472482453706318E-2</c:v>
                </c:pt>
                <c:pt idx="133">
                  <c:v>9.2360441529325363E-2</c:v>
                </c:pt>
                <c:pt idx="134">
                  <c:v>9.1267816039132171E-2</c:v>
                </c:pt>
                <c:pt idx="135">
                  <c:v>9.0194165585963035E-2</c:v>
                </c:pt>
                <c:pt idx="136">
                  <c:v>8.9139061865235014E-2</c:v>
                </c:pt>
                <c:pt idx="137">
                  <c:v>8.8102088282875912E-2</c:v>
                </c:pt>
                <c:pt idx="138">
                  <c:v>8.7082839586524338E-2</c:v>
                </c:pt>
                <c:pt idx="139">
                  <c:v>8.608092150952075E-2</c:v>
                </c:pt>
                <c:pt idx="140">
                  <c:v>8.5095950427226758E-2</c:v>
                </c:pt>
                <c:pt idx="141">
                  <c:v>8.4127553025225899E-2</c:v>
                </c:pt>
                <c:pt idx="142">
                  <c:v>8.3175365978973945E-2</c:v>
                </c:pt>
                <c:pt idx="143">
                  <c:v>8.2239035644482844E-2</c:v>
                </c:pt>
                <c:pt idx="144">
                  <c:v>8.1318217759635963E-2</c:v>
                </c:pt>
                <c:pt idx="145">
                  <c:v>8.0412577155747594E-2</c:v>
                </c:pt>
                <c:pt idx="146">
                  <c:v>7.9521787478992911E-2</c:v>
                </c:pt>
                <c:pt idx="147">
                  <c:v>7.8645530921348406E-2</c:v>
                </c:pt>
                <c:pt idx="148">
                  <c:v>7.778349796069596E-2</c:v>
                </c:pt>
                <c:pt idx="149">
                  <c:v>7.6935387109755976E-2</c:v>
                </c:pt>
                <c:pt idx="150">
                  <c:v>7.6100904673528341E-2</c:v>
                </c:pt>
                <c:pt idx="151">
                  <c:v>7.527976451493032E-2</c:v>
                </c:pt>
                <c:pt idx="152">
                  <c:v>7.4471687828333535E-2</c:v>
                </c:pt>
                <c:pt idx="153">
                  <c:v>7.3676402920712328E-2</c:v>
                </c:pt>
                <c:pt idx="154">
                  <c:v>7.2893645000127016E-2</c:v>
                </c:pt>
                <c:pt idx="155">
                  <c:v>7.212315597127561E-2</c:v>
                </c:pt>
                <c:pt idx="156">
                  <c:v>7.1364684237857801E-2</c:v>
                </c:pt>
                <c:pt idx="157">
                  <c:v>7.0617984511504653E-2</c:v>
                </c:pt>
                <c:pt idx="158">
                  <c:v>6.9882817627036464E-2</c:v>
                </c:pt>
                <c:pt idx="159">
                  <c:v>6.9158950363820748E-2</c:v>
                </c:pt>
                <c:pt idx="160">
                  <c:v>6.8446155273010317E-2</c:v>
                </c:pt>
                <c:pt idx="161">
                  <c:v>6.7744210510450056E-2</c:v>
                </c:pt>
                <c:pt idx="162">
                  <c:v>6.7052899675049127E-2</c:v>
                </c:pt>
                <c:pt idx="163">
                  <c:v>6.6372011652422791E-2</c:v>
                </c:pt>
                <c:pt idx="164">
                  <c:v>6.5701340463615393E-2</c:v>
                </c:pt>
                <c:pt idx="165">
                  <c:v>6.5040685118723629E-2</c:v>
                </c:pt>
                <c:pt idx="166">
                  <c:v>6.4389849475245453E-2</c:v>
                </c:pt>
                <c:pt idx="167">
                  <c:v>6.3748642100986949E-2</c:v>
                </c:pt>
                <c:pt idx="168">
                  <c:v>6.3116876141365935E-2</c:v>
                </c:pt>
                <c:pt idx="169">
                  <c:v>6.249436919095696E-2</c:v>
                </c:pt>
                <c:pt idx="170">
                  <c:v>6.18809431691279E-2</c:v>
                </c:pt>
                <c:pt idx="171">
                  <c:v>6.1276424199624986E-2</c:v>
                </c:pt>
                <c:pt idx="172">
                  <c:v>6.0680642493967228E-2</c:v>
                </c:pt>
                <c:pt idx="173">
                  <c:v>6.0093432238517493E-2</c:v>
                </c:pt>
                <c:pt idx="174">
                  <c:v>5.9514631485101922E-2</c:v>
                </c:pt>
                <c:pt idx="175">
                  <c:v>5.8944082045054157E-2</c:v>
                </c:pt>
                <c:pt idx="176">
                  <c:v>5.8381629386566013E-2</c:v>
                </c:pt>
                <c:pt idx="177">
                  <c:v>5.7827122535229675E-2</c:v>
                </c:pt>
                <c:pt idx="178">
                  <c:v>5.7280413977662169E-2</c:v>
                </c:pt>
                <c:pt idx="179">
                  <c:v>5.6741359568105325E-2</c:v>
                </c:pt>
                <c:pt idx="180">
                  <c:v>5.6209818437899961E-2</c:v>
                </c:pt>
                <c:pt idx="181">
                  <c:v>5.5685652907735389E-2</c:v>
                </c:pt>
                <c:pt idx="182">
                  <c:v>5.5168728402580393E-2</c:v>
                </c:pt>
                <c:pt idx="183">
                  <c:v>5.4658913369203928E-2</c:v>
                </c:pt>
                <c:pt idx="184">
                  <c:v>5.4156079196198165E-2</c:v>
                </c:pt>
                <c:pt idx="185">
                  <c:v>5.3660100136419316E-2</c:v>
                </c:pt>
                <c:pt idx="186">
                  <c:v>5.3170853231764889E-2</c:v>
                </c:pt>
                <c:pt idx="187">
                  <c:v>5.2688218240208862E-2</c:v>
                </c:pt>
                <c:pt idx="188">
                  <c:v>5.2212077565019228E-2</c:v>
                </c:pt>
                <c:pt idx="189">
                  <c:v>5.1742316186085255E-2</c:v>
                </c:pt>
                <c:pt idx="190">
                  <c:v>5.1278821593284105E-2</c:v>
                </c:pt>
                <c:pt idx="191">
                  <c:v>5.0821483721819556E-2</c:v>
                </c:pt>
                <c:pt idx="192">
                  <c:v>5.0370194889467201E-2</c:v>
                </c:pt>
                <c:pt idx="193">
                  <c:v>4.9924849735663669E-2</c:v>
                </c:pt>
                <c:pt idx="194">
                  <c:v>4.94853451623792E-2</c:v>
                </c:pt>
                <c:pt idx="195">
                  <c:v>4.9051580276715405E-2</c:v>
                </c:pt>
                <c:pt idx="196">
                  <c:v>4.8623456335171442E-2</c:v>
                </c:pt>
                <c:pt idx="197">
                  <c:v>4.8200876689525003E-2</c:v>
                </c:pt>
                <c:pt idx="198">
                  <c:v>4.7783746734275184E-2</c:v>
                </c:pt>
                <c:pt idx="199">
                  <c:v>4.7371973855597209E-2</c:v>
                </c:pt>
                <c:pt idx="200">
                  <c:v>4.6965467381760016E-2</c:v>
                </c:pt>
                <c:pt idx="201">
                  <c:v>4.6564138534959887E-2</c:v>
                </c:pt>
                <c:pt idx="202">
                  <c:v>4.6167900384524833E-2</c:v>
                </c:pt>
                <c:pt idx="203">
                  <c:v>4.5776667801446062E-2</c:v>
                </c:pt>
                <c:pt idx="204">
                  <c:v>4.5390357414193921E-2</c:v>
                </c:pt>
                <c:pt idx="205">
                  <c:v>4.5008887565778373E-2</c:v>
                </c:pt>
                <c:pt idx="206">
                  <c:v>4.4632178272013906E-2</c:v>
                </c:pt>
                <c:pt idx="207">
                  <c:v>4.4260151180951592E-2</c:v>
                </c:pt>
                <c:pt idx="208">
                  <c:v>4.3892729533441172E-2</c:v>
                </c:pt>
                <c:pt idx="209">
                  <c:v>4.3529838124788313E-2</c:v>
                </c:pt>
                <c:pt idx="210">
                  <c:v>4.3171403267472375E-2</c:v>
                </c:pt>
                <c:pt idx="211">
                  <c:v>4.2817352754892193E-2</c:v>
                </c:pt>
                <c:pt idx="212">
                  <c:v>4.2467615826107752E-2</c:v>
                </c:pt>
                <c:pt idx="213">
                  <c:v>4.2122123131547111E-2</c:v>
                </c:pt>
                <c:pt idx="214">
                  <c:v>4.1780806699648912E-2</c:v>
                </c:pt>
                <c:pt idx="215">
                  <c:v>4.1443599904411717E-2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1-48E2-A4DB-ACCF4B1A0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67304"/>
        <c:axId val="435168288"/>
      </c:scatterChart>
      <c:valAx>
        <c:axId val="43516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 statistic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68288"/>
        <c:crosses val="autoZero"/>
        <c:crossBetween val="midCat"/>
      </c:valAx>
      <c:valAx>
        <c:axId val="4351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6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ANOVA!$A$35:$A$80</c:f>
              <c:numCache>
                <c:formatCode>General</c:formatCode>
                <c:ptCount val="4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</c:numCache>
            </c:numRef>
          </c:xVal>
          <c:yVal>
            <c:numRef>
              <c:f>ANOVA!$D$35:$D$80</c:f>
              <c:numCache>
                <c:formatCode>General</c:formatCode>
                <c:ptCount val="46"/>
                <c:pt idx="0">
                  <c:v>1.5041721774667995E-44</c:v>
                </c:pt>
                <c:pt idx="1">
                  <c:v>1.2571285123705259E-40</c:v>
                </c:pt>
                <c:pt idx="2">
                  <c:v>6.9561877262346356E-37</c:v>
                </c:pt>
                <c:pt idx="3">
                  <c:v>2.5484282047568074E-33</c:v>
                </c:pt>
                <c:pt idx="4">
                  <c:v>6.1813452936720448E-30</c:v>
                </c:pt>
                <c:pt idx="5">
                  <c:v>9.9266588666823616E-27</c:v>
                </c:pt>
                <c:pt idx="6">
                  <c:v>1.0554378935609309E-23</c:v>
                </c:pt>
                <c:pt idx="7">
                  <c:v>7.4297082445562125E-21</c:v>
                </c:pt>
                <c:pt idx="8">
                  <c:v>3.46274355094855E-18</c:v>
                </c:pt>
                <c:pt idx="9">
                  <c:v>1.0685095062637423E-15</c:v>
                </c:pt>
                <c:pt idx="10">
                  <c:v>2.1829608326999338E-13</c:v>
                </c:pt>
                <c:pt idx="11">
                  <c:v>2.9527249158860265E-11</c:v>
                </c:pt>
                <c:pt idx="12">
                  <c:v>2.6442926994666015E-9</c:v>
                </c:pt>
                <c:pt idx="13">
                  <c:v>1.5678537720466762E-7</c:v>
                </c:pt>
                <c:pt idx="14">
                  <c:v>6.1547593448769457E-6</c:v>
                </c:pt>
                <c:pt idx="15">
                  <c:v>1.5996541226295953E-4</c:v>
                </c:pt>
                <c:pt idx="16">
                  <c:v>2.7526474681851898E-3</c:v>
                </c:pt>
                <c:pt idx="17">
                  <c:v>3.1360616528233388E-2</c:v>
                </c:pt>
                <c:pt idx="18">
                  <c:v>0.2365527935807217</c:v>
                </c:pt>
                <c:pt idx="19">
                  <c:v>1.1813567373317782</c:v>
                </c:pt>
                <c:pt idx="20">
                  <c:v>3.9061016026110376</c:v>
                </c:pt>
                <c:pt idx="21">
                  <c:v>8.5509723248592113</c:v>
                </c:pt>
                <c:pt idx="22">
                  <c:v>12.393585238844571</c:v>
                </c:pt>
                <c:pt idx="23">
                  <c:v>11.892903835492827</c:v>
                </c:pt>
                <c:pt idx="24">
                  <c:v>7.5559373522781303</c:v>
                </c:pt>
                <c:pt idx="25">
                  <c:v>3.1783248365624805</c:v>
                </c:pt>
                <c:pt idx="26">
                  <c:v>0.88515169806098515</c:v>
                </c:pt>
                <c:pt idx="27">
                  <c:v>0.16320994710530115</c:v>
                </c:pt>
                <c:pt idx="28">
                  <c:v>1.9924389963447964E-2</c:v>
                </c:pt>
                <c:pt idx="29">
                  <c:v>1.6103969317051812E-3</c:v>
                </c:pt>
                <c:pt idx="30">
                  <c:v>8.617679289595676E-5</c:v>
                </c:pt>
                <c:pt idx="31">
                  <c:v>3.0532137729196883E-6</c:v>
                </c:pt>
                <c:pt idx="32">
                  <c:v>7.1619880160844082E-8</c:v>
                </c:pt>
                <c:pt idx="33">
                  <c:v>1.112293653324352E-9</c:v>
                </c:pt>
                <c:pt idx="34">
                  <c:v>1.1437071084046439E-11</c:v>
                </c:pt>
                <c:pt idx="35">
                  <c:v>7.7860945553186737E-14</c:v>
                </c:pt>
                <c:pt idx="36">
                  <c:v>3.5094092683789772E-16</c:v>
                </c:pt>
                <c:pt idx="37">
                  <c:v>1.0472680538649276E-18</c:v>
                </c:pt>
                <c:pt idx="38">
                  <c:v>2.0691462348697894E-21</c:v>
                </c:pt>
                <c:pt idx="39">
                  <c:v>2.7066618786304389E-24</c:v>
                </c:pt>
                <c:pt idx="40">
                  <c:v>2.3441549717439684E-27</c:v>
                </c:pt>
                <c:pt idx="41">
                  <c:v>1.3441512015998642E-30</c:v>
                </c:pt>
                <c:pt idx="42">
                  <c:v>5.1029277780790882E-34</c:v>
                </c:pt>
                <c:pt idx="43">
                  <c:v>1.2826265072306732E-37</c:v>
                </c:pt>
                <c:pt idx="44">
                  <c:v>2.134472147601039E-41</c:v>
                </c:pt>
                <c:pt idx="45">
                  <c:v>2.3517451946866113E-45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F5-409C-AE89-288035DC5EDA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ANOVA!$A$35:$A$80</c:f>
              <c:numCache>
                <c:formatCode>General</c:formatCode>
                <c:ptCount val="4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</c:numCache>
            </c:numRef>
          </c:xVal>
          <c:yVal>
            <c:numRef>
              <c:f>ANOVA!$E$35:$E$80</c:f>
              <c:numCache>
                <c:formatCode>General</c:formatCode>
                <c:ptCount val="46"/>
                <c:pt idx="0">
                  <c:v>1.5688001932451535E-39</c:v>
                </c:pt>
                <c:pt idx="1">
                  <c:v>2.2722063704993694E-36</c:v>
                </c:pt>
                <c:pt idx="2">
                  <c:v>2.436200513006757E-33</c:v>
                </c:pt>
                <c:pt idx="3">
                  <c:v>1.9335856117383223E-30</c:v>
                </c:pt>
                <c:pt idx="4">
                  <c:v>1.1360538017165015E-27</c:v>
                </c:pt>
                <c:pt idx="5">
                  <c:v>4.9410529871556799E-25</c:v>
                </c:pt>
                <c:pt idx="6">
                  <c:v>1.5908353808547207E-22</c:v>
                </c:pt>
                <c:pt idx="7">
                  <c:v>3.7915439073519178E-20</c:v>
                </c:pt>
                <c:pt idx="8">
                  <c:v>6.6894753256187734E-18</c:v>
                </c:pt>
                <c:pt idx="9">
                  <c:v>8.7368150241558444E-16</c:v>
                </c:pt>
                <c:pt idx="10">
                  <c:v>8.446938727674318E-14</c:v>
                </c:pt>
                <c:pt idx="11">
                  <c:v>6.0454782791017908E-12</c:v>
                </c:pt>
                <c:pt idx="12">
                  <c:v>3.2029274725284446E-10</c:v>
                </c:pt>
                <c:pt idx="13">
                  <c:v>1.2561707083562923E-8</c:v>
                </c:pt>
                <c:pt idx="14">
                  <c:v>3.6469964292893172E-7</c:v>
                </c:pt>
                <c:pt idx="15">
                  <c:v>7.8380338046244915E-6</c:v>
                </c:pt>
                <c:pt idx="16">
                  <c:v>1.2469930831967581E-4</c:v>
                </c:pt>
                <c:pt idx="17">
                  <c:v>1.4686086272163671E-3</c:v>
                </c:pt>
                <c:pt idx="18">
                  <c:v>1.2803633198751998E-2</c:v>
                </c:pt>
                <c:pt idx="19">
                  <c:v>8.2631472291677763E-2</c:v>
                </c:pt>
                <c:pt idx="20">
                  <c:v>0.39476884965901082</c:v>
                </c:pt>
                <c:pt idx="21">
                  <c:v>1.3961284578559832</c:v>
                </c:pt>
                <c:pt idx="22">
                  <c:v>3.6550472977021879</c:v>
                </c:pt>
                <c:pt idx="23">
                  <c:v>7.0834648175249999</c:v>
                </c:pt>
                <c:pt idx="24">
                  <c:v>10.162103159779118</c:v>
                </c:pt>
                <c:pt idx="25">
                  <c:v>10.792115277280804</c:v>
                </c:pt>
                <c:pt idx="26">
                  <c:v>8.4842736992835537</c:v>
                </c:pt>
                <c:pt idx="27">
                  <c:v>4.9375088042507862</c:v>
                </c:pt>
                <c:pt idx="28">
                  <c:v>2.1270917054315954</c:v>
                </c:pt>
                <c:pt idx="29">
                  <c:v>0.67834349289156637</c:v>
                </c:pt>
                <c:pt idx="30">
                  <c:v>0.16013941246843957</c:v>
                </c:pt>
                <c:pt idx="31">
                  <c:v>2.7985425632049359E-2</c:v>
                </c:pt>
                <c:pt idx="32">
                  <c:v>3.6203513515434315E-3</c:v>
                </c:pt>
                <c:pt idx="33">
                  <c:v>3.467006393855093E-4</c:v>
                </c:pt>
                <c:pt idx="34">
                  <c:v>2.4577838318519832E-5</c:v>
                </c:pt>
                <c:pt idx="35">
                  <c:v>1.2897865434488948E-6</c:v>
                </c:pt>
                <c:pt idx="36">
                  <c:v>5.0104544507896405E-8</c:v>
                </c:pt>
                <c:pt idx="37">
                  <c:v>1.4408590990628423E-9</c:v>
                </c:pt>
                <c:pt idx="38">
                  <c:v>3.0672630769872385E-11</c:v>
                </c:pt>
                <c:pt idx="39">
                  <c:v>4.8335437980886493E-13</c:v>
                </c:pt>
                <c:pt idx="40">
                  <c:v>5.6385236704249358E-15</c:v>
                </c:pt>
                <c:pt idx="41">
                  <c:v>4.8691177349202729E-17</c:v>
                </c:pt>
                <c:pt idx="42">
                  <c:v>3.1125781330460771E-19</c:v>
                </c:pt>
                <c:pt idx="43">
                  <c:v>1.472907136645738E-21</c:v>
                </c:pt>
                <c:pt idx="44">
                  <c:v>5.1595947131222994E-24</c:v>
                </c:pt>
                <c:pt idx="45">
                  <c:v>1.3379532225676886E-26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F5-409C-AE89-288035DC5EDA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ANOVA!$A$35:$A$80</c:f>
              <c:numCache>
                <c:formatCode>General</c:formatCode>
                <c:ptCount val="4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</c:numCache>
            </c:numRef>
          </c:xVal>
          <c:yVal>
            <c:numRef>
              <c:f>ANOVA!$F$35:$F$80</c:f>
              <c:numCache>
                <c:formatCode>General</c:formatCode>
                <c:ptCount val="46"/>
                <c:pt idx="0">
                  <c:v>1.5564685974767117E-42</c:v>
                </c:pt>
                <c:pt idx="1">
                  <c:v>1.9037847328795408E-38</c:v>
                </c:pt>
                <c:pt idx="2">
                  <c:v>1.4545258454929869E-34</c:v>
                </c:pt>
                <c:pt idx="3">
                  <c:v>6.9414655351648854E-31</c:v>
                </c:pt>
                <c:pt idx="4">
                  <c:v>2.0692217128824647E-27</c:v>
                </c:pt>
                <c:pt idx="5">
                  <c:v>3.8529112762277845E-24</c:v>
                </c:pt>
                <c:pt idx="6">
                  <c:v>4.4812287734908919E-21</c:v>
                </c:pt>
                <c:pt idx="7">
                  <c:v>3.2556023221581246E-18</c:v>
                </c:pt>
                <c:pt idx="8">
                  <c:v>1.47737827865743E-15</c:v>
                </c:pt>
                <c:pt idx="9">
                  <c:v>4.1877253939952727E-13</c:v>
                </c:pt>
                <c:pt idx="10">
                  <c:v>7.4146525990135156E-11</c:v>
                </c:pt>
                <c:pt idx="11">
                  <c:v>8.2002963210823117E-9</c:v>
                </c:pt>
                <c:pt idx="12">
                  <c:v>5.6649282108196283E-7</c:v>
                </c:pt>
                <c:pt idx="13">
                  <c:v>2.444473881443913E-5</c:v>
                </c:pt>
                <c:pt idx="14">
                  <c:v>6.5887422466005038E-4</c:v>
                </c:pt>
                <c:pt idx="15">
                  <c:v>1.1092916940778717E-2</c:v>
                </c:pt>
                <c:pt idx="16">
                  <c:v>0.11665816219238284</c:v>
                </c:pt>
                <c:pt idx="17">
                  <c:v>0.76632082131640511</c:v>
                </c:pt>
                <c:pt idx="18">
                  <c:v>3.1443598865278291</c:v>
                </c:pt>
                <c:pt idx="19">
                  <c:v>8.058978458217247</c:v>
                </c:pt>
                <c:pt idx="20">
                  <c:v>12.901905861074223</c:v>
                </c:pt>
                <c:pt idx="21">
                  <c:v>12.901905861074214</c:v>
                </c:pt>
                <c:pt idx="22">
                  <c:v>8.0589784582172328</c:v>
                </c:pt>
                <c:pt idx="23">
                  <c:v>3.1443598865278188</c:v>
                </c:pt>
                <c:pt idx="24">
                  <c:v>0.76632082131640111</c:v>
                </c:pt>
                <c:pt idx="25">
                  <c:v>0.11665816219238222</c:v>
                </c:pt>
                <c:pt idx="26">
                  <c:v>1.1092916940778628E-2</c:v>
                </c:pt>
                <c:pt idx="27">
                  <c:v>6.5887422466003747E-4</c:v>
                </c:pt>
                <c:pt idx="28">
                  <c:v>2.4444738814438656E-5</c:v>
                </c:pt>
                <c:pt idx="29">
                  <c:v>5.6649282108196283E-7</c:v>
                </c:pt>
                <c:pt idx="30">
                  <c:v>8.2002963210822538E-9</c:v>
                </c:pt>
                <c:pt idx="31">
                  <c:v>7.4146525990134354E-11</c:v>
                </c:pt>
                <c:pt idx="32">
                  <c:v>4.1877253939952131E-13</c:v>
                </c:pt>
                <c:pt idx="33">
                  <c:v>1.4773782786573878E-15</c:v>
                </c:pt>
                <c:pt idx="34">
                  <c:v>3.2556023221580317E-18</c:v>
                </c:pt>
                <c:pt idx="35">
                  <c:v>4.4812287734908919E-21</c:v>
                </c:pt>
                <c:pt idx="36">
                  <c:v>3.8529112762277294E-24</c:v>
                </c:pt>
                <c:pt idx="37">
                  <c:v>2.0692217128824055E-27</c:v>
                </c:pt>
                <c:pt idx="38">
                  <c:v>6.9414655351647856E-31</c:v>
                </c:pt>
                <c:pt idx="39">
                  <c:v>1.4545258454929456E-34</c:v>
                </c:pt>
                <c:pt idx="40">
                  <c:v>1.9037847328794596E-38</c:v>
                </c:pt>
                <c:pt idx="41">
                  <c:v>1.5564685974767117E-42</c:v>
                </c:pt>
                <c:pt idx="42">
                  <c:v>7.9485701679485578E-47</c:v>
                </c:pt>
                <c:pt idx="43">
                  <c:v>2.5355010107903459E-51</c:v>
                </c:pt>
                <c:pt idx="44">
                  <c:v>5.052015679539676E-56</c:v>
                </c:pt>
                <c:pt idx="45">
                  <c:v>6.287698629029482E-61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F5-409C-AE89-288035DC5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90728"/>
        <c:axId val="728791056"/>
      </c:scatterChart>
      <c:valAx>
        <c:axId val="728790728"/>
        <c:scaling>
          <c:orientation val="minMax"/>
          <c:max val="0.70000000000000007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91056"/>
        <c:crosses val="autoZero"/>
        <c:crossBetween val="midCat"/>
      </c:valAx>
      <c:valAx>
        <c:axId val="7287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9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282575</xdr:colOff>
      <xdr:row>2</xdr:row>
      <xdr:rowOff>63500</xdr:rowOff>
    </xdr:from>
    <xdr:to>
      <xdr:col>18</xdr:col>
      <xdr:colOff>587375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B36BE-7112-47EA-B10D-606DB3C06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377825</xdr:colOff>
      <xdr:row>23</xdr:row>
      <xdr:rowOff>95250</xdr:rowOff>
    </xdr:from>
    <xdr:to>
      <xdr:col>22</xdr:col>
      <xdr:colOff>73025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CF796-CFD1-47E9-BBE4-73E6C6C6F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504824</xdr:colOff>
      <xdr:row>37</xdr:row>
      <xdr:rowOff>0</xdr:rowOff>
    </xdr:from>
    <xdr:to>
      <xdr:col>23</xdr:col>
      <xdr:colOff>539750</xdr:colOff>
      <xdr:row>56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548A2-0395-4820-9A50-BE57AE989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14</xdr:row>
      <xdr:rowOff>44450</xdr:rowOff>
    </xdr:from>
    <xdr:to>
      <xdr:col>24</xdr:col>
      <xdr:colOff>339726</xdr:colOff>
      <xdr:row>34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89453-C918-4207-9684-79ABCD037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22225</xdr:colOff>
      <xdr:row>43</xdr:row>
      <xdr:rowOff>127000</xdr:rowOff>
    </xdr:from>
    <xdr:to>
      <xdr:col>25</xdr:col>
      <xdr:colOff>73025</xdr:colOff>
      <xdr:row>60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3673F-3B21-4C2B-9564-45FD324F3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117475</xdr:colOff>
      <xdr:row>25</xdr:row>
      <xdr:rowOff>133350</xdr:rowOff>
    </xdr:from>
    <xdr:to>
      <xdr:col>18</xdr:col>
      <xdr:colOff>66675</xdr:colOff>
      <xdr:row>40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5C017-E1C3-45BF-BA9E-3D3ECED48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27</xdr:row>
      <xdr:rowOff>69850</xdr:rowOff>
    </xdr:from>
    <xdr:to>
      <xdr:col>10</xdr:col>
      <xdr:colOff>38100</xdr:colOff>
      <xdr:row>31</xdr:row>
      <xdr:rowOff>50800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915D17-B3F8-4232-93E9-C50672855183}"/>
                </a:ext>
              </a:extLst>
            </xdr:cNvPr>
            <xdr:cNvSpPr txBox="1"/>
          </xdr:nvSpPr>
          <xdr:spPr>
            <a:xfrm>
              <a:off x="3511550" y="5054600"/>
              <a:ext cx="2622550" cy="7175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en-US" sz="2000" b="0" i="1">
                      <a:latin typeface="Cambria Math" panose="02040503050406030204" pitchFamily="18" charset="0"/>
                    </a:rPr>
                    <m:t>𝑧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=10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+15</m:t>
                  </m:r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US" sz="2000"/>
                <a:t>+5xy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915D17-B3F8-4232-93E9-C50672855183}"/>
                </a:ext>
              </a:extLst>
            </xdr:cNvPr>
            <xdr:cNvSpPr txBox="1"/>
          </xdr:nvSpPr>
          <xdr:spPr>
            <a:xfrm>
              <a:off x="3511550" y="5054600"/>
              <a:ext cx="2622550" cy="7175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𝑧=10𝑥+15𝑦^2</a:t>
              </a:r>
              <a:r>
                <a:rPr lang="en-US" sz="2000"/>
                <a:t>+5xy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olk\Downloads\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Prime"/>
    </sheetNames>
    <definedNames>
      <definedName name="QCRIT"/>
      <definedName name="QD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E185-013A-46B0-A0CA-228604C1AFC1}">
  <dimension ref="A1:K57"/>
  <sheetViews>
    <sheetView workbookViewId="0">
      <selection activeCell="D7" sqref="D7"/>
    </sheetView>
  </sheetViews>
  <sheetFormatPr defaultRowHeight="14.5" x14ac:dyDescent="0.35"/>
  <cols>
    <col min="1" max="1" width="14.81640625" customWidth="1"/>
    <col min="2" max="3" width="11.81640625" bestFit="1" customWidth="1"/>
    <col min="5" max="6" width="11.81640625" bestFit="1" customWidth="1"/>
  </cols>
  <sheetData>
    <row r="1" spans="1:11" x14ac:dyDescent="0.35">
      <c r="B1" t="s">
        <v>1</v>
      </c>
      <c r="C1" t="s">
        <v>2</v>
      </c>
    </row>
    <row r="2" spans="1:11" x14ac:dyDescent="0.35">
      <c r="A2" t="s">
        <v>3</v>
      </c>
      <c r="B2">
        <v>0.55000000000000004</v>
      </c>
      <c r="C2">
        <v>0.56999999999999995</v>
      </c>
      <c r="D2">
        <f>C2-B2</f>
        <v>1.9999999999999907E-2</v>
      </c>
    </row>
    <row r="3" spans="1:11" x14ac:dyDescent="0.35">
      <c r="A3" t="s">
        <v>4</v>
      </c>
      <c r="B3">
        <v>1.2999999999999999E-2</v>
      </c>
      <c r="C3">
        <v>1.2999999999999999E-2</v>
      </c>
      <c r="D3">
        <f>SQRT(C3^2+B3^2)</f>
        <v>1.8384776310850236E-2</v>
      </c>
    </row>
    <row r="4" spans="1:11" x14ac:dyDescent="0.35">
      <c r="A4" t="s">
        <v>8</v>
      </c>
      <c r="C4">
        <f>$B$2+D4</f>
        <v>0.5139665005669084</v>
      </c>
      <c r="D4">
        <f>NORMSINV(0.025)*$D$3+0</f>
        <v>-3.6033499433091622E-2</v>
      </c>
    </row>
    <row r="5" spans="1:11" x14ac:dyDescent="0.35">
      <c r="C5">
        <f>$B$2+D5</f>
        <v>0.58603349943309169</v>
      </c>
      <c r="D5">
        <f>NORMSINV(0.975)*$D$3</f>
        <v>3.6033499433091615E-2</v>
      </c>
    </row>
    <row r="6" spans="1:11" x14ac:dyDescent="0.35">
      <c r="A6" t="s">
        <v>9</v>
      </c>
      <c r="C6">
        <f>$B$2+D6</f>
        <v>0.51975973400440656</v>
      </c>
      <c r="D6">
        <f>NORMSINV(0.05)*$D$3</f>
        <v>-3.0240265995593527E-2</v>
      </c>
    </row>
    <row r="7" spans="1:11" x14ac:dyDescent="0.35">
      <c r="C7">
        <f>$B$2+D7</f>
        <v>0.58024026599559353</v>
      </c>
      <c r="D7">
        <f>NORMSINV(0.95)*$D$3</f>
        <v>3.0240265995593506E-2</v>
      </c>
    </row>
    <row r="9" spans="1:11" x14ac:dyDescent="0.35">
      <c r="A9" t="s">
        <v>0</v>
      </c>
      <c r="B9" t="s">
        <v>1</v>
      </c>
      <c r="C9" t="s">
        <v>2</v>
      </c>
      <c r="D9" t="s">
        <v>6</v>
      </c>
      <c r="E9" t="s">
        <v>5</v>
      </c>
      <c r="F9" t="s">
        <v>7</v>
      </c>
      <c r="H9" s="10">
        <v>0.95</v>
      </c>
    </row>
    <row r="10" spans="1:11" x14ac:dyDescent="0.35">
      <c r="A10">
        <v>0.3</v>
      </c>
      <c r="B10">
        <f>_xlfn.NORM.DIST(A10,$B$2,$B$3,FALSE)</f>
        <v>1.5171705673072114E-79</v>
      </c>
      <c r="C10">
        <f>_xlfn.NORM.DIST(A10,$C$2,$C$3,FALSE)</f>
        <v>6.5785059743163394E-93</v>
      </c>
      <c r="D10">
        <f>A10-$B$2</f>
        <v>-0.25000000000000006</v>
      </c>
      <c r="E10">
        <f>_xlfn.NORM.DIST(D10,0,$D$3,FALSE)</f>
        <v>1.5257576754360296E-39</v>
      </c>
      <c r="F10">
        <f>_xlfn.NORM.DIST(D10,0,$D$3,TRUE)</f>
        <v>2.0518448966701762E-42</v>
      </c>
      <c r="H10">
        <v>-20</v>
      </c>
      <c r="I10">
        <f>D4</f>
        <v>-3.6033499433091622E-2</v>
      </c>
      <c r="J10">
        <f>D5</f>
        <v>3.6033499433091615E-2</v>
      </c>
      <c r="K10">
        <f>D2</f>
        <v>1.9999999999999907E-2</v>
      </c>
    </row>
    <row r="11" spans="1:11" x14ac:dyDescent="0.35">
      <c r="A11">
        <v>0.31</v>
      </c>
      <c r="B11">
        <f t="shared" ref="B11:B57" si="0">_xlfn.NORM.DIST(A11,$B$2,$B$3,FALSE)</f>
        <v>2.9992971966782358E-73</v>
      </c>
      <c r="C11">
        <f t="shared" ref="C11:C57" si="1">_xlfn.NORM.DIST(A11,$C$2,$C$3,FALSE)</f>
        <v>4.2468833555077522E-86</v>
      </c>
      <c r="D11">
        <f t="shared" ref="D11:D57" si="2">A11-$B$2</f>
        <v>-0.24000000000000005</v>
      </c>
      <c r="E11">
        <f>_xlfn.NORM.DIST(D11,0,$D$3,FALSE)</f>
        <v>2.1452509833839129E-36</v>
      </c>
      <c r="F11">
        <f t="shared" ref="F11:F57" si="3">_xlfn.NORM.DIST(D11,0,$D$3,TRUE)</f>
        <v>3.0038030317776197E-39</v>
      </c>
      <c r="H11">
        <v>35</v>
      </c>
      <c r="I11">
        <f>D4</f>
        <v>-3.6033499433091622E-2</v>
      </c>
      <c r="J11">
        <f>D5</f>
        <v>3.6033499433091615E-2</v>
      </c>
      <c r="K11">
        <f>D2</f>
        <v>1.9999999999999907E-2</v>
      </c>
    </row>
    <row r="12" spans="1:11" x14ac:dyDescent="0.35">
      <c r="A12">
        <v>0.32</v>
      </c>
      <c r="B12">
        <f t="shared" si="0"/>
        <v>3.2811464188532191E-67</v>
      </c>
      <c r="C12">
        <f t="shared" si="1"/>
        <v>1.5171705673075131E-79</v>
      </c>
      <c r="D12">
        <f t="shared" si="2"/>
        <v>-0.23000000000000004</v>
      </c>
      <c r="E12">
        <f t="shared" ref="E12:E57" si="4">_xlfn.NORM.DIST(D12,0,$D$3,FALSE)</f>
        <v>2.243784607334029E-33</v>
      </c>
      <c r="F12">
        <f t="shared" si="3"/>
        <v>3.2767109265410762E-36</v>
      </c>
    </row>
    <row r="13" spans="1:11" x14ac:dyDescent="0.35">
      <c r="A13">
        <v>0.33</v>
      </c>
      <c r="B13">
        <f t="shared" si="0"/>
        <v>1.9863361055943222E-61</v>
      </c>
      <c r="C13">
        <f t="shared" si="1"/>
        <v>2.9992971966788328E-73</v>
      </c>
      <c r="D13">
        <f t="shared" si="2"/>
        <v>-0.22000000000000003</v>
      </c>
      <c r="E13">
        <f>_xlfn.NORM.DIST(D13,0,$D$3,FALSE)</f>
        <v>1.7458009574729724E-30</v>
      </c>
      <c r="F13">
        <f t="shared" si="3"/>
        <v>2.6638334950522223E-33</v>
      </c>
    </row>
    <row r="14" spans="1:11" x14ac:dyDescent="0.35">
      <c r="A14">
        <v>0.34</v>
      </c>
      <c r="B14">
        <f t="shared" si="0"/>
        <v>6.654277060502347E-56</v>
      </c>
      <c r="C14">
        <f t="shared" si="1"/>
        <v>3.2811464188538714E-67</v>
      </c>
      <c r="D14">
        <f t="shared" si="2"/>
        <v>-0.21000000000000002</v>
      </c>
      <c r="E14">
        <f t="shared" si="4"/>
        <v>1.0104592377383173E-27</v>
      </c>
      <c r="F14">
        <f t="shared" si="3"/>
        <v>1.6141693231332773E-30</v>
      </c>
    </row>
    <row r="15" spans="1:11" x14ac:dyDescent="0.35">
      <c r="A15">
        <v>0.35</v>
      </c>
      <c r="B15">
        <f t="shared" si="0"/>
        <v>1.2335877231739794E-50</v>
      </c>
      <c r="C15">
        <f t="shared" si="1"/>
        <v>1.9863361055944355E-61</v>
      </c>
      <c r="D15">
        <f t="shared" si="2"/>
        <v>-0.20000000000000007</v>
      </c>
      <c r="E15">
        <f>_xlfn.NORM.DIST(D15,0,$D$3,FALSE)</f>
        <v>4.3506423016441915E-25</v>
      </c>
      <c r="F15">
        <f t="shared" si="3"/>
        <v>7.2919682402681382E-28</v>
      </c>
    </row>
    <row r="16" spans="1:11" x14ac:dyDescent="0.35">
      <c r="A16">
        <v>0.36</v>
      </c>
      <c r="B16">
        <f t="shared" si="0"/>
        <v>1.2654943612409604E-45</v>
      </c>
      <c r="C16">
        <f t="shared" si="1"/>
        <v>6.6542770605027237E-56</v>
      </c>
      <c r="D16">
        <f t="shared" si="2"/>
        <v>-0.19000000000000006</v>
      </c>
      <c r="E16">
        <v>4</v>
      </c>
      <c r="F16">
        <f t="shared" si="3"/>
        <v>2.4563280771769367E-25</v>
      </c>
    </row>
    <row r="17" spans="1:6" x14ac:dyDescent="0.35">
      <c r="A17">
        <v>0.37</v>
      </c>
      <c r="B17">
        <f t="shared" si="0"/>
        <v>7.18408408483974E-41</v>
      </c>
      <c r="C17">
        <f t="shared" si="1"/>
        <v>1.2335877231741373E-50</v>
      </c>
      <c r="D17">
        <f t="shared" si="2"/>
        <v>-0.18000000000000005</v>
      </c>
      <c r="E17">
        <f t="shared" si="4"/>
        <v>3.3201221521791853E-20</v>
      </c>
      <c r="F17">
        <f t="shared" si="3"/>
        <v>6.1713495717522759E-23</v>
      </c>
    </row>
    <row r="18" spans="1:6" x14ac:dyDescent="0.35">
      <c r="A18">
        <v>0.38</v>
      </c>
      <c r="B18">
        <f t="shared" si="0"/>
        <v>2.2568547856454554E-36</v>
      </c>
      <c r="C18">
        <f t="shared" si="1"/>
        <v>1.2654943612411222E-45</v>
      </c>
      <c r="D18">
        <f t="shared" si="2"/>
        <v>-0.17000000000000004</v>
      </c>
      <c r="E18">
        <f t="shared" si="4"/>
        <v>5.8846436226984705E-18</v>
      </c>
      <c r="F18">
        <f t="shared" si="3"/>
        <v>1.1567759361748886E-20</v>
      </c>
    </row>
    <row r="19" spans="1:6" x14ac:dyDescent="0.35">
      <c r="A19">
        <v>0.39</v>
      </c>
      <c r="B19">
        <f t="shared" si="0"/>
        <v>3.9233480894378646E-32</v>
      </c>
      <c r="C19">
        <f t="shared" si="1"/>
        <v>7.1840840848405567E-41</v>
      </c>
      <c r="D19">
        <f t="shared" si="2"/>
        <v>-0.16000000000000003</v>
      </c>
      <c r="E19">
        <f t="shared" si="4"/>
        <v>7.7588397070918356E-16</v>
      </c>
      <c r="F19">
        <f t="shared" si="3"/>
        <v>1.6182195129434226E-18</v>
      </c>
    </row>
    <row r="20" spans="1:6" x14ac:dyDescent="0.35">
      <c r="A20">
        <v>0.4</v>
      </c>
      <c r="B20">
        <f t="shared" si="0"/>
        <v>3.774253651231475E-28</v>
      </c>
      <c r="C20">
        <f t="shared" si="1"/>
        <v>2.2568547856457437E-36</v>
      </c>
      <c r="D20">
        <f t="shared" si="2"/>
        <v>-0.15000000000000002</v>
      </c>
      <c r="E20">
        <f t="shared" si="4"/>
        <v>7.6099867543494837E-14</v>
      </c>
      <c r="F20">
        <f t="shared" si="3"/>
        <v>1.6901056358739001E-16</v>
      </c>
    </row>
    <row r="21" spans="1:6" x14ac:dyDescent="0.35">
      <c r="A21">
        <v>0.41</v>
      </c>
      <c r="B21">
        <f t="shared" si="0"/>
        <v>2.0092146808879193E-24</v>
      </c>
      <c r="C21">
        <f t="shared" si="1"/>
        <v>3.9233480894380321E-32</v>
      </c>
      <c r="D21">
        <f t="shared" si="2"/>
        <v>-0.14000000000000007</v>
      </c>
      <c r="E21">
        <f t="shared" si="4"/>
        <v>5.552410033245698E-12</v>
      </c>
      <c r="F21">
        <f t="shared" si="3"/>
        <v>1.318497102828927E-14</v>
      </c>
    </row>
    <row r="22" spans="1:6" x14ac:dyDescent="0.35">
      <c r="A22">
        <v>0.42</v>
      </c>
      <c r="B22">
        <f t="shared" si="0"/>
        <v>5.9189220205430643E-21</v>
      </c>
      <c r="C22">
        <f t="shared" si="1"/>
        <v>3.774253651231636E-28</v>
      </c>
      <c r="D22">
        <f t="shared" si="2"/>
        <v>-0.13000000000000006</v>
      </c>
      <c r="E22">
        <f t="shared" si="4"/>
        <v>3.0136281790417313E-10</v>
      </c>
      <c r="F22">
        <f t="shared" si="3"/>
        <v>7.6872989721399525E-13</v>
      </c>
    </row>
    <row r="23" spans="1:6" x14ac:dyDescent="0.35">
      <c r="A23">
        <v>0.43</v>
      </c>
      <c r="B23">
        <f t="shared" si="0"/>
        <v>9.6489467696289003E-18</v>
      </c>
      <c r="C23">
        <f t="shared" si="1"/>
        <v>2.0092146808881048E-24</v>
      </c>
      <c r="D23">
        <f t="shared" si="2"/>
        <v>-0.12000000000000005</v>
      </c>
      <c r="E23">
        <f t="shared" si="4"/>
        <v>1.2167694977571706E-8</v>
      </c>
      <c r="F23">
        <f t="shared" si="3"/>
        <v>3.3518798881917411E-11</v>
      </c>
    </row>
    <row r="24" spans="1:6" x14ac:dyDescent="0.35">
      <c r="A24">
        <v>0.44</v>
      </c>
      <c r="B24">
        <f t="shared" si="0"/>
        <v>8.7043875547993468E-15</v>
      </c>
      <c r="C24">
        <f t="shared" si="1"/>
        <v>5.9189220205436105E-21</v>
      </c>
      <c r="D24">
        <f t="shared" si="2"/>
        <v>-0.11000000000000004</v>
      </c>
      <c r="E24">
        <f t="shared" si="4"/>
        <v>3.6545799614527555E-7</v>
      </c>
      <c r="F24">
        <f t="shared" si="3"/>
        <v>1.0939037473064394E-9</v>
      </c>
    </row>
    <row r="25" spans="1:6" x14ac:dyDescent="0.35">
      <c r="A25">
        <v>0.45</v>
      </c>
      <c r="B25">
        <f t="shared" si="0"/>
        <v>4.3452777802060851E-12</v>
      </c>
      <c r="C25">
        <f t="shared" si="1"/>
        <v>9.6489467696296537E-18</v>
      </c>
      <c r="D25">
        <f t="shared" si="2"/>
        <v>-0.10000000000000003</v>
      </c>
      <c r="E25">
        <f t="shared" si="4"/>
        <v>8.1653937363567905E-6</v>
      </c>
      <c r="F25">
        <f t="shared" si="3"/>
        <v>2.6747721402282019E-8</v>
      </c>
    </row>
    <row r="26" spans="1:6" x14ac:dyDescent="0.35">
      <c r="A26">
        <v>0.46</v>
      </c>
      <c r="B26">
        <f t="shared" si="0"/>
        <v>1.200377611858241E-9</v>
      </c>
      <c r="C26">
        <f t="shared" si="1"/>
        <v>8.7043875548000268E-15</v>
      </c>
      <c r="D26">
        <f t="shared" si="2"/>
        <v>-9.0000000000000024E-2</v>
      </c>
      <c r="E26">
        <f t="shared" si="4"/>
        <v>1.3571482853870663E-4</v>
      </c>
      <c r="F26">
        <f t="shared" si="3"/>
        <v>4.9064301885680273E-7</v>
      </c>
    </row>
    <row r="27" spans="1:6" x14ac:dyDescent="0.35">
      <c r="A27">
        <v>0.47</v>
      </c>
      <c r="B27">
        <f t="shared" si="0"/>
        <v>1.8350134233752706E-7</v>
      </c>
      <c r="C27">
        <f t="shared" si="1"/>
        <v>4.3452777802062241E-12</v>
      </c>
      <c r="D27">
        <f t="shared" si="2"/>
        <v>-8.0000000000000071E-2</v>
      </c>
      <c r="E27">
        <f t="shared" si="4"/>
        <v>1.6779846424626996E-3</v>
      </c>
      <c r="F27">
        <f t="shared" si="3"/>
        <v>6.7627379080303614E-6</v>
      </c>
    </row>
    <row r="28" spans="1:6" x14ac:dyDescent="0.35">
      <c r="A28">
        <v>0.48</v>
      </c>
      <c r="B28">
        <f t="shared" si="0"/>
        <v>1.552321314960074E-5</v>
      </c>
      <c r="C28">
        <f t="shared" si="1"/>
        <v>1.2003776118582752E-9</v>
      </c>
      <c r="D28">
        <f t="shared" si="2"/>
        <v>-7.0000000000000062E-2</v>
      </c>
      <c r="E28">
        <f t="shared" si="4"/>
        <v>1.5433313185667336E-2</v>
      </c>
      <c r="F28">
        <f t="shared" si="3"/>
        <v>7.0189922151083468E-5</v>
      </c>
    </row>
    <row r="29" spans="1:6" x14ac:dyDescent="0.35">
      <c r="A29">
        <v>0.49</v>
      </c>
      <c r="B29">
        <f t="shared" si="0"/>
        <v>7.2668302062983757E-4</v>
      </c>
      <c r="C29">
        <f t="shared" si="1"/>
        <v>1.8350134233753749E-7</v>
      </c>
      <c r="D29">
        <f t="shared" si="2"/>
        <v>-6.0000000000000053E-2</v>
      </c>
      <c r="E29">
        <f t="shared" si="4"/>
        <v>0.10559439477021153</v>
      </c>
      <c r="F29">
        <f t="shared" si="3"/>
        <v>5.5009047992758762E-4</v>
      </c>
    </row>
    <row r="30" spans="1:6" x14ac:dyDescent="0.35">
      <c r="A30">
        <v>0.5</v>
      </c>
      <c r="B30">
        <f t="shared" si="0"/>
        <v>1.8824758843318957E-2</v>
      </c>
      <c r="C30">
        <f t="shared" si="1"/>
        <v>1.5523213149601404E-5</v>
      </c>
      <c r="D30">
        <f t="shared" si="2"/>
        <v>-5.0000000000000044E-2</v>
      </c>
      <c r="E30">
        <f t="shared" si="4"/>
        <v>0.53744381534476249</v>
      </c>
      <c r="F30">
        <f t="shared" si="3"/>
        <v>3.2676366853311052E-3</v>
      </c>
    </row>
    <row r="31" spans="1:6" x14ac:dyDescent="0.35">
      <c r="A31">
        <v>0.51</v>
      </c>
      <c r="B31">
        <f t="shared" si="0"/>
        <v>0.26985771986656487</v>
      </c>
      <c r="C31">
        <f t="shared" si="1"/>
        <v>7.2668302062986456E-4</v>
      </c>
      <c r="D31">
        <f t="shared" si="2"/>
        <v>-4.0000000000000036E-2</v>
      </c>
      <c r="E31">
        <f t="shared" si="4"/>
        <v>2.0348658446376806</v>
      </c>
      <c r="F31">
        <f t="shared" si="3"/>
        <v>1.4788357292718563E-2</v>
      </c>
    </row>
    <row r="32" spans="1:6" x14ac:dyDescent="0.35">
      <c r="A32">
        <v>0.52</v>
      </c>
      <c r="B32">
        <f t="shared" si="0"/>
        <v>2.1407270082557499</v>
      </c>
      <c r="C32">
        <f t="shared" si="1"/>
        <v>1.8824758843319578E-2</v>
      </c>
      <c r="D32">
        <f t="shared" si="2"/>
        <v>-3.0000000000000027E-2</v>
      </c>
      <c r="E32">
        <f t="shared" si="4"/>
        <v>5.7312453821489182</v>
      </c>
      <c r="F32">
        <f t="shared" si="3"/>
        <v>5.1362405844426126E-2</v>
      </c>
    </row>
    <row r="33" spans="1:6" x14ac:dyDescent="0.35">
      <c r="A33">
        <v>0.53</v>
      </c>
      <c r="B33">
        <f t="shared" si="0"/>
        <v>9.3974223694245254</v>
      </c>
      <c r="C33">
        <f t="shared" si="1"/>
        <v>0.26985771986657203</v>
      </c>
      <c r="D33">
        <f t="shared" si="2"/>
        <v>-2.0000000000000018E-2</v>
      </c>
      <c r="E33">
        <f t="shared" si="4"/>
        <v>12.00805676643435</v>
      </c>
      <c r="F33">
        <f t="shared" si="3"/>
        <v>0.13832921205443263</v>
      </c>
    </row>
    <row r="34" spans="1:6" x14ac:dyDescent="0.35">
      <c r="A34">
        <v>0.54</v>
      </c>
      <c r="B34">
        <f t="shared" si="0"/>
        <v>22.828491891076705</v>
      </c>
      <c r="C34">
        <f t="shared" si="1"/>
        <v>2.1407270082557921</v>
      </c>
      <c r="D34">
        <f t="shared" si="2"/>
        <v>-1.0000000000000009E-2</v>
      </c>
      <c r="E34">
        <f t="shared" si="4"/>
        <v>18.715738557070249</v>
      </c>
      <c r="F34">
        <f>_xlfn.NORM.DIST(D34,0,$D$3,TRUE)</f>
        <v>0.29324540914603997</v>
      </c>
    </row>
    <row r="35" spans="1:6" x14ac:dyDescent="0.35">
      <c r="A35">
        <v>0.55000000000000004</v>
      </c>
      <c r="B35">
        <f t="shared" si="0"/>
        <v>30.687867723187129</v>
      </c>
      <c r="C35">
        <f t="shared" si="1"/>
        <v>9.3974223694246461</v>
      </c>
      <c r="D35">
        <f t="shared" si="2"/>
        <v>0</v>
      </c>
      <c r="E35">
        <f t="shared" si="4"/>
        <v>21.699599367221399</v>
      </c>
      <c r="F35">
        <f t="shared" si="3"/>
        <v>0.5</v>
      </c>
    </row>
    <row r="36" spans="1:6" x14ac:dyDescent="0.35">
      <c r="A36">
        <v>0.56000000000000005</v>
      </c>
      <c r="B36">
        <f t="shared" si="0"/>
        <v>22.828491891076705</v>
      </c>
      <c r="C36">
        <f t="shared" si="1"/>
        <v>22.828491891076858</v>
      </c>
      <c r="D36">
        <f t="shared" si="2"/>
        <v>1.0000000000000009E-2</v>
      </c>
      <c r="E36">
        <f t="shared" si="4"/>
        <v>18.715738557070249</v>
      </c>
      <c r="F36">
        <f t="shared" si="3"/>
        <v>0.70675459085396009</v>
      </c>
    </row>
    <row r="37" spans="1:6" x14ac:dyDescent="0.35">
      <c r="A37">
        <v>0.56999999999999995</v>
      </c>
      <c r="B37">
        <f t="shared" si="0"/>
        <v>9.3974223694246461</v>
      </c>
      <c r="C37">
        <f t="shared" si="1"/>
        <v>30.687867723187129</v>
      </c>
      <c r="D37">
        <f>A37-$B$2</f>
        <v>1.9999999999999907E-2</v>
      </c>
      <c r="E37">
        <f t="shared" si="4"/>
        <v>12.008056766434432</v>
      </c>
      <c r="F37">
        <f t="shared" si="3"/>
        <v>0.86167078794556606</v>
      </c>
    </row>
    <row r="38" spans="1:6" x14ac:dyDescent="0.35">
      <c r="A38">
        <v>0.57999999999999996</v>
      </c>
      <c r="B38">
        <f t="shared" si="0"/>
        <v>2.1407270082557921</v>
      </c>
      <c r="C38">
        <f t="shared" si="1"/>
        <v>22.828491891076705</v>
      </c>
      <c r="D38">
        <f t="shared" si="2"/>
        <v>2.9999999999999916E-2</v>
      </c>
      <c r="E38">
        <f t="shared" si="4"/>
        <v>5.7312453821489742</v>
      </c>
      <c r="F38">
        <f t="shared" si="3"/>
        <v>0.94863759415557325</v>
      </c>
    </row>
    <row r="39" spans="1:6" x14ac:dyDescent="0.35">
      <c r="A39">
        <v>0.59</v>
      </c>
      <c r="B39">
        <f t="shared" si="0"/>
        <v>0.26985771986657203</v>
      </c>
      <c r="C39">
        <f t="shared" si="1"/>
        <v>9.3974223694245254</v>
      </c>
      <c r="D39">
        <f t="shared" si="2"/>
        <v>3.9999999999999925E-2</v>
      </c>
      <c r="E39">
        <f t="shared" si="4"/>
        <v>2.0348658446377068</v>
      </c>
      <c r="F39">
        <f t="shared" si="3"/>
        <v>0.98521164270728123</v>
      </c>
    </row>
    <row r="40" spans="1:6" x14ac:dyDescent="0.35">
      <c r="A40">
        <v>0.6</v>
      </c>
      <c r="B40">
        <f t="shared" si="0"/>
        <v>1.8824758843319578E-2</v>
      </c>
      <c r="C40">
        <f t="shared" si="1"/>
        <v>2.1407270082557499</v>
      </c>
      <c r="D40">
        <f t="shared" si="2"/>
        <v>4.9999999999999933E-2</v>
      </c>
      <c r="E40">
        <f t="shared" si="4"/>
        <v>0.53744381534477159</v>
      </c>
      <c r="F40">
        <f t="shared" si="3"/>
        <v>0.99673236331466886</v>
      </c>
    </row>
    <row r="41" spans="1:6" x14ac:dyDescent="0.35">
      <c r="A41">
        <v>0.61</v>
      </c>
      <c r="B41">
        <f t="shared" si="0"/>
        <v>7.2668302062986456E-4</v>
      </c>
      <c r="C41">
        <f t="shared" si="1"/>
        <v>0.26985771986656487</v>
      </c>
      <c r="D41">
        <f t="shared" si="2"/>
        <v>5.9999999999999942E-2</v>
      </c>
      <c r="E41">
        <f t="shared" si="4"/>
        <v>0.10559439477021351</v>
      </c>
      <c r="F41">
        <f t="shared" si="3"/>
        <v>0.9994499095200724</v>
      </c>
    </row>
    <row r="42" spans="1:6" x14ac:dyDescent="0.35">
      <c r="A42">
        <v>0.62</v>
      </c>
      <c r="B42">
        <f t="shared" si="0"/>
        <v>1.5523213149601404E-5</v>
      </c>
      <c r="C42">
        <f t="shared" si="1"/>
        <v>1.8824758843318957E-2</v>
      </c>
      <c r="D42">
        <f t="shared" si="2"/>
        <v>6.9999999999999951E-2</v>
      </c>
      <c r="E42">
        <f t="shared" si="4"/>
        <v>1.5433313185667707E-2</v>
      </c>
      <c r="F42">
        <f t="shared" si="3"/>
        <v>0.99992981007784887</v>
      </c>
    </row>
    <row r="43" spans="1:6" x14ac:dyDescent="0.35">
      <c r="A43">
        <v>0.63</v>
      </c>
      <c r="B43">
        <f t="shared" si="0"/>
        <v>1.8350134233753749E-7</v>
      </c>
      <c r="C43">
        <f t="shared" si="1"/>
        <v>7.2668302062983757E-4</v>
      </c>
      <c r="D43">
        <f t="shared" si="2"/>
        <v>7.999999999999996E-2</v>
      </c>
      <c r="E43">
        <f t="shared" si="4"/>
        <v>1.6779846424627384E-3</v>
      </c>
      <c r="F43">
        <f t="shared" si="3"/>
        <v>0.99999323726209199</v>
      </c>
    </row>
    <row r="44" spans="1:6" x14ac:dyDescent="0.35">
      <c r="A44">
        <v>0.64</v>
      </c>
      <c r="B44">
        <f t="shared" si="0"/>
        <v>1.2003776118582752E-9</v>
      </c>
      <c r="C44">
        <f t="shared" si="1"/>
        <v>1.552321314960074E-5</v>
      </c>
      <c r="D44">
        <f t="shared" si="2"/>
        <v>8.9999999999999969E-2</v>
      </c>
      <c r="E44">
        <f t="shared" si="4"/>
        <v>1.3571482853870856E-4</v>
      </c>
      <c r="F44">
        <f t="shared" si="3"/>
        <v>0.99999950935698112</v>
      </c>
    </row>
    <row r="45" spans="1:6" x14ac:dyDescent="0.35">
      <c r="A45">
        <v>0.65</v>
      </c>
      <c r="B45">
        <f t="shared" si="0"/>
        <v>4.3452777802062241E-12</v>
      </c>
      <c r="C45">
        <f t="shared" si="1"/>
        <v>1.8350134233752706E-7</v>
      </c>
      <c r="D45">
        <f t="shared" si="2"/>
        <v>9.9999999999999978E-2</v>
      </c>
      <c r="E45">
        <f t="shared" si="4"/>
        <v>8.1653937363569227E-6</v>
      </c>
      <c r="F45">
        <f t="shared" si="3"/>
        <v>0.99999997325227863</v>
      </c>
    </row>
    <row r="46" spans="1:6" x14ac:dyDescent="0.35">
      <c r="A46">
        <v>0.66</v>
      </c>
      <c r="B46">
        <f t="shared" si="0"/>
        <v>8.704387554799656E-15</v>
      </c>
      <c r="C46">
        <f t="shared" si="1"/>
        <v>1.2003776118582026E-9</v>
      </c>
      <c r="D46">
        <f t="shared" si="2"/>
        <v>0.10999999999999999</v>
      </c>
      <c r="E46">
        <f t="shared" si="4"/>
        <v>3.6545799614528333E-7</v>
      </c>
      <c r="F46">
        <f t="shared" si="3"/>
        <v>0.99999999890609625</v>
      </c>
    </row>
    <row r="47" spans="1:6" x14ac:dyDescent="0.35">
      <c r="A47">
        <v>0.67</v>
      </c>
      <c r="B47">
        <f t="shared" si="0"/>
        <v>9.6489467696291745E-18</v>
      </c>
      <c r="C47">
        <f t="shared" si="1"/>
        <v>4.3452777802059308E-12</v>
      </c>
      <c r="D47">
        <f t="shared" si="2"/>
        <v>0.12</v>
      </c>
      <c r="E47">
        <f t="shared" si="4"/>
        <v>1.2167694977571966E-8</v>
      </c>
      <c r="F47">
        <f t="shared" si="3"/>
        <v>0.99999999996648115</v>
      </c>
    </row>
    <row r="48" spans="1:6" x14ac:dyDescent="0.35">
      <c r="A48">
        <v>0.68</v>
      </c>
      <c r="B48">
        <f t="shared" si="0"/>
        <v>5.9189220205434006E-21</v>
      </c>
      <c r="C48">
        <f t="shared" si="1"/>
        <v>8.7043875547990975E-15</v>
      </c>
      <c r="D48">
        <f t="shared" si="2"/>
        <v>0.13</v>
      </c>
      <c r="E48">
        <f t="shared" si="4"/>
        <v>3.0136281790417846E-10</v>
      </c>
      <c r="F48">
        <f t="shared" si="3"/>
        <v>0.99999999999923128</v>
      </c>
    </row>
    <row r="49" spans="1:6" x14ac:dyDescent="0.35">
      <c r="A49">
        <v>0.69</v>
      </c>
      <c r="B49">
        <f t="shared" si="0"/>
        <v>2.0092146808881765E-24</v>
      </c>
      <c r="C49">
        <f t="shared" si="1"/>
        <v>9.6489467696291745E-18</v>
      </c>
      <c r="D49">
        <f t="shared" si="2"/>
        <v>0.1399999999999999</v>
      </c>
      <c r="E49">
        <f t="shared" si="4"/>
        <v>5.552410033246072E-12</v>
      </c>
      <c r="F49">
        <f t="shared" si="3"/>
        <v>0.99999999999998679</v>
      </c>
    </row>
    <row r="50" spans="1:6" x14ac:dyDescent="0.35">
      <c r="A50">
        <v>0.7</v>
      </c>
      <c r="B50">
        <f t="shared" si="0"/>
        <v>3.774253651231797E-28</v>
      </c>
      <c r="C50">
        <f t="shared" si="1"/>
        <v>5.9189220205434006E-21</v>
      </c>
      <c r="D50">
        <f t="shared" si="2"/>
        <v>0.14999999999999991</v>
      </c>
      <c r="E50">
        <f t="shared" si="4"/>
        <v>7.6099867543498081E-14</v>
      </c>
      <c r="F50">
        <f t="shared" si="3"/>
        <v>0.99999999999999978</v>
      </c>
    </row>
    <row r="51" spans="1:6" x14ac:dyDescent="0.35">
      <c r="A51">
        <v>0.71</v>
      </c>
      <c r="B51">
        <f t="shared" si="0"/>
        <v>3.9233480894383112E-32</v>
      </c>
      <c r="C51">
        <f t="shared" si="1"/>
        <v>2.0092146808880336E-24</v>
      </c>
      <c r="D51">
        <f t="shared" si="2"/>
        <v>0.15999999999999992</v>
      </c>
      <c r="E51">
        <f t="shared" si="4"/>
        <v>7.7588397070921659E-16</v>
      </c>
      <c r="F51">
        <f t="shared" si="3"/>
        <v>1</v>
      </c>
    </row>
    <row r="52" spans="1:6" x14ac:dyDescent="0.35">
      <c r="A52">
        <v>0.72</v>
      </c>
      <c r="B52">
        <f t="shared" si="0"/>
        <v>2.2568547856457437E-36</v>
      </c>
      <c r="C52">
        <f t="shared" si="1"/>
        <v>3.774253651231475E-28</v>
      </c>
      <c r="D52">
        <f t="shared" si="2"/>
        <v>0.16999999999999993</v>
      </c>
      <c r="E52">
        <f t="shared" si="4"/>
        <v>5.8846436226987617E-18</v>
      </c>
      <c r="F52">
        <f t="shared" si="3"/>
        <v>1</v>
      </c>
    </row>
    <row r="53" spans="1:6" x14ac:dyDescent="0.35">
      <c r="A53">
        <v>0.73</v>
      </c>
      <c r="B53">
        <f t="shared" si="0"/>
        <v>7.1840840848405567E-41</v>
      </c>
      <c r="C53">
        <f t="shared" si="1"/>
        <v>3.9233480894378646E-32</v>
      </c>
      <c r="D53">
        <f t="shared" si="2"/>
        <v>0.17999999999999994</v>
      </c>
      <c r="E53">
        <f t="shared" si="4"/>
        <v>3.3201221521793743E-20</v>
      </c>
      <c r="F53">
        <f t="shared" si="3"/>
        <v>1</v>
      </c>
    </row>
    <row r="54" spans="1:6" x14ac:dyDescent="0.35">
      <c r="A54">
        <v>0.74</v>
      </c>
      <c r="B54">
        <f t="shared" si="0"/>
        <v>1.2654943612411222E-45</v>
      </c>
      <c r="C54">
        <f t="shared" si="1"/>
        <v>2.2568547856454554E-36</v>
      </c>
      <c r="D54">
        <f t="shared" si="2"/>
        <v>0.18999999999999995</v>
      </c>
      <c r="E54">
        <f t="shared" si="4"/>
        <v>1.3934727044726657E-22</v>
      </c>
      <c r="F54">
        <f t="shared" si="3"/>
        <v>1</v>
      </c>
    </row>
    <row r="55" spans="1:6" x14ac:dyDescent="0.35">
      <c r="A55">
        <v>0.75</v>
      </c>
      <c r="B55">
        <f t="shared" si="0"/>
        <v>1.2335877231741373E-50</v>
      </c>
      <c r="C55">
        <f t="shared" si="1"/>
        <v>7.18408408483974E-41</v>
      </c>
      <c r="D55">
        <f t="shared" si="2"/>
        <v>0.19999999999999996</v>
      </c>
      <c r="E55">
        <f t="shared" si="4"/>
        <v>4.3506423016444697E-25</v>
      </c>
      <c r="F55">
        <f t="shared" si="3"/>
        <v>1</v>
      </c>
    </row>
    <row r="56" spans="1:6" x14ac:dyDescent="0.35">
      <c r="A56">
        <v>0.76</v>
      </c>
      <c r="B56">
        <f t="shared" si="0"/>
        <v>6.6542770605027237E-56</v>
      </c>
      <c r="C56">
        <f t="shared" si="1"/>
        <v>1.2654943612409604E-45</v>
      </c>
      <c r="D56">
        <f t="shared" si="2"/>
        <v>0.20999999999999996</v>
      </c>
      <c r="E56">
        <f t="shared" si="4"/>
        <v>1.0104592377383605E-27</v>
      </c>
      <c r="F56">
        <f t="shared" si="3"/>
        <v>1</v>
      </c>
    </row>
    <row r="57" spans="1:6" x14ac:dyDescent="0.35">
      <c r="A57">
        <v>0.77</v>
      </c>
      <c r="B57">
        <f t="shared" si="0"/>
        <v>1.9863361055944355E-61</v>
      </c>
      <c r="C57">
        <f t="shared" si="1"/>
        <v>1.2335877231739794E-50</v>
      </c>
      <c r="D57">
        <f t="shared" si="2"/>
        <v>0.21999999999999997</v>
      </c>
      <c r="E57">
        <f t="shared" si="4"/>
        <v>1.7458009574730471E-30</v>
      </c>
      <c r="F57">
        <f t="shared" si="3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ACD1-B00A-4325-8386-DD620DD0C746}">
  <dimension ref="A1:M87"/>
  <sheetViews>
    <sheetView workbookViewId="0">
      <selection activeCell="D19" sqref="D19"/>
    </sheetView>
  </sheetViews>
  <sheetFormatPr defaultRowHeight="14.5" x14ac:dyDescent="0.35"/>
  <cols>
    <col min="2" max="2" width="9.7265625" customWidth="1"/>
    <col min="6" max="6" width="13.7265625" customWidth="1"/>
    <col min="7" max="7" width="11.81640625" bestFit="1" customWidth="1"/>
    <col min="11" max="11" width="16.54296875" customWidth="1"/>
  </cols>
  <sheetData>
    <row r="1" spans="1:13" x14ac:dyDescent="0.35">
      <c r="A1" s="5" t="s">
        <v>37</v>
      </c>
      <c r="B1" s="5" t="s">
        <v>35</v>
      </c>
      <c r="C1" s="5" t="s">
        <v>36</v>
      </c>
      <c r="F1" t="s">
        <v>11</v>
      </c>
      <c r="K1" t="s">
        <v>11</v>
      </c>
    </row>
    <row r="2" spans="1:13" ht="15" thickBot="1" x14ac:dyDescent="0.4">
      <c r="A2">
        <v>1</v>
      </c>
      <c r="B2">
        <v>0.54</v>
      </c>
      <c r="C2">
        <v>0.54</v>
      </c>
    </row>
    <row r="3" spans="1:13" x14ac:dyDescent="0.35">
      <c r="A3">
        <v>2</v>
      </c>
      <c r="B3">
        <v>0.54</v>
      </c>
      <c r="C3">
        <v>0.53</v>
      </c>
      <c r="F3" s="3"/>
      <c r="G3" s="3" t="s">
        <v>35</v>
      </c>
      <c r="H3" s="3" t="s">
        <v>36</v>
      </c>
      <c r="L3" t="s">
        <v>35</v>
      </c>
      <c r="M3" t="s">
        <v>36</v>
      </c>
    </row>
    <row r="4" spans="1:13" x14ac:dyDescent="0.35">
      <c r="A4">
        <v>3</v>
      </c>
      <c r="B4">
        <v>0.55000000000000004</v>
      </c>
      <c r="C4">
        <v>0.56000000000000005</v>
      </c>
      <c r="F4" s="1" t="s">
        <v>12</v>
      </c>
      <c r="G4" s="1">
        <v>0.54399999999999993</v>
      </c>
      <c r="H4" s="1">
        <v>0.55199999999999994</v>
      </c>
      <c r="K4" t="s">
        <v>12</v>
      </c>
      <c r="L4">
        <v>0.54399999999999993</v>
      </c>
      <c r="M4">
        <v>0.57399999999999995</v>
      </c>
    </row>
    <row r="5" spans="1:13" x14ac:dyDescent="0.35">
      <c r="A5">
        <v>4</v>
      </c>
      <c r="B5">
        <v>0.54</v>
      </c>
      <c r="C5">
        <v>0.57999999999999996</v>
      </c>
      <c r="F5" s="1" t="s">
        <v>13</v>
      </c>
      <c r="G5" s="1">
        <v>3.0000000000000052E-5</v>
      </c>
      <c r="H5" s="1">
        <v>3.6999999999999913E-4</v>
      </c>
      <c r="K5" t="s">
        <v>13</v>
      </c>
      <c r="L5">
        <v>3.0000000000000052E-5</v>
      </c>
      <c r="M5">
        <v>1.2999999999999947E-4</v>
      </c>
    </row>
    <row r="6" spans="1:13" x14ac:dyDescent="0.35">
      <c r="A6">
        <v>5</v>
      </c>
      <c r="B6">
        <v>0.55000000000000004</v>
      </c>
      <c r="C6">
        <v>0.55000000000000004</v>
      </c>
      <c r="F6" s="1" t="s">
        <v>14</v>
      </c>
      <c r="G6" s="1">
        <v>5</v>
      </c>
      <c r="H6" s="1">
        <v>5</v>
      </c>
      <c r="K6" t="s">
        <v>14</v>
      </c>
      <c r="L6">
        <v>5</v>
      </c>
      <c r="M6">
        <v>5</v>
      </c>
    </row>
    <row r="7" spans="1:13" x14ac:dyDescent="0.35">
      <c r="A7">
        <v>6</v>
      </c>
      <c r="F7" s="1" t="s">
        <v>15</v>
      </c>
      <c r="G7" s="1">
        <v>0</v>
      </c>
      <c r="H7" s="1"/>
      <c r="K7" t="s">
        <v>15</v>
      </c>
      <c r="L7">
        <v>0</v>
      </c>
    </row>
    <row r="8" spans="1:13" x14ac:dyDescent="0.35">
      <c r="A8">
        <v>7</v>
      </c>
      <c r="F8" s="1" t="s">
        <v>16</v>
      </c>
      <c r="G8" s="1">
        <v>5</v>
      </c>
      <c r="H8" s="1"/>
      <c r="K8" t="s">
        <v>16</v>
      </c>
      <c r="L8">
        <v>6</v>
      </c>
    </row>
    <row r="9" spans="1:13" x14ac:dyDescent="0.35">
      <c r="A9">
        <v>8</v>
      </c>
      <c r="F9" s="1" t="s">
        <v>17</v>
      </c>
      <c r="G9" s="1">
        <v>-0.89442719099991763</v>
      </c>
      <c r="H9" s="1"/>
      <c r="K9" t="s">
        <v>17</v>
      </c>
      <c r="L9">
        <v>-5.3033008588991191</v>
      </c>
    </row>
    <row r="10" spans="1:13" x14ac:dyDescent="0.35">
      <c r="A10">
        <v>9</v>
      </c>
      <c r="F10" s="1" t="s">
        <v>18</v>
      </c>
      <c r="G10" s="1">
        <v>0.20603740241557975</v>
      </c>
      <c r="H10" s="1"/>
      <c r="K10" t="s">
        <v>18</v>
      </c>
      <c r="L10">
        <v>9.1202587705776811E-4</v>
      </c>
    </row>
    <row r="11" spans="1:13" x14ac:dyDescent="0.35">
      <c r="A11">
        <v>10</v>
      </c>
      <c r="F11" s="1" t="s">
        <v>19</v>
      </c>
      <c r="G11" s="1">
        <v>2.0150483733330233</v>
      </c>
      <c r="H11" s="1"/>
      <c r="K11" t="s">
        <v>19</v>
      </c>
      <c r="L11">
        <v>1.9431802805153031</v>
      </c>
    </row>
    <row r="12" spans="1:13" x14ac:dyDescent="0.35">
      <c r="A12">
        <v>11</v>
      </c>
      <c r="F12" s="1" t="s">
        <v>20</v>
      </c>
      <c r="G12" s="1">
        <v>0.41207480483115949</v>
      </c>
      <c r="H12" s="1"/>
      <c r="K12" t="s">
        <v>20</v>
      </c>
      <c r="L12">
        <v>1.8240517541155362E-3</v>
      </c>
    </row>
    <row r="13" spans="1:13" ht="15" thickBot="1" x14ac:dyDescent="0.4">
      <c r="A13">
        <v>12</v>
      </c>
      <c r="F13" s="2" t="s">
        <v>21</v>
      </c>
      <c r="G13" s="2">
        <v>2.570581835636315</v>
      </c>
      <c r="H13" s="2"/>
      <c r="K13" t="s">
        <v>21</v>
      </c>
      <c r="L13">
        <v>2.4469118511449697</v>
      </c>
    </row>
    <row r="14" spans="1:13" x14ac:dyDescent="0.35">
      <c r="A14">
        <v>13</v>
      </c>
    </row>
    <row r="15" spans="1:13" x14ac:dyDescent="0.35">
      <c r="A15">
        <v>14</v>
      </c>
    </row>
    <row r="16" spans="1:13" x14ac:dyDescent="0.35">
      <c r="A16">
        <v>15</v>
      </c>
    </row>
    <row r="18" spans="1:12" x14ac:dyDescent="0.35">
      <c r="A18" t="s">
        <v>3</v>
      </c>
      <c r="B18">
        <f>AVERAGE(B2:B16)</f>
        <v>0.54399999999999993</v>
      </c>
      <c r="C18">
        <f>AVERAGE(C2:C6)</f>
        <v>0.55199999999999994</v>
      </c>
      <c r="D18">
        <f>C18-B18</f>
        <v>8.0000000000000071E-3</v>
      </c>
      <c r="E18">
        <f>C18-B18</f>
        <v>8.0000000000000071E-3</v>
      </c>
    </row>
    <row r="19" spans="1:12" x14ac:dyDescent="0.35">
      <c r="A19" t="s">
        <v>10</v>
      </c>
      <c r="B19">
        <f>STDEV(B2:B16)</f>
        <v>5.4772255750516656E-3</v>
      </c>
      <c r="C19">
        <f>STDEV(C2:C6)</f>
        <v>1.9235384061671322E-2</v>
      </c>
    </row>
    <row r="20" spans="1:12" x14ac:dyDescent="0.35">
      <c r="A20" t="s">
        <v>24</v>
      </c>
      <c r="B20">
        <f>COUNT(B2:B16)</f>
        <v>5</v>
      </c>
      <c r="C20">
        <f>COUNT(C2:C6)</f>
        <v>5</v>
      </c>
    </row>
    <row r="21" spans="1:12" x14ac:dyDescent="0.35">
      <c r="A21" t="s">
        <v>40</v>
      </c>
      <c r="B21">
        <f>B19^2/B20</f>
        <v>6.0000000000000095E-6</v>
      </c>
      <c r="C21">
        <f>C19^2/C20</f>
        <v>7.399999999999982E-5</v>
      </c>
    </row>
    <row r="24" spans="1:12" x14ac:dyDescent="0.35">
      <c r="A24" t="s">
        <v>22</v>
      </c>
      <c r="B24">
        <v>0.05</v>
      </c>
      <c r="F24" s="5" t="s">
        <v>38</v>
      </c>
      <c r="G24" s="5" t="s">
        <v>39</v>
      </c>
    </row>
    <row r="25" spans="1:12" x14ac:dyDescent="0.35">
      <c r="A25" t="s">
        <v>16</v>
      </c>
      <c r="B25">
        <f>COUNT(B2:B16)+COUNT(C2:C6)-2</f>
        <v>8</v>
      </c>
      <c r="C25">
        <v>5</v>
      </c>
      <c r="D25">
        <v>1</v>
      </c>
      <c r="E25">
        <v>8</v>
      </c>
      <c r="F25">
        <v>8</v>
      </c>
      <c r="G25">
        <f>(B21+C21)^2/(B21^2/(B20-1)+C21^2/(C20-1))</f>
        <v>4.6444121915820054</v>
      </c>
    </row>
    <row r="26" spans="1:12" x14ac:dyDescent="0.35">
      <c r="A26" t="s">
        <v>25</v>
      </c>
      <c r="B26">
        <f>SQRT((C19^2/C20)+(B19^2/B20))</f>
        <v>8.9442719099991491E-3</v>
      </c>
    </row>
    <row r="27" spans="1:12" x14ac:dyDescent="0.35">
      <c r="A27" t="s">
        <v>23</v>
      </c>
      <c r="B27">
        <f>($B$18-$C$18)/B26</f>
        <v>-0.89442719099991763</v>
      </c>
    </row>
    <row r="28" spans="1:12" x14ac:dyDescent="0.35">
      <c r="A28" t="s">
        <v>26</v>
      </c>
      <c r="B28">
        <f>_xlfn.T.DIST($B$27,B25,TRUE)</f>
        <v>0.1986019203901464</v>
      </c>
      <c r="C28">
        <f>_xlfn.T.DIST($B$27,C25,TRUE)</f>
        <v>0.20603740241557975</v>
      </c>
      <c r="D28">
        <f>_xlfn.T.DIST($B$27,D25,TRUE)</f>
        <v>0.26772047280122974</v>
      </c>
      <c r="E28">
        <f>_xlfn.T.DIST($B$27,E25,TRUE)</f>
        <v>0.1986019203901464</v>
      </c>
      <c r="F28">
        <f>_xlfn.T.DIST(2*$B$27,F25,TRUE)</f>
        <v>5.5717144685304386E-2</v>
      </c>
      <c r="G28">
        <f>1-_xlfn.T.DIST(ABS($B$27),G25,TRUE)</f>
        <v>0.21082412758809643</v>
      </c>
    </row>
    <row r="29" spans="1:12" x14ac:dyDescent="0.35">
      <c r="A29" t="s">
        <v>8</v>
      </c>
      <c r="B29">
        <f t="shared" ref="B29:G29" si="0">_xlfn.T.INV(0.025,B25)*$B$26</f>
        <v>-2.0625528010848514E-2</v>
      </c>
      <c r="C29">
        <f t="shared" si="0"/>
        <v>-2.2991982904835943E-2</v>
      </c>
      <c r="D29">
        <f t="shared" si="0"/>
        <v>-0.11364775010446558</v>
      </c>
      <c r="E29">
        <f t="shared" si="0"/>
        <v>-2.0625528010848514E-2</v>
      </c>
      <c r="F29">
        <f t="shared" si="0"/>
        <v>-2.0625528010848514E-2</v>
      </c>
      <c r="G29">
        <f t="shared" si="0"/>
        <v>-2.4833279964075257E-2</v>
      </c>
      <c r="L29">
        <v>-0.05</v>
      </c>
    </row>
    <row r="30" spans="1:12" x14ac:dyDescent="0.35">
      <c r="B30">
        <f t="shared" ref="B30:G30" si="1">_xlfn.T.INV(0.975,B25)*$B$26</f>
        <v>2.0625528010848503E-2</v>
      </c>
      <c r="C30">
        <f t="shared" si="1"/>
        <v>2.2991982904835943E-2</v>
      </c>
      <c r="D30">
        <f t="shared" si="1"/>
        <v>0.11364775010446547</v>
      </c>
      <c r="E30">
        <f t="shared" si="1"/>
        <v>2.0625528010848503E-2</v>
      </c>
      <c r="F30">
        <f t="shared" si="1"/>
        <v>2.0625528010848503E-2</v>
      </c>
      <c r="G30">
        <f t="shared" si="1"/>
        <v>2.4833279964075253E-2</v>
      </c>
      <c r="L30">
        <v>0.45</v>
      </c>
    </row>
    <row r="31" spans="1:12" x14ac:dyDescent="0.35">
      <c r="A31" t="s">
        <v>9</v>
      </c>
      <c r="B31">
        <f t="shared" ref="B31:G31" si="2">_xlfn.T.INV(0.05,B25)*$B$26</f>
        <v>-1.6632303277381657E-2</v>
      </c>
      <c r="C31">
        <f t="shared" si="2"/>
        <v>-1.8023140562892039E-2</v>
      </c>
      <c r="D31">
        <f t="shared" si="2"/>
        <v>-5.6471910319422572E-2</v>
      </c>
      <c r="E31">
        <f t="shared" si="2"/>
        <v>-1.6632303277381657E-2</v>
      </c>
      <c r="F31">
        <f t="shared" si="2"/>
        <v>-1.6632303277381657E-2</v>
      </c>
      <c r="G31">
        <f t="shared" si="2"/>
        <v>-1.9067817327363411E-2</v>
      </c>
    </row>
    <row r="32" spans="1:12" x14ac:dyDescent="0.35">
      <c r="B32">
        <f t="shared" ref="B32:G32" si="3">_xlfn.T.INV(0.95,B25)*$B$26</f>
        <v>1.663230327738165E-2</v>
      </c>
      <c r="C32">
        <f t="shared" si="3"/>
        <v>1.8023140562892039E-2</v>
      </c>
      <c r="D32">
        <f t="shared" si="3"/>
        <v>5.6471910319422516E-2</v>
      </c>
      <c r="E32">
        <f t="shared" si="3"/>
        <v>1.663230327738165E-2</v>
      </c>
      <c r="F32">
        <f t="shared" si="3"/>
        <v>1.663230327738165E-2</v>
      </c>
      <c r="G32">
        <f t="shared" si="3"/>
        <v>1.9067817327363405E-2</v>
      </c>
    </row>
    <row r="34" spans="1:12" x14ac:dyDescent="0.35">
      <c r="A34" t="s">
        <v>27</v>
      </c>
      <c r="B34" t="s">
        <v>30</v>
      </c>
      <c r="C34" t="s">
        <v>7</v>
      </c>
      <c r="D34" t="s">
        <v>28</v>
      </c>
      <c r="E34" t="s">
        <v>29</v>
      </c>
      <c r="F34" t="s">
        <v>42</v>
      </c>
      <c r="G34" t="s">
        <v>31</v>
      </c>
      <c r="H34" t="s">
        <v>32</v>
      </c>
      <c r="I34" t="s">
        <v>30</v>
      </c>
      <c r="J34" t="s">
        <v>33</v>
      </c>
      <c r="K34" t="s">
        <v>34</v>
      </c>
      <c r="L34" t="s">
        <v>41</v>
      </c>
    </row>
    <row r="35" spans="1:12" x14ac:dyDescent="0.35">
      <c r="A35">
        <v>-10</v>
      </c>
      <c r="B35">
        <f>_xlfn.T.DIST(A35,$B$25,FALSE)</f>
        <v>3.1686269691958475E-6</v>
      </c>
      <c r="C35" s="4">
        <v>3.9590788711916797E-49</v>
      </c>
      <c r="D35">
        <f>A35*$B$26</f>
        <v>-8.9442719099991491E-2</v>
      </c>
      <c r="E35">
        <f>_xlfn.T.DIST(A35,1,FALSE)</f>
        <v>3.1515830315226802E-3</v>
      </c>
      <c r="F35">
        <f>_xlfn.T.DIST(A35,$G$25,FALSE)</f>
        <v>1.0879223472902215E-4</v>
      </c>
      <c r="G35">
        <f>_xlfn.NORM.DIST(A35,0,1,FALSE)</f>
        <v>7.6945986267064199E-23</v>
      </c>
      <c r="H35">
        <v>0.02</v>
      </c>
      <c r="I35">
        <f>B$32</f>
        <v>1.663230327738165E-2</v>
      </c>
      <c r="J35">
        <f>C$32</f>
        <v>1.8023140562892039E-2</v>
      </c>
      <c r="K35">
        <f>D$32</f>
        <v>5.6471910319422516E-2</v>
      </c>
      <c r="L35">
        <f>G$32</f>
        <v>1.9067817327363405E-2</v>
      </c>
    </row>
    <row r="36" spans="1:12" x14ac:dyDescent="0.35">
      <c r="A36">
        <v>-9.6</v>
      </c>
      <c r="B36">
        <f t="shared" ref="B36:B66" si="4">_xlfn.T.DIST(A36,$B$25,FALSE)</f>
        <v>4.4478854358605169E-6</v>
      </c>
      <c r="C36">
        <v>1.0442437918813022E-45</v>
      </c>
      <c r="D36">
        <f t="shared" ref="D36:D87" si="5">A36*$B$26</f>
        <v>-8.5865010335991823E-2</v>
      </c>
      <c r="E36">
        <f>_xlfn.T.DIST(A36,1,FALSE)</f>
        <v>3.4168085678809648E-3</v>
      </c>
      <c r="F36">
        <f t="shared" ref="F36:F87" si="6">_xlfn.T.DIST(A36,$G$25,FALSE)</f>
        <v>1.323412125312505E-4</v>
      </c>
      <c r="G36">
        <f t="shared" ref="G36:G87" si="7">_xlfn.NORM.DIST(A36,0,1,FALSE)</f>
        <v>3.8781119317469607E-21</v>
      </c>
      <c r="H36">
        <v>0.02</v>
      </c>
      <c r="I36">
        <f>B$32</f>
        <v>1.663230327738165E-2</v>
      </c>
      <c r="J36">
        <f t="shared" ref="J36:K36" si="8">C$32</f>
        <v>1.8023140562892039E-2</v>
      </c>
      <c r="K36">
        <f t="shared" si="8"/>
        <v>5.6471910319422516E-2</v>
      </c>
      <c r="L36">
        <f>G$32</f>
        <v>1.9067817327363405E-2</v>
      </c>
    </row>
    <row r="37" spans="1:12" x14ac:dyDescent="0.35">
      <c r="A37">
        <v>-9.1999999999999993</v>
      </c>
      <c r="B37">
        <f t="shared" si="4"/>
        <v>6.319526731902882E-6</v>
      </c>
      <c r="C37">
        <v>2.0518448966702941E-42</v>
      </c>
      <c r="D37">
        <f t="shared" si="5"/>
        <v>-8.2287301571992169E-2</v>
      </c>
      <c r="E37">
        <f t="shared" ref="E37:E87" si="9">_xlfn.T.DIST(A37,1,FALSE)</f>
        <v>3.7168365971951278E-3</v>
      </c>
      <c r="F37">
        <f t="shared" si="6"/>
        <v>1.6222092654044875E-4</v>
      </c>
      <c r="G37">
        <f t="shared" si="7"/>
        <v>1.665588032379929E-19</v>
      </c>
    </row>
    <row r="38" spans="1:12" x14ac:dyDescent="0.35">
      <c r="A38">
        <v>-8.8000000000000007</v>
      </c>
      <c r="B38">
        <f t="shared" si="4"/>
        <v>9.0949943879295994E-6</v>
      </c>
      <c r="C38">
        <v>3.0038030317778337E-39</v>
      </c>
      <c r="D38">
        <f t="shared" si="5"/>
        <v>-7.8709592807992515E-2</v>
      </c>
      <c r="E38">
        <f t="shared" si="9"/>
        <v>4.0580046683298147E-3</v>
      </c>
      <c r="F38">
        <f t="shared" si="6"/>
        <v>2.0048728449274317E-4</v>
      </c>
      <c r="G38">
        <f t="shared" si="7"/>
        <v>6.095758129562418E-18</v>
      </c>
    </row>
    <row r="39" spans="1:12" x14ac:dyDescent="0.35">
      <c r="A39">
        <v>-8.4</v>
      </c>
      <c r="B39">
        <f t="shared" si="4"/>
        <v>1.327001389132517E-5</v>
      </c>
      <c r="C39">
        <v>3.2767109265414049E-36</v>
      </c>
      <c r="D39">
        <f t="shared" si="5"/>
        <v>-7.5131884043992861E-2</v>
      </c>
      <c r="E39">
        <f t="shared" si="9"/>
        <v>4.4481538035744924E-3</v>
      </c>
      <c r="F39">
        <f t="shared" si="6"/>
        <v>2.4998646635300455E-4</v>
      </c>
      <c r="G39">
        <f t="shared" si="7"/>
        <v>1.9010815379079637E-16</v>
      </c>
    </row>
    <row r="40" spans="1:12" x14ac:dyDescent="0.35">
      <c r="A40">
        <v>-8</v>
      </c>
      <c r="B40">
        <f t="shared" si="4"/>
        <v>1.9646345626245659E-5</v>
      </c>
      <c r="C40">
        <v>2.6638334950523745E-33</v>
      </c>
      <c r="D40">
        <f t="shared" si="5"/>
        <v>-7.1554175279993193E-2</v>
      </c>
      <c r="E40">
        <f t="shared" si="9"/>
        <v>4.8970751720583188E-3</v>
      </c>
      <c r="F40">
        <f t="shared" si="6"/>
        <v>3.1470885601600279E-4</v>
      </c>
      <c r="G40">
        <f t="shared" si="7"/>
        <v>5.0522710835368927E-15</v>
      </c>
    </row>
    <row r="41" spans="1:12" x14ac:dyDescent="0.35">
      <c r="A41">
        <v>-7.6</v>
      </c>
      <c r="B41">
        <f t="shared" si="4"/>
        <v>2.9542680223880081E-5</v>
      </c>
      <c r="C41">
        <v>1.6141693231333698E-30</v>
      </c>
      <c r="D41">
        <f t="shared" si="5"/>
        <v>-6.7976466515993525E-2</v>
      </c>
      <c r="E41">
        <f t="shared" si="9"/>
        <v>5.4171185531618569E-3</v>
      </c>
      <c r="F41">
        <f t="shared" si="6"/>
        <v>4.0032529073711043E-4</v>
      </c>
      <c r="G41">
        <f t="shared" si="7"/>
        <v>1.144156490180137E-13</v>
      </c>
    </row>
    <row r="42" spans="1:12" x14ac:dyDescent="0.35">
      <c r="A42">
        <v>-7.2</v>
      </c>
      <c r="B42">
        <f t="shared" si="4"/>
        <v>4.5166442198993183E-5</v>
      </c>
      <c r="C42">
        <v>7.2919682402685068E-28</v>
      </c>
      <c r="D42">
        <f t="shared" si="5"/>
        <v>-6.4398757751993871E-2</v>
      </c>
      <c r="E42">
        <f t="shared" si="9"/>
        <v>6.024032668126243E-3</v>
      </c>
      <c r="F42">
        <f t="shared" si="6"/>
        <v>5.1501244304123859E-4</v>
      </c>
      <c r="G42">
        <f t="shared" si="7"/>
        <v>2.2079899631371392E-12</v>
      </c>
    </row>
    <row r="43" spans="1:12" x14ac:dyDescent="0.35">
      <c r="A43">
        <v>-6.8</v>
      </c>
      <c r="B43">
        <f t="shared" si="4"/>
        <v>7.0281245633361795E-5</v>
      </c>
      <c r="C43">
        <v>2.4563280771770588E-25</v>
      </c>
      <c r="D43">
        <f t="shared" si="5"/>
        <v>-6.082104898799421E-2</v>
      </c>
      <c r="E43">
        <f t="shared" si="9"/>
        <v>6.7381432299701673E-3</v>
      </c>
      <c r="F43">
        <f t="shared" si="6"/>
        <v>6.7074457569799549E-4</v>
      </c>
      <c r="G43">
        <f t="shared" si="7"/>
        <v>3.6309615017918004E-11</v>
      </c>
    </row>
    <row r="44" spans="1:12" x14ac:dyDescent="0.35">
      <c r="A44">
        <v>-6.4</v>
      </c>
      <c r="B44">
        <f t="shared" si="4"/>
        <v>1.1142731684203373E-4</v>
      </c>
      <c r="C44">
        <v>6.1713495717526297E-23</v>
      </c>
      <c r="D44">
        <f t="shared" si="5"/>
        <v>-5.7243340223994556E-2</v>
      </c>
      <c r="E44">
        <f t="shared" si="9"/>
        <v>7.5860316059054005E-3</v>
      </c>
      <c r="F44">
        <f t="shared" si="6"/>
        <v>8.853510152637056E-4</v>
      </c>
      <c r="G44">
        <f t="shared" si="7"/>
        <v>5.0881402816450389E-10</v>
      </c>
    </row>
    <row r="45" spans="1:12" x14ac:dyDescent="0.35">
      <c r="A45">
        <v>-6</v>
      </c>
      <c r="B45">
        <f t="shared" si="4"/>
        <v>1.8019426713034847E-4</v>
      </c>
      <c r="C45">
        <v>1.1567759361749473E-20</v>
      </c>
      <c r="D45">
        <f t="shared" si="5"/>
        <v>-5.3665631459994895E-2</v>
      </c>
      <c r="E45">
        <f t="shared" si="9"/>
        <v>8.6029698968592069E-3</v>
      </c>
      <c r="F45">
        <f t="shared" si="6"/>
        <v>1.1858541225631411E-3</v>
      </c>
      <c r="G45">
        <f t="shared" si="7"/>
        <v>6.0758828498232861E-9</v>
      </c>
    </row>
    <row r="46" spans="1:12" x14ac:dyDescent="0.35">
      <c r="A46">
        <v>-5.6</v>
      </c>
      <c r="B46">
        <f t="shared" si="4"/>
        <v>2.975295532017047E-4</v>
      </c>
      <c r="C46">
        <v>1.6182195129434813E-18</v>
      </c>
      <c r="D46">
        <f t="shared" si="5"/>
        <v>-5.0087922695995234E-2</v>
      </c>
      <c r="E46">
        <f t="shared" si="9"/>
        <v>9.8365230588316026E-3</v>
      </c>
      <c r="F46">
        <f t="shared" si="6"/>
        <v>1.6139891289376313E-3</v>
      </c>
      <c r="G46">
        <f t="shared" si="7"/>
        <v>6.1826205001658573E-8</v>
      </c>
    </row>
    <row r="47" spans="1:12" x14ac:dyDescent="0.35">
      <c r="A47">
        <v>-5.2</v>
      </c>
      <c r="B47">
        <f t="shared" si="4"/>
        <v>5.0204145003127359E-4</v>
      </c>
      <c r="C47">
        <v>1.6901056358739618E-16</v>
      </c>
      <c r="D47">
        <f t="shared" si="5"/>
        <v>-4.651021393199558E-2</v>
      </c>
      <c r="E47">
        <f t="shared" si="9"/>
        <v>1.1351993087867E-2</v>
      </c>
      <c r="F47">
        <f t="shared" si="6"/>
        <v>2.2355117895901822E-3</v>
      </c>
      <c r="G47">
        <f t="shared" si="7"/>
        <v>5.3610353446976145E-7</v>
      </c>
    </row>
    <row r="48" spans="1:12" x14ac:dyDescent="0.35">
      <c r="A48">
        <v>-4.8</v>
      </c>
      <c r="B48">
        <f t="shared" si="4"/>
        <v>8.6622418955760981E-4</v>
      </c>
      <c r="C48">
        <v>1.3184971028289887E-14</v>
      </c>
      <c r="D48">
        <f t="shared" si="5"/>
        <v>-4.2932505167995912E-2</v>
      </c>
      <c r="E48">
        <f t="shared" si="9"/>
        <v>1.3240843851239215E-2</v>
      </c>
      <c r="F48">
        <f t="shared" si="6"/>
        <v>3.1562000899559108E-3</v>
      </c>
      <c r="G48">
        <f t="shared" si="7"/>
        <v>3.9612990910320753E-6</v>
      </c>
    </row>
    <row r="49" spans="1:7" x14ac:dyDescent="0.35">
      <c r="A49">
        <v>-4.4000000000000004</v>
      </c>
      <c r="B49">
        <f t="shared" si="4"/>
        <v>1.5284653411171789E-3</v>
      </c>
      <c r="C49">
        <v>7.687298972140311E-13</v>
      </c>
      <c r="D49">
        <f t="shared" si="5"/>
        <v>-3.9354796403996258E-2</v>
      </c>
      <c r="E49">
        <f t="shared" si="9"/>
        <v>1.5634080853820759E-2</v>
      </c>
      <c r="F49">
        <f t="shared" si="6"/>
        <v>4.5498716959368538E-3</v>
      </c>
      <c r="G49">
        <f t="shared" si="7"/>
        <v>2.4942471290053535E-5</v>
      </c>
    </row>
    <row r="50" spans="1:7" x14ac:dyDescent="0.35">
      <c r="A50">
        <v>-3.9999999999999898</v>
      </c>
      <c r="B50">
        <f t="shared" si="4"/>
        <v>2.7563059734250447E-3</v>
      </c>
      <c r="C50">
        <v>3.3518798881918755E-11</v>
      </c>
      <c r="D50">
        <f t="shared" si="5"/>
        <v>-3.5777087639996506E-2</v>
      </c>
      <c r="E50">
        <f t="shared" si="9"/>
        <v>1.8724110951987779E-2</v>
      </c>
      <c r="F50">
        <f t="shared" si="6"/>
        <v>6.708203932499439E-3</v>
      </c>
      <c r="G50">
        <f t="shared" si="7"/>
        <v>1.3383022576489084E-4</v>
      </c>
    </row>
    <row r="51" spans="1:7" x14ac:dyDescent="0.35">
      <c r="A51">
        <v>-3.5999999999999899</v>
      </c>
      <c r="B51">
        <f t="shared" si="4"/>
        <v>5.0701085967620758E-3</v>
      </c>
      <c r="C51">
        <v>1.0939037473064829E-9</v>
      </c>
      <c r="D51">
        <f t="shared" si="5"/>
        <v>-3.2199378875996845E-2</v>
      </c>
      <c r="E51">
        <f t="shared" si="9"/>
        <v>2.2801567778208624E-2</v>
      </c>
      <c r="F51">
        <f t="shared" si="6"/>
        <v>1.0130167496884399E-2</v>
      </c>
      <c r="G51">
        <f t="shared" si="7"/>
        <v>6.1190193011379478E-4</v>
      </c>
    </row>
    <row r="52" spans="1:7" x14ac:dyDescent="0.35">
      <c r="A52">
        <v>-3.19999999999999</v>
      </c>
      <c r="B52">
        <f t="shared" si="4"/>
        <v>9.4768991936425174E-3</v>
      </c>
      <c r="C52">
        <v>2.6747721402282353E-8</v>
      </c>
      <c r="D52">
        <f t="shared" si="5"/>
        <v>-2.8621670111997188E-2</v>
      </c>
      <c r="E52">
        <f t="shared" si="9"/>
        <v>2.8319384891796483E-2</v>
      </c>
      <c r="F52">
        <f t="shared" si="6"/>
        <v>1.5682174165288058E-2</v>
      </c>
      <c r="G52">
        <f t="shared" si="7"/>
        <v>2.3840882014649185E-3</v>
      </c>
    </row>
    <row r="53" spans="1:7" x14ac:dyDescent="0.35">
      <c r="A53">
        <v>-2.7999999999999901</v>
      </c>
      <c r="B53">
        <f t="shared" si="4"/>
        <v>1.7880502361884237E-2</v>
      </c>
      <c r="C53">
        <v>4.9064301885681014E-7</v>
      </c>
      <c r="D53">
        <f t="shared" si="5"/>
        <v>-2.504396134799753E-2</v>
      </c>
      <c r="E53">
        <f t="shared" si="9"/>
        <v>3.6007905676899633E-2</v>
      </c>
      <c r="F53">
        <f t="shared" si="6"/>
        <v>2.4877228205426375E-2</v>
      </c>
      <c r="G53">
        <f t="shared" si="7"/>
        <v>7.9154515829801854E-3</v>
      </c>
    </row>
    <row r="54" spans="1:7" x14ac:dyDescent="0.35">
      <c r="A54">
        <v>-2.3999999999999901</v>
      </c>
      <c r="B54">
        <f t="shared" si="4"/>
        <v>3.3689538473721817E-2</v>
      </c>
      <c r="C54">
        <v>6.7627379080305139E-6</v>
      </c>
      <c r="D54">
        <f t="shared" si="5"/>
        <v>-2.1466252583997869E-2</v>
      </c>
      <c r="E54">
        <f t="shared" si="9"/>
        <v>4.7087261269791854E-2</v>
      </c>
      <c r="F54">
        <f t="shared" si="6"/>
        <v>4.0323358954948749E-2</v>
      </c>
      <c r="G54">
        <f t="shared" si="7"/>
        <v>2.2394530294843427E-2</v>
      </c>
    </row>
    <row r="55" spans="1:7" x14ac:dyDescent="0.35">
      <c r="A55">
        <v>-1.99999999999999</v>
      </c>
      <c r="B55">
        <f t="shared" si="4"/>
        <v>6.2368084634682755E-2</v>
      </c>
      <c r="C55">
        <v>7.0189922151085257E-5</v>
      </c>
      <c r="D55">
        <f t="shared" si="5"/>
        <v>-1.7888543819998208E-2</v>
      </c>
      <c r="E55">
        <f t="shared" si="9"/>
        <v>6.3661977236758649E-2</v>
      </c>
      <c r="F55">
        <f t="shared" si="6"/>
        <v>6.6291260736239629E-2</v>
      </c>
      <c r="G55">
        <f t="shared" si="7"/>
        <v>5.3990966513189131E-2</v>
      </c>
    </row>
    <row r="56" spans="1:7" x14ac:dyDescent="0.35">
      <c r="A56">
        <v>-1.5999999999999901</v>
      </c>
      <c r="B56">
        <f t="shared" si="4"/>
        <v>0.11086395867596573</v>
      </c>
      <c r="C56">
        <v>5.5009047992759879E-4</v>
      </c>
      <c r="D56">
        <f t="shared" si="5"/>
        <v>-1.431083505599855E-2</v>
      </c>
      <c r="E56">
        <f t="shared" si="9"/>
        <v>8.9412889377470078E-2</v>
      </c>
      <c r="F56">
        <f t="shared" si="6"/>
        <v>0.10887336538561117</v>
      </c>
      <c r="G56">
        <f t="shared" si="7"/>
        <v>0.11092083467945732</v>
      </c>
    </row>
    <row r="57" spans="1:7" x14ac:dyDescent="0.35">
      <c r="A57">
        <v>-1.19999999999999</v>
      </c>
      <c r="B57">
        <f t="shared" si="4"/>
        <v>0.18361325924390345</v>
      </c>
      <c r="C57">
        <v>3.2676366853311677E-3</v>
      </c>
      <c r="D57">
        <f t="shared" si="5"/>
        <v>-1.0733126291998889E-2</v>
      </c>
      <c r="E57">
        <f t="shared" si="9"/>
        <v>0.13045487138680073</v>
      </c>
      <c r="F57">
        <f t="shared" si="6"/>
        <v>0.1738537235846711</v>
      </c>
      <c r="G57">
        <f t="shared" si="7"/>
        <v>0.19418605498321528</v>
      </c>
    </row>
    <row r="58" spans="1:7" x14ac:dyDescent="0.35">
      <c r="A58">
        <v>-0.79999999999999005</v>
      </c>
      <c r="B58">
        <f t="shared" si="4"/>
        <v>0.27350556847765839</v>
      </c>
      <c r="C58">
        <v>1.4788357292718773E-2</v>
      </c>
      <c r="D58">
        <f t="shared" si="5"/>
        <v>-7.1554175279992301E-3</v>
      </c>
      <c r="E58">
        <f t="shared" si="9"/>
        <v>0.19409139401450839</v>
      </c>
      <c r="F58">
        <f t="shared" si="6"/>
        <v>0.25875353677316826</v>
      </c>
      <c r="G58">
        <f t="shared" si="7"/>
        <v>0.28969155276148506</v>
      </c>
    </row>
    <row r="59" spans="1:7" x14ac:dyDescent="0.35">
      <c r="A59">
        <v>-0.39999999999998997</v>
      </c>
      <c r="B59">
        <f t="shared" si="4"/>
        <v>0.35373033029285705</v>
      </c>
      <c r="C59">
        <v>5.1362405844426764E-2</v>
      </c>
      <c r="D59">
        <f t="shared" si="5"/>
        <v>-3.57770876399957E-3</v>
      </c>
      <c r="E59">
        <f t="shared" si="9"/>
        <v>0.27440507429637317</v>
      </c>
      <c r="F59">
        <f t="shared" si="6"/>
        <v>0.33997573352819599</v>
      </c>
      <c r="G59">
        <f t="shared" si="7"/>
        <v>0.36827014030332483</v>
      </c>
    </row>
    <row r="60" spans="1:7" x14ac:dyDescent="0.35">
      <c r="A60">
        <v>0</v>
      </c>
      <c r="B60">
        <f t="shared" si="4"/>
        <v>0.38669902096139325</v>
      </c>
      <c r="C60">
        <v>0.13832921205443394</v>
      </c>
      <c r="D60">
        <f t="shared" si="5"/>
        <v>0</v>
      </c>
      <c r="E60">
        <f t="shared" si="9"/>
        <v>0.31830988618379069</v>
      </c>
      <c r="F60">
        <f t="shared" si="6"/>
        <v>0.37499999999999994</v>
      </c>
      <c r="G60">
        <f t="shared" si="7"/>
        <v>0.3989422804014327</v>
      </c>
    </row>
    <row r="61" spans="1:7" x14ac:dyDescent="0.35">
      <c r="A61">
        <v>0.4</v>
      </c>
      <c r="B61">
        <f t="shared" si="4"/>
        <v>0.3537303302928555</v>
      </c>
      <c r="C61">
        <v>0.29324540914604202</v>
      </c>
      <c r="D61">
        <f t="shared" si="5"/>
        <v>3.5777087639996597E-3</v>
      </c>
      <c r="E61">
        <f t="shared" si="9"/>
        <v>0.27440507429637123</v>
      </c>
      <c r="F61">
        <f t="shared" si="6"/>
        <v>0.33997573352819432</v>
      </c>
      <c r="G61">
        <f t="shared" si="7"/>
        <v>0.36827014030332333</v>
      </c>
    </row>
    <row r="62" spans="1:7" x14ac:dyDescent="0.35">
      <c r="A62">
        <v>0.80000000000000104</v>
      </c>
      <c r="B62">
        <f t="shared" si="4"/>
        <v>0.27350556847765589</v>
      </c>
      <c r="C62">
        <v>0.5</v>
      </c>
      <c r="D62">
        <f t="shared" si="5"/>
        <v>7.155417527999329E-3</v>
      </c>
      <c r="E62">
        <f t="shared" si="9"/>
        <v>0.19409139401450631</v>
      </c>
      <c r="F62">
        <f t="shared" si="6"/>
        <v>0.25875353677316582</v>
      </c>
      <c r="G62">
        <f t="shared" si="7"/>
        <v>0.28969155276148251</v>
      </c>
    </row>
    <row r="63" spans="1:7" x14ac:dyDescent="0.35">
      <c r="A63">
        <v>1.2</v>
      </c>
      <c r="B63">
        <f t="shared" si="4"/>
        <v>0.18361325924390132</v>
      </c>
      <c r="C63">
        <v>0.70675459085396009</v>
      </c>
      <c r="D63">
        <f t="shared" si="5"/>
        <v>1.0733126291998978E-2</v>
      </c>
      <c r="E63">
        <f t="shared" si="9"/>
        <v>0.13045487138679945</v>
      </c>
      <c r="F63">
        <f t="shared" si="6"/>
        <v>0.17385372358466913</v>
      </c>
      <c r="G63">
        <f t="shared" si="7"/>
        <v>0.19418605498321295</v>
      </c>
    </row>
    <row r="64" spans="1:7" x14ac:dyDescent="0.35">
      <c r="A64">
        <v>1.6</v>
      </c>
      <c r="B64">
        <f t="shared" si="4"/>
        <v>0.11086395867596423</v>
      </c>
      <c r="C64">
        <v>0.8616707879455674</v>
      </c>
      <c r="D64">
        <f t="shared" si="5"/>
        <v>1.4310835055998639E-2</v>
      </c>
      <c r="E64">
        <f t="shared" si="9"/>
        <v>8.9412889377469287E-2</v>
      </c>
      <c r="F64">
        <f t="shared" si="6"/>
        <v>0.10887336538560986</v>
      </c>
      <c r="G64">
        <f t="shared" si="7"/>
        <v>0.11092083467945554</v>
      </c>
    </row>
    <row r="65" spans="1:7" x14ac:dyDescent="0.35">
      <c r="A65">
        <v>2</v>
      </c>
      <c r="B65">
        <f t="shared" si="4"/>
        <v>6.2368084634681804E-2</v>
      </c>
      <c r="C65">
        <v>0.94863759415557392</v>
      </c>
      <c r="D65">
        <f t="shared" si="5"/>
        <v>1.7888543819998298E-2</v>
      </c>
      <c r="E65">
        <f t="shared" si="9"/>
        <v>6.3661977236758135E-2</v>
      </c>
      <c r="F65">
        <f t="shared" si="6"/>
        <v>6.6291260736238825E-2</v>
      </c>
      <c r="G65">
        <f t="shared" si="7"/>
        <v>5.3990966513188063E-2</v>
      </c>
    </row>
    <row r="66" spans="1:7" x14ac:dyDescent="0.35">
      <c r="A66">
        <v>2.4</v>
      </c>
      <c r="B66">
        <f t="shared" si="4"/>
        <v>3.368953847372131E-2</v>
      </c>
      <c r="C66">
        <v>0.98521164270728145</v>
      </c>
      <c r="D66">
        <f t="shared" si="5"/>
        <v>2.1466252583997956E-2</v>
      </c>
      <c r="E66">
        <f t="shared" si="9"/>
        <v>4.7087261269791521E-2</v>
      </c>
      <c r="F66">
        <f t="shared" si="6"/>
        <v>4.0323358954948249E-2</v>
      </c>
      <c r="G66">
        <f t="shared" si="7"/>
        <v>2.2394530294842899E-2</v>
      </c>
    </row>
    <row r="67" spans="1:7" x14ac:dyDescent="0.35">
      <c r="A67">
        <v>2.8</v>
      </c>
      <c r="B67">
        <f t="shared" ref="B67:B87" si="10">_xlfn.T.DIST(A67,$B$25,FALSE)</f>
        <v>1.7880502361883963E-2</v>
      </c>
      <c r="C67">
        <v>0.99673236331466886</v>
      </c>
      <c r="D67">
        <f t="shared" si="5"/>
        <v>2.5043961347997617E-2</v>
      </c>
      <c r="E67">
        <f t="shared" si="9"/>
        <v>3.6007905676899397E-2</v>
      </c>
      <c r="F67">
        <f t="shared" si="6"/>
        <v>2.4877228205426087E-2</v>
      </c>
      <c r="G67">
        <f t="shared" si="7"/>
        <v>7.9154515829799686E-3</v>
      </c>
    </row>
    <row r="68" spans="1:7" x14ac:dyDescent="0.35">
      <c r="A68">
        <v>3.2</v>
      </c>
      <c r="B68">
        <f t="shared" si="10"/>
        <v>9.4768991936423682E-3</v>
      </c>
      <c r="C68">
        <v>0.9994499095200724</v>
      </c>
      <c r="D68">
        <f t="shared" si="5"/>
        <v>2.8621670111997278E-2</v>
      </c>
      <c r="E68">
        <f t="shared" si="9"/>
        <v>2.831938489179632E-2</v>
      </c>
      <c r="F68">
        <f t="shared" si="6"/>
        <v>1.5682174165287874E-2</v>
      </c>
      <c r="G68">
        <f t="shared" si="7"/>
        <v>2.3840882014648404E-3</v>
      </c>
    </row>
    <row r="69" spans="1:7" x14ac:dyDescent="0.35">
      <c r="A69">
        <v>3.6</v>
      </c>
      <c r="B69">
        <f t="shared" si="10"/>
        <v>5.0701085967619951E-3</v>
      </c>
      <c r="C69">
        <v>0.99992981007784887</v>
      </c>
      <c r="D69">
        <f t="shared" si="5"/>
        <v>3.2199378875996935E-2</v>
      </c>
      <c r="E69">
        <f t="shared" si="9"/>
        <v>2.2801567778208503E-2</v>
      </c>
      <c r="F69">
        <f t="shared" si="6"/>
        <v>1.0130167496884291E-2</v>
      </c>
      <c r="G69">
        <f t="shared" si="7"/>
        <v>6.119019301137719E-4</v>
      </c>
    </row>
    <row r="70" spans="1:7" x14ac:dyDescent="0.35">
      <c r="A70">
        <v>4</v>
      </c>
      <c r="B70">
        <f t="shared" si="10"/>
        <v>2.7563059734250009E-3</v>
      </c>
      <c r="C70">
        <v>0.99999323726209199</v>
      </c>
      <c r="D70">
        <f t="shared" si="5"/>
        <v>3.5777087639996596E-2</v>
      </c>
      <c r="E70">
        <f t="shared" si="9"/>
        <v>1.8724110951987685E-2</v>
      </c>
      <c r="F70">
        <f t="shared" si="6"/>
        <v>6.7082039324993705E-3</v>
      </c>
      <c r="G70">
        <f t="shared" si="7"/>
        <v>1.3383022576488537E-4</v>
      </c>
    </row>
    <row r="71" spans="1:7" x14ac:dyDescent="0.35">
      <c r="A71">
        <v>4.4000000000000004</v>
      </c>
      <c r="B71">
        <f t="shared" si="10"/>
        <v>1.5284653411171789E-3</v>
      </c>
      <c r="C71">
        <v>0.99999950935698112</v>
      </c>
      <c r="D71">
        <f t="shared" si="5"/>
        <v>3.9354796403996258E-2</v>
      </c>
      <c r="E71">
        <f t="shared" si="9"/>
        <v>1.5634080853820759E-2</v>
      </c>
      <c r="F71">
        <f t="shared" si="6"/>
        <v>4.5498716959368538E-3</v>
      </c>
      <c r="G71">
        <f t="shared" si="7"/>
        <v>2.4942471290053535E-5</v>
      </c>
    </row>
    <row r="72" spans="1:7" x14ac:dyDescent="0.35">
      <c r="A72">
        <v>4.8</v>
      </c>
      <c r="B72">
        <f t="shared" si="10"/>
        <v>8.6622418955760981E-4</v>
      </c>
      <c r="C72">
        <v>0.99999997325227863</v>
      </c>
      <c r="D72">
        <f t="shared" si="5"/>
        <v>4.2932505167995912E-2</v>
      </c>
      <c r="E72">
        <f t="shared" si="9"/>
        <v>1.3240843851239215E-2</v>
      </c>
      <c r="F72">
        <f t="shared" si="6"/>
        <v>3.1562000899559108E-3</v>
      </c>
      <c r="G72">
        <f t="shared" si="7"/>
        <v>3.9612990910320753E-6</v>
      </c>
    </row>
    <row r="73" spans="1:7" x14ac:dyDescent="0.35">
      <c r="A73">
        <v>5.2</v>
      </c>
      <c r="B73">
        <f t="shared" si="10"/>
        <v>5.0204145003127359E-4</v>
      </c>
      <c r="C73">
        <v>0.99999999890609625</v>
      </c>
      <c r="D73">
        <f t="shared" si="5"/>
        <v>4.651021393199558E-2</v>
      </c>
      <c r="E73">
        <f t="shared" si="9"/>
        <v>1.1351993087867E-2</v>
      </c>
      <c r="F73">
        <f t="shared" si="6"/>
        <v>2.2355117895901822E-3</v>
      </c>
      <c r="G73">
        <f t="shared" si="7"/>
        <v>5.3610353446976145E-7</v>
      </c>
    </row>
    <row r="74" spans="1:7" x14ac:dyDescent="0.35">
      <c r="A74">
        <v>5.6</v>
      </c>
      <c r="B74">
        <f t="shared" si="10"/>
        <v>2.975295532017047E-4</v>
      </c>
      <c r="C74">
        <v>0.99999999996648115</v>
      </c>
      <c r="D74">
        <f t="shared" si="5"/>
        <v>5.0087922695995234E-2</v>
      </c>
      <c r="E74">
        <f t="shared" si="9"/>
        <v>9.8365230588316026E-3</v>
      </c>
      <c r="F74">
        <f t="shared" si="6"/>
        <v>1.6139891289376313E-3</v>
      </c>
      <c r="G74">
        <f t="shared" si="7"/>
        <v>6.1826205001658573E-8</v>
      </c>
    </row>
    <row r="75" spans="1:7" x14ac:dyDescent="0.35">
      <c r="A75">
        <v>6</v>
      </c>
      <c r="B75">
        <f t="shared" si="10"/>
        <v>1.8019426713034847E-4</v>
      </c>
      <c r="C75">
        <v>0.99999999999923128</v>
      </c>
      <c r="D75">
        <f t="shared" si="5"/>
        <v>5.3665631459994895E-2</v>
      </c>
      <c r="E75">
        <f t="shared" si="9"/>
        <v>8.6029698968592069E-3</v>
      </c>
      <c r="F75">
        <f t="shared" si="6"/>
        <v>1.1858541225631411E-3</v>
      </c>
      <c r="G75">
        <f t="shared" si="7"/>
        <v>6.0758828498232861E-9</v>
      </c>
    </row>
    <row r="76" spans="1:7" x14ac:dyDescent="0.35">
      <c r="A76">
        <v>6.4</v>
      </c>
      <c r="B76">
        <f t="shared" si="10"/>
        <v>1.1142731684203373E-4</v>
      </c>
      <c r="C76">
        <v>0.99999999999998679</v>
      </c>
      <c r="D76">
        <f t="shared" si="5"/>
        <v>5.7243340223994556E-2</v>
      </c>
      <c r="E76">
        <f t="shared" si="9"/>
        <v>7.5860316059054005E-3</v>
      </c>
      <c r="F76">
        <f t="shared" si="6"/>
        <v>8.853510152637056E-4</v>
      </c>
      <c r="G76">
        <f t="shared" si="7"/>
        <v>5.0881402816450389E-10</v>
      </c>
    </row>
    <row r="77" spans="1:7" x14ac:dyDescent="0.35">
      <c r="A77">
        <v>6.8</v>
      </c>
      <c r="B77">
        <f t="shared" si="10"/>
        <v>7.0281245633361795E-5</v>
      </c>
      <c r="C77">
        <v>0.99999999999999978</v>
      </c>
      <c r="D77">
        <f t="shared" si="5"/>
        <v>6.082104898799421E-2</v>
      </c>
      <c r="E77">
        <f t="shared" si="9"/>
        <v>6.7381432299701673E-3</v>
      </c>
      <c r="F77">
        <f t="shared" si="6"/>
        <v>6.7074457569799549E-4</v>
      </c>
      <c r="G77">
        <f t="shared" si="7"/>
        <v>3.6309615017918004E-11</v>
      </c>
    </row>
    <row r="78" spans="1:7" x14ac:dyDescent="0.35">
      <c r="A78">
        <v>7.2</v>
      </c>
      <c r="B78">
        <f t="shared" si="10"/>
        <v>4.5166442198993183E-5</v>
      </c>
      <c r="C78">
        <v>1</v>
      </c>
      <c r="D78">
        <f t="shared" si="5"/>
        <v>6.4398757751993871E-2</v>
      </c>
      <c r="E78">
        <f t="shared" si="9"/>
        <v>6.024032668126243E-3</v>
      </c>
      <c r="F78">
        <f t="shared" si="6"/>
        <v>5.1501244304123859E-4</v>
      </c>
      <c r="G78">
        <f t="shared" si="7"/>
        <v>2.2079899631371392E-12</v>
      </c>
    </row>
    <row r="79" spans="1:7" x14ac:dyDescent="0.35">
      <c r="A79">
        <v>7.6</v>
      </c>
      <c r="B79">
        <f t="shared" si="10"/>
        <v>2.9542680223880081E-5</v>
      </c>
      <c r="C79">
        <v>1</v>
      </c>
      <c r="D79">
        <f t="shared" si="5"/>
        <v>6.7976466515993525E-2</v>
      </c>
      <c r="E79">
        <f t="shared" si="9"/>
        <v>5.4171185531618569E-3</v>
      </c>
      <c r="F79">
        <f t="shared" si="6"/>
        <v>4.0032529073711043E-4</v>
      </c>
      <c r="G79">
        <f t="shared" si="7"/>
        <v>1.144156490180137E-13</v>
      </c>
    </row>
    <row r="80" spans="1:7" x14ac:dyDescent="0.35">
      <c r="A80">
        <v>8</v>
      </c>
      <c r="B80">
        <f t="shared" si="10"/>
        <v>1.9646345626245659E-5</v>
      </c>
      <c r="C80">
        <v>1</v>
      </c>
      <c r="D80">
        <f t="shared" si="5"/>
        <v>7.1554175279993193E-2</v>
      </c>
      <c r="E80">
        <f t="shared" si="9"/>
        <v>4.8970751720583188E-3</v>
      </c>
      <c r="F80">
        <f t="shared" si="6"/>
        <v>3.1470885601600279E-4</v>
      </c>
      <c r="G80">
        <f t="shared" si="7"/>
        <v>5.0522710835368927E-15</v>
      </c>
    </row>
    <row r="81" spans="1:7" x14ac:dyDescent="0.35">
      <c r="A81">
        <v>8.4</v>
      </c>
      <c r="B81">
        <f t="shared" si="10"/>
        <v>1.327001389132517E-5</v>
      </c>
      <c r="C81">
        <v>1</v>
      </c>
      <c r="D81">
        <f t="shared" si="5"/>
        <v>7.5131884043992861E-2</v>
      </c>
      <c r="E81">
        <f t="shared" si="9"/>
        <v>4.4481538035744924E-3</v>
      </c>
      <c r="F81">
        <f t="shared" si="6"/>
        <v>2.4998646635300455E-4</v>
      </c>
      <c r="G81">
        <f t="shared" si="7"/>
        <v>1.9010815379079637E-16</v>
      </c>
    </row>
    <row r="82" spans="1:7" x14ac:dyDescent="0.35">
      <c r="A82">
        <v>8.8000000000000007</v>
      </c>
      <c r="B82">
        <f t="shared" si="10"/>
        <v>9.0949943879295994E-6</v>
      </c>
      <c r="C82">
        <v>1</v>
      </c>
      <c r="D82">
        <f t="shared" si="5"/>
        <v>7.8709592807992515E-2</v>
      </c>
      <c r="E82">
        <f t="shared" si="9"/>
        <v>4.0580046683298147E-3</v>
      </c>
      <c r="F82">
        <f t="shared" si="6"/>
        <v>2.0048728449274317E-4</v>
      </c>
      <c r="G82">
        <f t="shared" si="7"/>
        <v>6.095758129562418E-18</v>
      </c>
    </row>
    <row r="83" spans="1:7" x14ac:dyDescent="0.35">
      <c r="A83">
        <v>9.1999999999999993</v>
      </c>
      <c r="B83">
        <f t="shared" si="10"/>
        <v>6.319526731902882E-6</v>
      </c>
      <c r="C83">
        <v>1</v>
      </c>
      <c r="D83">
        <f t="shared" si="5"/>
        <v>8.2287301571992169E-2</v>
      </c>
      <c r="E83">
        <f t="shared" si="9"/>
        <v>3.7168365971951278E-3</v>
      </c>
      <c r="F83">
        <f t="shared" si="6"/>
        <v>1.6222092654044875E-4</v>
      </c>
      <c r="G83">
        <f t="shared" si="7"/>
        <v>1.665588032379929E-19</v>
      </c>
    </row>
    <row r="84" spans="1:7" x14ac:dyDescent="0.35">
      <c r="A84">
        <v>9.6</v>
      </c>
      <c r="B84">
        <f t="shared" si="10"/>
        <v>4.4478854358605169E-6</v>
      </c>
      <c r="C84">
        <v>1</v>
      </c>
      <c r="D84">
        <f t="shared" si="5"/>
        <v>8.5865010335991823E-2</v>
      </c>
      <c r="E84">
        <f t="shared" si="9"/>
        <v>3.4168085678809648E-3</v>
      </c>
      <c r="F84">
        <f t="shared" si="6"/>
        <v>1.323412125312505E-4</v>
      </c>
      <c r="G84">
        <f t="shared" si="7"/>
        <v>3.8781119317469607E-21</v>
      </c>
    </row>
    <row r="85" spans="1:7" x14ac:dyDescent="0.35">
      <c r="A85">
        <v>10</v>
      </c>
      <c r="B85">
        <f t="shared" si="10"/>
        <v>3.1686269691958475E-6</v>
      </c>
      <c r="C85">
        <v>1</v>
      </c>
      <c r="D85">
        <f t="shared" si="5"/>
        <v>8.9442719099991491E-2</v>
      </c>
      <c r="E85">
        <f t="shared" si="9"/>
        <v>3.1515830315226802E-3</v>
      </c>
      <c r="F85">
        <f t="shared" si="6"/>
        <v>1.0879223472902215E-4</v>
      </c>
      <c r="G85">
        <f t="shared" si="7"/>
        <v>7.6945986267064199E-23</v>
      </c>
    </row>
    <row r="86" spans="1:7" x14ac:dyDescent="0.35">
      <c r="A86">
        <v>10.4</v>
      </c>
      <c r="B86">
        <f t="shared" si="10"/>
        <v>2.2830914039753835E-6</v>
      </c>
      <c r="C86">
        <v>1</v>
      </c>
      <c r="D86">
        <f t="shared" si="5"/>
        <v>9.3020427863991159E-2</v>
      </c>
      <c r="E86">
        <f t="shared" si="9"/>
        <v>2.9159938272608158E-3</v>
      </c>
      <c r="F86">
        <f t="shared" si="6"/>
        <v>9.0071261325776501E-5</v>
      </c>
      <c r="G86">
        <f t="shared" si="7"/>
        <v>1.300961619923913E-24</v>
      </c>
    </row>
    <row r="87" spans="1:7" x14ac:dyDescent="0.35">
      <c r="A87">
        <v>10.8</v>
      </c>
      <c r="B87">
        <f t="shared" si="10"/>
        <v>1.6627215765957523E-6</v>
      </c>
      <c r="C87">
        <v>1</v>
      </c>
      <c r="D87">
        <f t="shared" si="5"/>
        <v>9.6598136627990813E-2</v>
      </c>
      <c r="E87">
        <f t="shared" si="9"/>
        <v>2.7057963803450409E-3</v>
      </c>
      <c r="F87">
        <f t="shared" si="6"/>
        <v>7.5067668025575874E-5</v>
      </c>
      <c r="G87">
        <f t="shared" si="7"/>
        <v>1.8743724023417964E-26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C9F7-A98A-460F-9130-FB360473874A}">
  <dimension ref="A1:AU250"/>
  <sheetViews>
    <sheetView topLeftCell="H27" workbookViewId="0">
      <selection activeCell="AN10" sqref="AN10"/>
    </sheetView>
  </sheetViews>
  <sheetFormatPr defaultRowHeight="14.5" x14ac:dyDescent="0.35"/>
  <cols>
    <col min="2" max="2" width="11.81640625" bestFit="1" customWidth="1"/>
    <col min="4" max="4" width="11.81640625" bestFit="1" customWidth="1"/>
    <col min="5" max="5" width="10.81640625" bestFit="1" customWidth="1"/>
    <col min="6" max="6" width="11.81640625" bestFit="1" customWidth="1"/>
    <col min="15" max="15" width="13.81640625" customWidth="1"/>
    <col min="23" max="23" width="12.54296875" customWidth="1"/>
  </cols>
  <sheetData>
    <row r="1" spans="1:47" x14ac:dyDescent="0.35">
      <c r="F1" t="s">
        <v>44</v>
      </c>
      <c r="J1" t="s">
        <v>45</v>
      </c>
    </row>
    <row r="2" spans="1:47" ht="15" thickBot="1" x14ac:dyDescent="0.4">
      <c r="B2" s="5">
        <v>1</v>
      </c>
      <c r="C2" s="5">
        <v>2</v>
      </c>
      <c r="D2" s="5">
        <v>3</v>
      </c>
      <c r="F2" s="5">
        <v>1</v>
      </c>
      <c r="G2" s="5">
        <v>2</v>
      </c>
      <c r="H2" s="5">
        <v>3</v>
      </c>
      <c r="J2" s="5">
        <v>1</v>
      </c>
      <c r="K2" s="5">
        <v>2</v>
      </c>
      <c r="L2" s="5">
        <v>3</v>
      </c>
      <c r="O2" t="s">
        <v>54</v>
      </c>
      <c r="W2" t="s">
        <v>75</v>
      </c>
      <c r="AG2" t="s">
        <v>85</v>
      </c>
      <c r="AJ2" t="s">
        <v>22</v>
      </c>
      <c r="AK2">
        <v>0.05</v>
      </c>
      <c r="AR2" t="s">
        <v>100</v>
      </c>
    </row>
    <row r="3" spans="1:47" ht="15.5" thickTop="1" thickBot="1" x14ac:dyDescent="0.4">
      <c r="A3" s="5">
        <v>1</v>
      </c>
      <c r="B3">
        <v>0.45</v>
      </c>
      <c r="C3">
        <v>0.51</v>
      </c>
      <c r="D3">
        <v>0.39</v>
      </c>
      <c r="F3">
        <f>(B3-$E$9)^2</f>
        <v>4.4444444444442056E-7</v>
      </c>
      <c r="G3">
        <f t="shared" ref="G3:H3" si="0">(C3-$E$9)^2</f>
        <v>3.5204444444444463E-3</v>
      </c>
      <c r="H3">
        <f t="shared" si="0"/>
        <v>3.6804444444444419E-3</v>
      </c>
      <c r="J3">
        <f t="shared" ref="J3:L7" si="1">(B3-B$9)^2</f>
        <v>4.0000000000002294E-6</v>
      </c>
      <c r="K3">
        <f t="shared" si="1"/>
        <v>2.5600000000000221E-4</v>
      </c>
      <c r="L3">
        <f t="shared" si="1"/>
        <v>3.999999999999985E-4</v>
      </c>
      <c r="AG3" s="27" t="s">
        <v>86</v>
      </c>
      <c r="AH3" s="27" t="s">
        <v>87</v>
      </c>
      <c r="AI3" s="27" t="s">
        <v>88</v>
      </c>
      <c r="AJ3" s="27" t="s">
        <v>89</v>
      </c>
      <c r="AK3" s="27" t="s">
        <v>16</v>
      </c>
      <c r="AL3" s="27" t="s">
        <v>90</v>
      </c>
    </row>
    <row r="4" spans="1:47" ht="15.5" thickTop="1" thickBot="1" x14ac:dyDescent="0.4">
      <c r="A4" s="5">
        <v>2</v>
      </c>
      <c r="B4">
        <v>0.5</v>
      </c>
      <c r="C4">
        <v>0.43</v>
      </c>
      <c r="D4">
        <v>0.46</v>
      </c>
      <c r="F4">
        <f>(B4-$E$9)^2</f>
        <v>2.4337777777777786E-3</v>
      </c>
      <c r="G4">
        <f t="shared" ref="G4:H7" si="2">(C4-$E$9)^2</f>
        <v>4.2711111111111113E-4</v>
      </c>
      <c r="H4">
        <f t="shared" si="2"/>
        <v>8.7111111111111617E-5</v>
      </c>
      <c r="J4">
        <f t="shared" si="1"/>
        <v>2.704000000000005E-3</v>
      </c>
      <c r="K4">
        <f t="shared" si="1"/>
        <v>4.0959999999999929E-3</v>
      </c>
      <c r="L4">
        <f t="shared" si="1"/>
        <v>2.5000000000000044E-3</v>
      </c>
      <c r="O4" t="s">
        <v>55</v>
      </c>
      <c r="W4" t="s">
        <v>76</v>
      </c>
      <c r="AB4" t="s">
        <v>77</v>
      </c>
      <c r="AC4">
        <v>0.05</v>
      </c>
      <c r="AG4">
        <f>B2</f>
        <v>1</v>
      </c>
      <c r="AH4">
        <f>AVERAGE(B3:B7)</f>
        <v>0.44799999999999995</v>
      </c>
      <c r="AI4">
        <f>COUNT(B3:B7)</f>
        <v>5</v>
      </c>
      <c r="AJ4">
        <f>DEVSQ(B3:B7)</f>
        <v>3.8800000000000015E-3</v>
      </c>
      <c r="AR4" s="27" t="s">
        <v>92</v>
      </c>
      <c r="AS4" s="27" t="s">
        <v>93</v>
      </c>
      <c r="AT4" s="27" t="s">
        <v>26</v>
      </c>
      <c r="AU4" s="27" t="s">
        <v>87</v>
      </c>
    </row>
    <row r="5" spans="1:47" ht="15" thickTop="1" x14ac:dyDescent="0.35">
      <c r="A5" s="5">
        <v>3</v>
      </c>
      <c r="B5">
        <v>0.42</v>
      </c>
      <c r="C5">
        <v>0.52</v>
      </c>
      <c r="D5">
        <v>0.4</v>
      </c>
      <c r="F5">
        <f>(B5-$E$9)^2</f>
        <v>9.4044444444444503E-4</v>
      </c>
      <c r="G5">
        <f t="shared" si="2"/>
        <v>4.8071111111111144E-3</v>
      </c>
      <c r="H5">
        <f t="shared" si="2"/>
        <v>2.5671111111111081E-3</v>
      </c>
      <c r="J5">
        <f t="shared" si="1"/>
        <v>7.8399999999999824E-4</v>
      </c>
      <c r="K5">
        <f t="shared" si="1"/>
        <v>6.7600000000000407E-4</v>
      </c>
      <c r="L5">
        <f t="shared" si="1"/>
        <v>9.999999999999907E-5</v>
      </c>
      <c r="O5" s="3" t="s">
        <v>56</v>
      </c>
      <c r="P5" s="3" t="s">
        <v>24</v>
      </c>
      <c r="Q5" s="3" t="s">
        <v>57</v>
      </c>
      <c r="R5" s="3" t="s">
        <v>3</v>
      </c>
      <c r="S5" s="3" t="s">
        <v>13</v>
      </c>
      <c r="W5" s="27" t="s">
        <v>78</v>
      </c>
      <c r="X5" s="27" t="s">
        <v>24</v>
      </c>
      <c r="Y5" s="27" t="s">
        <v>57</v>
      </c>
      <c r="Z5" s="27" t="s">
        <v>12</v>
      </c>
      <c r="AA5" s="27" t="s">
        <v>13</v>
      </c>
      <c r="AB5" s="27" t="s">
        <v>44</v>
      </c>
      <c r="AC5" s="27" t="s">
        <v>79</v>
      </c>
      <c r="AD5" s="27" t="s">
        <v>80</v>
      </c>
      <c r="AE5" s="27" t="s">
        <v>81</v>
      </c>
      <c r="AG5">
        <f>C2</f>
        <v>2</v>
      </c>
      <c r="AH5">
        <f>AVERAGE(C3:C7)</f>
        <v>0.49399999999999994</v>
      </c>
      <c r="AI5">
        <f>COUNT(C3:C7)</f>
        <v>5</v>
      </c>
      <c r="AJ5">
        <f>DEVSQ(C3:C7)</f>
        <v>5.3200000000000009E-3</v>
      </c>
      <c r="AR5">
        <f>B2</f>
        <v>1</v>
      </c>
      <c r="AS5">
        <f>C2</f>
        <v>2</v>
      </c>
      <c r="AT5">
        <f>_xlfn.T.TEST(B3:B7,C3:C7,2,3)</f>
        <v>6.5127109497259014E-2</v>
      </c>
      <c r="AU5">
        <f>ABS(AVERAGE(B3:B7)-AVERAGE(C3:C7))</f>
        <v>4.5999999999999985E-2</v>
      </c>
    </row>
    <row r="6" spans="1:47" x14ac:dyDescent="0.35">
      <c r="A6" s="5">
        <v>4</v>
      </c>
      <c r="B6">
        <v>0.44</v>
      </c>
      <c r="C6">
        <v>0.5</v>
      </c>
      <c r="D6">
        <v>0.41</v>
      </c>
      <c r="F6">
        <f>(B6-$E$9)^2</f>
        <v>1.1377777777777759E-4</v>
      </c>
      <c r="G6">
        <f t="shared" si="2"/>
        <v>2.4337777777777786E-3</v>
      </c>
      <c r="H6">
        <f t="shared" si="2"/>
        <v>1.6537777777777792E-3</v>
      </c>
      <c r="J6">
        <f t="shared" si="1"/>
        <v>6.3999999999999225E-5</v>
      </c>
      <c r="K6">
        <f t="shared" si="1"/>
        <v>3.6000000000000733E-5</v>
      </c>
      <c r="L6">
        <f t="shared" si="1"/>
        <v>0</v>
      </c>
      <c r="O6" s="1" t="s">
        <v>58</v>
      </c>
      <c r="P6" s="1">
        <v>5</v>
      </c>
      <c r="Q6" s="1">
        <v>2.2399999999999998</v>
      </c>
      <c r="R6" s="1">
        <v>0.44799999999999995</v>
      </c>
      <c r="S6" s="1">
        <v>9.7000000000000038E-4</v>
      </c>
      <c r="W6">
        <f>B2</f>
        <v>1</v>
      </c>
      <c r="X6">
        <f>COUNT(B3:B7)</f>
        <v>5</v>
      </c>
      <c r="Y6">
        <f>SUM(B3:B7)</f>
        <v>2.2399999999999998</v>
      </c>
      <c r="Z6">
        <f>AVERAGE(B3:B7)</f>
        <v>0.44799999999999995</v>
      </c>
      <c r="AA6">
        <f>_xlfn.VAR.S(B3:B7)</f>
        <v>9.7000000000000038E-4</v>
      </c>
      <c r="AB6">
        <f>DEVSQ(B3:B7)</f>
        <v>3.8800000000000015E-3</v>
      </c>
      <c r="AC6">
        <f>SQRT(Z13/X6)</f>
        <v>1.449137674618944E-2</v>
      </c>
      <c r="AD6">
        <f>Z6-AC6*_xlfn.T.INV.2T(AC4,Y13)</f>
        <v>0.41642600242586109</v>
      </c>
      <c r="AE6">
        <f>Z6+AC6*_xlfn.T.INV.2T(AC4,Y13)</f>
        <v>0.47957399757413882</v>
      </c>
      <c r="AG6">
        <f>D2</f>
        <v>3</v>
      </c>
      <c r="AH6">
        <f>AVERAGE(D3:D7)</f>
        <v>0.41</v>
      </c>
      <c r="AI6">
        <f>COUNT(D3:D7)</f>
        <v>5</v>
      </c>
      <c r="AJ6">
        <f>DEVSQ(D3:D7)</f>
        <v>3.4000000000000002E-3</v>
      </c>
      <c r="AR6">
        <f>B2</f>
        <v>1</v>
      </c>
      <c r="AS6">
        <f>D2</f>
        <v>3</v>
      </c>
      <c r="AT6">
        <f>_xlfn.T.TEST(B3:B7,D3:D7,2,3)</f>
        <v>8.1708415289169098E-2</v>
      </c>
      <c r="AU6">
        <f>ABS(AVERAGE(B3:B7)-AVERAGE(D3:D7))</f>
        <v>3.7999999999999978E-2</v>
      </c>
    </row>
    <row r="7" spans="1:47" x14ac:dyDescent="0.35">
      <c r="A7" s="5">
        <v>5</v>
      </c>
      <c r="B7">
        <v>0.43</v>
      </c>
      <c r="C7">
        <v>0.51</v>
      </c>
      <c r="D7">
        <v>0.39</v>
      </c>
      <c r="F7">
        <f>(B7-$E$9)^2</f>
        <v>4.2711111111111113E-4</v>
      </c>
      <c r="G7">
        <f t="shared" si="2"/>
        <v>3.5204444444444463E-3</v>
      </c>
      <c r="H7">
        <f t="shared" si="2"/>
        <v>3.6804444444444419E-3</v>
      </c>
      <c r="J7">
        <f t="shared" si="1"/>
        <v>3.2399999999999855E-4</v>
      </c>
      <c r="K7">
        <f t="shared" si="1"/>
        <v>2.5600000000000221E-4</v>
      </c>
      <c r="L7">
        <f t="shared" si="1"/>
        <v>3.999999999999985E-4</v>
      </c>
      <c r="O7" s="1" t="s">
        <v>59</v>
      </c>
      <c r="P7" s="1">
        <v>5</v>
      </c>
      <c r="Q7" s="1">
        <v>2.4699999999999998</v>
      </c>
      <c r="R7" s="1">
        <v>0.49399999999999994</v>
      </c>
      <c r="S7" s="1">
        <v>1.3300000000000002E-3</v>
      </c>
      <c r="W7">
        <f>C2</f>
        <v>2</v>
      </c>
      <c r="X7">
        <f>COUNT(C3:C7)</f>
        <v>5</v>
      </c>
      <c r="Y7">
        <f>SUM(C3:C7)</f>
        <v>2.4699999999999998</v>
      </c>
      <c r="Z7">
        <f>AVERAGE(C3:C7)</f>
        <v>0.49399999999999994</v>
      </c>
      <c r="AA7">
        <f>_xlfn.VAR.S(C3:C7)</f>
        <v>1.3300000000000002E-3</v>
      </c>
      <c r="AB7">
        <f>DEVSQ(C3:C7)</f>
        <v>5.3200000000000009E-3</v>
      </c>
      <c r="AC7">
        <f>SQRT(Z13/X7)</f>
        <v>1.449137674618944E-2</v>
      </c>
      <c r="AD7">
        <f>Z7-AC7*_xlfn.T.INV.2T(AC4,Y13)</f>
        <v>0.46242600242586107</v>
      </c>
      <c r="AE7">
        <f>Z7+AC7*_xlfn.T.INV.2T(AC4,Y13)</f>
        <v>0.52557399757413881</v>
      </c>
      <c r="AG7" s="8"/>
      <c r="AH7" s="8"/>
      <c r="AI7" s="8">
        <f>SUM(AI4:AI6)</f>
        <v>15</v>
      </c>
      <c r="AJ7" s="8">
        <f>SUM(AJ4:AJ6)</f>
        <v>1.2600000000000004E-2</v>
      </c>
      <c r="AK7" s="8">
        <f>AI7-COUNT(AI4:AI6)</f>
        <v>12</v>
      </c>
      <c r="AL7" s="8">
        <f>[1]!QCRIT(COUNT(AI4:AI6),AK7,AK2,2)</f>
        <v>3.7730000000000001</v>
      </c>
      <c r="AR7" s="28">
        <f>C2</f>
        <v>2</v>
      </c>
      <c r="AS7" s="28">
        <f>D2</f>
        <v>3</v>
      </c>
      <c r="AT7" s="28">
        <f>_xlfn.T.TEST(C3:C7,D3:D7,2,3)</f>
        <v>4.2181974279137625E-3</v>
      </c>
      <c r="AU7" s="28">
        <f>ABS(AVERAGE(C3:C7)-AVERAGE(D3:D7))</f>
        <v>8.3999999999999964E-2</v>
      </c>
    </row>
    <row r="8" spans="1:47" ht="15" thickBot="1" x14ac:dyDescent="0.4">
      <c r="O8" s="2" t="s">
        <v>60</v>
      </c>
      <c r="P8" s="2">
        <v>5</v>
      </c>
      <c r="Q8" s="2">
        <v>2.0499999999999998</v>
      </c>
      <c r="R8" s="2">
        <v>0.41</v>
      </c>
      <c r="S8" s="2">
        <v>8.5000000000000006E-4</v>
      </c>
      <c r="W8">
        <f>D2</f>
        <v>3</v>
      </c>
      <c r="X8">
        <f>COUNT(D3:D7)</f>
        <v>5</v>
      </c>
      <c r="Y8">
        <f>SUM(D3:D7)</f>
        <v>2.0499999999999998</v>
      </c>
      <c r="Z8">
        <f>AVERAGE(D3:D7)</f>
        <v>0.41</v>
      </c>
      <c r="AA8">
        <f>_xlfn.VAR.S(D3:D7)</f>
        <v>8.5000000000000006E-4</v>
      </c>
      <c r="AB8">
        <f>DEVSQ(D3:D7)</f>
        <v>3.4000000000000002E-3</v>
      </c>
      <c r="AC8">
        <f>SQRT(Z13/X8)</f>
        <v>1.449137674618944E-2</v>
      </c>
      <c r="AD8">
        <f>Z8-AC8*_xlfn.T.INV.2T(AC4,Y13)</f>
        <v>0.37842600242586111</v>
      </c>
      <c r="AE8">
        <f>Z8+AC8*_xlfn.T.INV.2T(AC4,Y13)</f>
        <v>0.44157399757413884</v>
      </c>
      <c r="AG8" t="s">
        <v>91</v>
      </c>
    </row>
    <row r="9" spans="1:47" ht="15" thickTop="1" x14ac:dyDescent="0.35">
      <c r="A9" s="5" t="s">
        <v>12</v>
      </c>
      <c r="B9">
        <f>AVERAGE(B3:B7)</f>
        <v>0.44799999999999995</v>
      </c>
      <c r="C9">
        <f>AVERAGE(C3:C7)</f>
        <v>0.49399999999999994</v>
      </c>
      <c r="D9">
        <f>AVERAGE(D3:D7)</f>
        <v>0.41</v>
      </c>
      <c r="E9">
        <f>AVERAGE(B3:D7)</f>
        <v>0.45066666666666666</v>
      </c>
      <c r="W9" s="8"/>
      <c r="X9" s="8"/>
      <c r="Y9" s="8"/>
      <c r="Z9" s="8"/>
      <c r="AA9" s="8"/>
      <c r="AB9" s="8"/>
      <c r="AC9" s="8"/>
      <c r="AD9" s="8"/>
      <c r="AE9" s="8"/>
      <c r="AG9" s="27" t="s">
        <v>92</v>
      </c>
      <c r="AH9" s="27" t="s">
        <v>93</v>
      </c>
      <c r="AI9" s="27" t="s">
        <v>87</v>
      </c>
      <c r="AJ9" s="27" t="s">
        <v>94</v>
      </c>
      <c r="AK9" s="27" t="s">
        <v>95</v>
      </c>
      <c r="AL9" s="27" t="s">
        <v>96</v>
      </c>
      <c r="AM9" s="27" t="s">
        <v>97</v>
      </c>
      <c r="AN9" s="27" t="s">
        <v>26</v>
      </c>
      <c r="AO9" s="27" t="s">
        <v>98</v>
      </c>
      <c r="AP9" s="27" t="s">
        <v>99</v>
      </c>
    </row>
    <row r="10" spans="1:47" ht="15" thickBot="1" x14ac:dyDescent="0.4">
      <c r="A10" s="5" t="s">
        <v>43</v>
      </c>
      <c r="B10">
        <f>STDEV(B3:B7)</f>
        <v>3.1144823004794878E-2</v>
      </c>
      <c r="C10">
        <f>STDEV(C3:C7)</f>
        <v>3.6469165057620941E-2</v>
      </c>
      <c r="D10">
        <f>STDEV(D3:D7)</f>
        <v>2.9154759474226504E-2</v>
      </c>
      <c r="W10" t="s">
        <v>61</v>
      </c>
      <c r="AG10" s="29">
        <f>AG4</f>
        <v>1</v>
      </c>
      <c r="AH10" s="29">
        <f>AG5</f>
        <v>2</v>
      </c>
      <c r="AI10" s="29">
        <f>ABS(AH4-AH5)</f>
        <v>4.5999999999999985E-2</v>
      </c>
      <c r="AJ10" s="29">
        <f>SQRT(AJ7/AK7/HARMEAN(AI4,AI5))</f>
        <v>1.449137674618944E-2</v>
      </c>
      <c r="AK10" s="29">
        <f>AI10/AJ10</f>
        <v>3.1743015729748278</v>
      </c>
      <c r="AL10" s="29">
        <f>AI10-AJ10*AL$7</f>
        <v>-8.675964463372772E-3</v>
      </c>
      <c r="AM10" s="29">
        <f>AI10+AJ10*AL$7</f>
        <v>0.10067596446337274</v>
      </c>
      <c r="AN10" s="29">
        <f>[1]!QDIST(AK10,COUNT($AI$4:$AI$6),AK$7)</f>
        <v>0.10357681799388796</v>
      </c>
      <c r="AO10" s="29">
        <f>AJ10*AL$7</f>
        <v>5.4675964463372757E-2</v>
      </c>
      <c r="AP10" s="29">
        <f>AI10*SQRT(AK$7/AJ$7)</f>
        <v>1.4195908196512448</v>
      </c>
    </row>
    <row r="11" spans="1:47" ht="15" thickTop="1" x14ac:dyDescent="0.35">
      <c r="A11" s="5" t="s">
        <v>24</v>
      </c>
      <c r="B11">
        <f>COUNT(B3:B7)</f>
        <v>5</v>
      </c>
      <c r="C11">
        <f t="shared" ref="C11:D11" si="3">COUNT(C3:C7)</f>
        <v>5</v>
      </c>
      <c r="D11">
        <f t="shared" si="3"/>
        <v>5</v>
      </c>
      <c r="W11" s="27" t="s">
        <v>82</v>
      </c>
      <c r="X11" s="27" t="s">
        <v>44</v>
      </c>
      <c r="Y11" s="27" t="s">
        <v>16</v>
      </c>
      <c r="Z11" s="27" t="s">
        <v>63</v>
      </c>
      <c r="AA11" s="27" t="s">
        <v>52</v>
      </c>
      <c r="AB11" s="27" t="s">
        <v>69</v>
      </c>
      <c r="AC11" s="27" t="s">
        <v>65</v>
      </c>
      <c r="AD11" s="27" t="s">
        <v>83</v>
      </c>
      <c r="AE11" s="27" t="s">
        <v>84</v>
      </c>
      <c r="AG11" s="9">
        <f>AG4</f>
        <v>1</v>
      </c>
      <c r="AH11" s="9">
        <f>AG6</f>
        <v>3</v>
      </c>
      <c r="AI11" s="9">
        <f>ABS(AH4-AH6)</f>
        <v>3.7999999999999978E-2</v>
      </c>
      <c r="AJ11" s="9">
        <f>SQRT(AJ7/AK7/HARMEAN(AI4,AI6))</f>
        <v>1.449137674618944E-2</v>
      </c>
      <c r="AK11" s="29">
        <f t="shared" ref="AK11:AK12" si="4">AI11/AJ11</f>
        <v>2.6222491255009444</v>
      </c>
      <c r="AL11" s="29">
        <f t="shared" ref="AL11:AL12" si="5">AI11-AJ11*AL$7</f>
        <v>-1.6675964463372779E-2</v>
      </c>
      <c r="AM11" s="29">
        <f t="shared" ref="AM11:AM12" si="6">AI11+AJ11*AL$7</f>
        <v>9.2675964463372729E-2</v>
      </c>
      <c r="AN11" s="29">
        <f>[1]!QDIST(AK11,COUNT($AI$4:$AI$6),AK$7)</f>
        <v>0.19430570469242292</v>
      </c>
      <c r="AO11" s="29">
        <f t="shared" ref="AO11:AO12" si="7">AJ11*AL$7</f>
        <v>5.4675964463372757E-2</v>
      </c>
      <c r="AP11" s="29">
        <f t="shared" ref="AP11:AP12" si="8">AI11*SQRT(AK$7/AJ$7)</f>
        <v>1.1727054597118975</v>
      </c>
    </row>
    <row r="12" spans="1:47" x14ac:dyDescent="0.35">
      <c r="A12" s="5"/>
      <c r="B12" s="6" t="s">
        <v>71</v>
      </c>
      <c r="C12" s="5" t="s">
        <v>72</v>
      </c>
      <c r="D12" s="5" t="s">
        <v>73</v>
      </c>
      <c r="W12" t="s">
        <v>66</v>
      </c>
      <c r="X12">
        <f>X14-X13</f>
        <v>1.7693333333333332E-2</v>
      </c>
      <c r="Y12">
        <f>COUNTA(W6:W8)-1</f>
        <v>2</v>
      </c>
      <c r="Z12">
        <f>X12/Y12</f>
        <v>8.8466666666666659E-3</v>
      </c>
      <c r="AA12">
        <f>Z12/Z13</f>
        <v>8.4253968253968221</v>
      </c>
      <c r="AB12">
        <f>_xlfn.F.DIST.RT(AA12,Y12,Y13)</f>
        <v>5.1777477524646192E-3</v>
      </c>
      <c r="AC12">
        <f>_xlfn.F.INV.RT(AC4,Y12,Y13)</f>
        <v>3.8852938346523942</v>
      </c>
      <c r="AD12">
        <f>SQRT(DEVSQ(Z6:Z8)/(Z13*Y12))</f>
        <v>1.2981060685010926</v>
      </c>
      <c r="AE12">
        <f>(X14-Y14*Z13)/(X14+Z13)</f>
        <v>0.49750079761778143</v>
      </c>
      <c r="AG12" s="30">
        <f>AG5</f>
        <v>2</v>
      </c>
      <c r="AH12" s="30">
        <f>AG6</f>
        <v>3</v>
      </c>
      <c r="AI12" s="30">
        <f>ABS(AH5-AH6)</f>
        <v>8.3999999999999964E-2</v>
      </c>
      <c r="AJ12" s="30">
        <f>SQRT(AJ7/AK7/HARMEAN(AI5,AI6))</f>
        <v>1.449137674618944E-2</v>
      </c>
      <c r="AK12" s="31">
        <f t="shared" si="4"/>
        <v>5.7965506984757722</v>
      </c>
      <c r="AL12" s="31">
        <f t="shared" si="5"/>
        <v>2.9324035536627206E-2</v>
      </c>
      <c r="AM12" s="31">
        <f t="shared" si="6"/>
        <v>0.13867596446337271</v>
      </c>
      <c r="AN12" s="31">
        <f>[1]!QDIST(AK12,COUNT($AI$4:$AI$6),AK$7)</f>
        <v>3.8939849765876611E-3</v>
      </c>
      <c r="AO12" s="31">
        <f t="shared" si="7"/>
        <v>5.4675964463372757E-2</v>
      </c>
      <c r="AP12" s="31">
        <f t="shared" si="8"/>
        <v>2.5922962793631426</v>
      </c>
    </row>
    <row r="13" spans="1:47" x14ac:dyDescent="0.35">
      <c r="A13" s="5" t="s">
        <v>74</v>
      </c>
      <c r="B13">
        <f>(C9-B9)/SQRT(B29/MIN(B11,C11))</f>
        <v>3.1743015729748278</v>
      </c>
      <c r="C13">
        <f>ABS(C9-D9)/SQRT(B29/MIN(C11,D11))</f>
        <v>5.7965506984757722</v>
      </c>
      <c r="D13">
        <f>ABS(D9-B9)/SQRT(B29/MIN(B11,D11))</f>
        <v>2.6222491255009444</v>
      </c>
      <c r="W13" t="s">
        <v>67</v>
      </c>
      <c r="X13">
        <f>SUM(AB6:AB8)</f>
        <v>1.2600000000000004E-2</v>
      </c>
      <c r="Y13">
        <f>Y14-Y12</f>
        <v>12</v>
      </c>
      <c r="Z13">
        <f>X13/Y13</f>
        <v>1.0500000000000004E-3</v>
      </c>
    </row>
    <row r="14" spans="1:47" x14ac:dyDescent="0.35">
      <c r="A14" s="5" t="s">
        <v>23</v>
      </c>
      <c r="B14">
        <f>B13/SQRT(2)</f>
        <v>2.244570167781625</v>
      </c>
      <c r="C14">
        <f t="shared" ref="C14:D14" si="9">C13/SQRT(2)</f>
        <v>4.0987803063838371</v>
      </c>
      <c r="D14">
        <f t="shared" si="9"/>
        <v>1.8542101386022116</v>
      </c>
      <c r="W14" s="28" t="s">
        <v>68</v>
      </c>
      <c r="X14" s="28">
        <f>DEVSQ(B3:D7)</f>
        <v>3.0293333333333335E-2</v>
      </c>
      <c r="Y14" s="28">
        <f>COUNT(B3:D7)-1</f>
        <v>14</v>
      </c>
      <c r="Z14" s="28">
        <f>X14/Y14</f>
        <v>2.163809523809524E-3</v>
      </c>
      <c r="AA14" s="28"/>
      <c r="AB14" s="28"/>
      <c r="AC14" s="28"/>
      <c r="AD14" s="28"/>
      <c r="AE14" s="28"/>
    </row>
    <row r="15" spans="1:47" x14ac:dyDescent="0.35">
      <c r="A15" s="5" t="s">
        <v>69</v>
      </c>
      <c r="B15">
        <f>1-_xlfn.T.DIST(B14,B11-1,TRUE)</f>
        <v>4.4087019176554665E-2</v>
      </c>
      <c r="C15">
        <f t="shared" ref="C15:D15" si="10">1-_xlfn.T.DIST(C14,C11-1,TRUE)</f>
        <v>7.4339331388819652E-3</v>
      </c>
      <c r="D15">
        <f t="shared" si="10"/>
        <v>6.8659031668539816E-2</v>
      </c>
    </row>
    <row r="16" spans="1:47" x14ac:dyDescent="0.35">
      <c r="A16" s="5" t="s">
        <v>9</v>
      </c>
      <c r="B16">
        <f>_xlfn.T.INV(0.05,B11-1)*SQRT($B$29/B11)</f>
        <v>-3.0893394945812704E-2</v>
      </c>
      <c r="C16">
        <f>_xlfn.T.INV(0.05,C11-1)*SQRT($B$29/C11)</f>
        <v>-3.0893394945812704E-2</v>
      </c>
      <c r="D16">
        <f t="shared" ref="D16" si="11">_xlfn.T.INV(0.05,D11-1)*SQRT($B$29/D11)</f>
        <v>-3.0893394945812704E-2</v>
      </c>
    </row>
    <row r="17" spans="1:21" x14ac:dyDescent="0.35">
      <c r="A17" s="5"/>
      <c r="B17">
        <f>-B16</f>
        <v>3.0893394945812704E-2</v>
      </c>
      <c r="C17">
        <f t="shared" ref="C17:D17" si="12">-C16</f>
        <v>3.0893394945812704E-2</v>
      </c>
      <c r="D17">
        <f t="shared" si="12"/>
        <v>3.0893394945812704E-2</v>
      </c>
    </row>
    <row r="18" spans="1:21" x14ac:dyDescent="0.35">
      <c r="A18" s="5"/>
    </row>
    <row r="19" spans="1:21" ht="15" thickBot="1" x14ac:dyDescent="0.4">
      <c r="O19" t="s">
        <v>61</v>
      </c>
    </row>
    <row r="20" spans="1:21" x14ac:dyDescent="0.35">
      <c r="A20" t="s">
        <v>44</v>
      </c>
      <c r="B20">
        <f>SUM(F3:H7)</f>
        <v>3.0293333333333335E-2</v>
      </c>
      <c r="O20" s="3" t="s">
        <v>62</v>
      </c>
      <c r="P20" s="3" t="s">
        <v>44</v>
      </c>
      <c r="Q20" s="3" t="s">
        <v>16</v>
      </c>
      <c r="R20" s="3" t="s">
        <v>63</v>
      </c>
      <c r="S20" s="3" t="s">
        <v>52</v>
      </c>
      <c r="T20" s="3" t="s">
        <v>64</v>
      </c>
      <c r="U20" s="3" t="s">
        <v>65</v>
      </c>
    </row>
    <row r="21" spans="1:21" x14ac:dyDescent="0.35">
      <c r="A21" t="s">
        <v>45</v>
      </c>
      <c r="B21">
        <f>SUM(J3:J7)</f>
        <v>3.8800000000000015E-3</v>
      </c>
      <c r="C21">
        <f>SUM(K3:K7)</f>
        <v>5.3200000000000009E-3</v>
      </c>
      <c r="D21">
        <f>SUM(L3:L7)</f>
        <v>3.4000000000000002E-3</v>
      </c>
      <c r="E21">
        <f>SUM(B21:D21)</f>
        <v>1.2600000000000004E-2</v>
      </c>
      <c r="O21" s="1" t="s">
        <v>66</v>
      </c>
      <c r="P21" s="1">
        <v>1.7693333333333332E-2</v>
      </c>
      <c r="Q21" s="1">
        <v>2</v>
      </c>
      <c r="R21" s="1">
        <v>8.8466666666666659E-3</v>
      </c>
      <c r="S21" s="1">
        <v>8.4253968253968221</v>
      </c>
      <c r="T21" s="1">
        <v>5.1777477524646192E-3</v>
      </c>
      <c r="U21" s="1">
        <v>3.8852938346523942</v>
      </c>
    </row>
    <row r="22" spans="1:21" x14ac:dyDescent="0.35">
      <c r="A22" t="s">
        <v>46</v>
      </c>
      <c r="B22">
        <f>COUNT(B3:B7)*(B9-$E$9)^2</f>
        <v>3.5555555555556604E-5</v>
      </c>
      <c r="C22">
        <f>COUNT(C3:C7)*(C9-$E$9)^2</f>
        <v>9.388888888888865E-3</v>
      </c>
      <c r="D22">
        <f>COUNT(D3:D7)*(D9-$E$9)^2</f>
        <v>8.2688888888888951E-3</v>
      </c>
      <c r="E22">
        <f>SUM(B22:D22)</f>
        <v>1.7693333333333318E-2</v>
      </c>
      <c r="O22" s="1" t="s">
        <v>67</v>
      </c>
      <c r="P22" s="1">
        <v>1.2600000000000004E-2</v>
      </c>
      <c r="Q22" s="1">
        <v>12</v>
      </c>
      <c r="R22" s="1">
        <v>1.0500000000000004E-3</v>
      </c>
      <c r="S22" s="1"/>
      <c r="T22" s="1"/>
      <c r="U22" s="1"/>
    </row>
    <row r="23" spans="1:21" x14ac:dyDescent="0.35">
      <c r="O23" s="1"/>
      <c r="P23" s="1"/>
      <c r="Q23" s="1"/>
      <c r="R23" s="1"/>
      <c r="S23" s="1"/>
      <c r="T23" s="1"/>
      <c r="U23" s="1"/>
    </row>
    <row r="24" spans="1:21" ht="15" thickBot="1" x14ac:dyDescent="0.4">
      <c r="A24" t="s">
        <v>47</v>
      </c>
      <c r="B24">
        <f>COUNT(B3:D7)-1</f>
        <v>14</v>
      </c>
      <c r="O24" s="2" t="s">
        <v>68</v>
      </c>
      <c r="P24" s="2">
        <v>3.0293333333333335E-2</v>
      </c>
      <c r="Q24" s="2">
        <v>14</v>
      </c>
      <c r="R24" s="2"/>
      <c r="S24" s="2"/>
      <c r="T24" s="2"/>
      <c r="U24" s="2"/>
    </row>
    <row r="25" spans="1:21" x14ac:dyDescent="0.35">
      <c r="A25" t="s">
        <v>48</v>
      </c>
      <c r="B25">
        <f>B24-B26</f>
        <v>12</v>
      </c>
    </row>
    <row r="26" spans="1:21" x14ac:dyDescent="0.35">
      <c r="A26" t="s">
        <v>49</v>
      </c>
      <c r="B26">
        <f>COUNT(B2:D2)-1</f>
        <v>2</v>
      </c>
    </row>
    <row r="28" spans="1:21" x14ac:dyDescent="0.35">
      <c r="A28" t="s">
        <v>50</v>
      </c>
      <c r="B28">
        <f>E22/B26</f>
        <v>8.8466666666666589E-3</v>
      </c>
    </row>
    <row r="29" spans="1:21" x14ac:dyDescent="0.35">
      <c r="A29" t="s">
        <v>51</v>
      </c>
      <c r="B29">
        <f>E21/B25</f>
        <v>1.0500000000000004E-3</v>
      </c>
    </row>
    <row r="30" spans="1:21" x14ac:dyDescent="0.35">
      <c r="A30" t="s">
        <v>52</v>
      </c>
      <c r="B30">
        <f>B28/B29</f>
        <v>8.425396825396815</v>
      </c>
    </row>
    <row r="31" spans="1:21" x14ac:dyDescent="0.35">
      <c r="A31" t="s">
        <v>69</v>
      </c>
      <c r="B31">
        <f>1-_xlfn.F.DIST(B30,B26,B25,TRUE)</f>
        <v>5.1777477524646009E-3</v>
      </c>
    </row>
    <row r="32" spans="1:21" x14ac:dyDescent="0.35">
      <c r="A32" t="s">
        <v>70</v>
      </c>
      <c r="B32">
        <f>_xlfn.F.INV(1-0.05,B26,B25)</f>
        <v>3.8852938346523924</v>
      </c>
    </row>
    <row r="34" spans="1:6" x14ac:dyDescent="0.35">
      <c r="A34" s="5" t="s">
        <v>53</v>
      </c>
      <c r="B34" s="5" t="s">
        <v>52</v>
      </c>
      <c r="D34" s="5">
        <v>1</v>
      </c>
      <c r="E34" s="5">
        <v>2</v>
      </c>
      <c r="F34" s="5">
        <v>3</v>
      </c>
    </row>
    <row r="35" spans="1:6" x14ac:dyDescent="0.35">
      <c r="A35">
        <v>0</v>
      </c>
      <c r="B35">
        <f>_xlfn.F.DIST(A35,$B$25,$B$26,FALSE)</f>
        <v>0</v>
      </c>
      <c r="D35">
        <f>_xlfn.NORM.DIST($A35,B$9,B$10,FALSE)</f>
        <v>1.5041721774667995E-44</v>
      </c>
      <c r="E35">
        <f>_xlfn.NORM.DIST($A35,C$9,C$10,FALSE)</f>
        <v>1.5688001932451535E-39</v>
      </c>
      <c r="F35">
        <f t="shared" ref="F35" si="13">_xlfn.NORM.DIST($A35,D$9,D$10,FALSE)</f>
        <v>1.5564685974767117E-42</v>
      </c>
    </row>
    <row r="36" spans="1:6" x14ac:dyDescent="0.35">
      <c r="A36">
        <v>0.02</v>
      </c>
      <c r="B36">
        <f t="shared" ref="B36:B99" si="14">_xlfn.F.DIST(A36,$B$25,$B$26,FALSE)</f>
        <v>4.0521225582255586E-4</v>
      </c>
      <c r="D36">
        <f t="shared" ref="D36:D80" si="15">_xlfn.NORM.DIST($A36,B$9,B$10,FALSE)</f>
        <v>1.2571285123705259E-40</v>
      </c>
      <c r="E36">
        <f t="shared" ref="E36:E80" si="16">_xlfn.NORM.DIST($A36,C$9,C$10,FALSE)</f>
        <v>2.2722063704993694E-36</v>
      </c>
      <c r="F36">
        <f t="shared" ref="F36:F80" si="17">_xlfn.NORM.DIST($A36,D$9,D$10,FALSE)</f>
        <v>1.9037847328795408E-38</v>
      </c>
    </row>
    <row r="37" spans="1:6" x14ac:dyDescent="0.35">
      <c r="A37">
        <v>0.04</v>
      </c>
      <c r="B37">
        <f t="shared" si="14"/>
        <v>6.3592648555357914E-3</v>
      </c>
      <c r="D37">
        <f t="shared" si="15"/>
        <v>6.9561877262346356E-37</v>
      </c>
      <c r="E37">
        <f t="shared" si="16"/>
        <v>2.436200513006757E-33</v>
      </c>
      <c r="F37">
        <f t="shared" si="17"/>
        <v>1.4545258454929869E-34</v>
      </c>
    </row>
    <row r="38" spans="1:6" x14ac:dyDescent="0.35">
      <c r="A38">
        <v>0.06</v>
      </c>
      <c r="B38">
        <f t="shared" si="14"/>
        <v>2.5295463757689665E-2</v>
      </c>
      <c r="D38">
        <f t="shared" si="15"/>
        <v>2.5484282047568074E-33</v>
      </c>
      <c r="E38">
        <f t="shared" si="16"/>
        <v>1.9335856117383223E-30</v>
      </c>
      <c r="F38">
        <f t="shared" si="17"/>
        <v>6.9414655351648854E-31</v>
      </c>
    </row>
    <row r="39" spans="1:6" x14ac:dyDescent="0.35">
      <c r="A39">
        <v>0.08</v>
      </c>
      <c r="B39">
        <f t="shared" si="14"/>
        <v>5.8976185545727387E-2</v>
      </c>
      <c r="D39">
        <f t="shared" si="15"/>
        <v>6.1813452936720448E-30</v>
      </c>
      <c r="E39">
        <f t="shared" si="16"/>
        <v>1.1360538017165015E-27</v>
      </c>
      <c r="F39">
        <f t="shared" si="17"/>
        <v>2.0692217128824647E-27</v>
      </c>
    </row>
    <row r="40" spans="1:6" x14ac:dyDescent="0.35">
      <c r="A40">
        <v>0.1</v>
      </c>
      <c r="B40">
        <f t="shared" si="14"/>
        <v>0.10428428649902342</v>
      </c>
      <c r="D40">
        <f t="shared" si="15"/>
        <v>9.9266588666823616E-27</v>
      </c>
      <c r="E40">
        <f t="shared" si="16"/>
        <v>4.9410529871556799E-25</v>
      </c>
      <c r="F40">
        <f t="shared" si="17"/>
        <v>3.8529112762277845E-24</v>
      </c>
    </row>
    <row r="41" spans="1:6" x14ac:dyDescent="0.35">
      <c r="A41">
        <v>0.12</v>
      </c>
      <c r="B41">
        <f>_xlfn.F.DIST(A41,$B$25,$B$26,FALSE)</f>
        <v>0.15641048207425379</v>
      </c>
      <c r="D41">
        <f t="shared" si="15"/>
        <v>1.0554378935609309E-23</v>
      </c>
      <c r="E41">
        <f t="shared" si="16"/>
        <v>1.5908353808547207E-22</v>
      </c>
      <c r="F41">
        <f t="shared" si="17"/>
        <v>4.4812287734908919E-21</v>
      </c>
    </row>
    <row r="42" spans="1:6" x14ac:dyDescent="0.35">
      <c r="A42">
        <v>0.14000000000000001</v>
      </c>
      <c r="B42">
        <f t="shared" si="14"/>
        <v>0.21085027414218854</v>
      </c>
      <c r="D42">
        <f>_xlfn.NORM.DIST($A42,B$9,B$10,FALSE)</f>
        <v>7.4297082445562125E-21</v>
      </c>
      <c r="E42">
        <f t="shared" si="16"/>
        <v>3.7915439073519178E-20</v>
      </c>
      <c r="F42">
        <f t="shared" si="17"/>
        <v>3.2556023221581246E-18</v>
      </c>
    </row>
    <row r="43" spans="1:6" x14ac:dyDescent="0.35">
      <c r="A43">
        <v>0.16</v>
      </c>
      <c r="B43">
        <f t="shared" si="14"/>
        <v>0.26415945899246657</v>
      </c>
      <c r="D43">
        <f t="shared" si="15"/>
        <v>3.46274355094855E-18</v>
      </c>
      <c r="E43">
        <f t="shared" si="16"/>
        <v>6.6894753256187734E-18</v>
      </c>
      <c r="F43">
        <f t="shared" si="17"/>
        <v>1.47737827865743E-15</v>
      </c>
    </row>
    <row r="44" spans="1:6" x14ac:dyDescent="0.35">
      <c r="A44">
        <v>0.18</v>
      </c>
      <c r="B44">
        <f t="shared" si="14"/>
        <v>0.31403491284325785</v>
      </c>
      <c r="D44">
        <f t="shared" si="15"/>
        <v>1.0685095062637423E-15</v>
      </c>
      <c r="E44">
        <f t="shared" si="16"/>
        <v>8.7368150241558444E-16</v>
      </c>
      <c r="F44">
        <f t="shared" si="17"/>
        <v>4.1877253939952727E-13</v>
      </c>
    </row>
    <row r="45" spans="1:6" x14ac:dyDescent="0.35">
      <c r="A45">
        <v>0.2</v>
      </c>
      <c r="B45">
        <f t="shared" si="14"/>
        <v>0.35912857746257787</v>
      </c>
      <c r="D45">
        <f t="shared" si="15"/>
        <v>2.1829608326999338E-13</v>
      </c>
      <c r="E45">
        <f t="shared" si="16"/>
        <v>8.446938727674318E-14</v>
      </c>
      <c r="F45">
        <f t="shared" si="17"/>
        <v>7.4146525990135156E-11</v>
      </c>
    </row>
    <row r="46" spans="1:6" x14ac:dyDescent="0.35">
      <c r="A46">
        <v>0.22</v>
      </c>
      <c r="B46">
        <f t="shared" si="14"/>
        <v>0.3988010219639686</v>
      </c>
      <c r="D46">
        <f t="shared" si="15"/>
        <v>2.9527249158860265E-11</v>
      </c>
      <c r="E46">
        <f t="shared" si="16"/>
        <v>6.0454782791017908E-12</v>
      </c>
      <c r="F46">
        <f t="shared" si="17"/>
        <v>8.2002963210823117E-9</v>
      </c>
    </row>
    <row r="47" spans="1:6" x14ac:dyDescent="0.35">
      <c r="A47">
        <v>0.24</v>
      </c>
      <c r="B47">
        <f t="shared" si="14"/>
        <v>0.43289859558553756</v>
      </c>
      <c r="D47">
        <f t="shared" si="15"/>
        <v>2.6442926994666015E-9</v>
      </c>
      <c r="E47">
        <f t="shared" si="16"/>
        <v>3.2029274725284446E-10</v>
      </c>
      <c r="F47">
        <f t="shared" si="17"/>
        <v>5.6649282108196283E-7</v>
      </c>
    </row>
    <row r="48" spans="1:6" x14ac:dyDescent="0.35">
      <c r="A48">
        <v>0.26</v>
      </c>
      <c r="B48">
        <f t="shared" si="14"/>
        <v>0.46157867416241055</v>
      </c>
      <c r="D48">
        <f t="shared" si="15"/>
        <v>1.5678537720466762E-7</v>
      </c>
      <c r="E48">
        <f t="shared" si="16"/>
        <v>1.2561707083562923E-8</v>
      </c>
      <c r="F48">
        <f t="shared" si="17"/>
        <v>2.444473881443913E-5</v>
      </c>
    </row>
    <row r="49" spans="1:6" x14ac:dyDescent="0.35">
      <c r="A49">
        <v>0.28000000000000003</v>
      </c>
      <c r="B49">
        <f t="shared" si="14"/>
        <v>0.48518274940146833</v>
      </c>
      <c r="D49">
        <f t="shared" si="15"/>
        <v>6.1547593448769457E-6</v>
      </c>
      <c r="E49">
        <f t="shared" si="16"/>
        <v>3.6469964292893172E-7</v>
      </c>
      <c r="F49">
        <f t="shared" si="17"/>
        <v>6.5887422466005038E-4</v>
      </c>
    </row>
    <row r="50" spans="1:6" x14ac:dyDescent="0.35">
      <c r="A50">
        <v>0.3</v>
      </c>
      <c r="B50">
        <f t="shared" si="14"/>
        <v>0.50414888020419113</v>
      </c>
      <c r="D50">
        <f t="shared" si="15"/>
        <v>1.5996541226295953E-4</v>
      </c>
      <c r="E50">
        <f t="shared" si="16"/>
        <v>7.8380338046244915E-6</v>
      </c>
      <c r="F50">
        <f t="shared" si="17"/>
        <v>1.1092916940778717E-2</v>
      </c>
    </row>
    <row r="51" spans="1:6" x14ac:dyDescent="0.35">
      <c r="A51">
        <v>0.32</v>
      </c>
      <c r="B51">
        <f t="shared" si="14"/>
        <v>0.51895378537214321</v>
      </c>
      <c r="D51">
        <f t="shared" si="15"/>
        <v>2.7526474681851898E-3</v>
      </c>
      <c r="E51">
        <f t="shared" si="16"/>
        <v>1.2469930831967581E-4</v>
      </c>
      <c r="F51">
        <f t="shared" si="17"/>
        <v>0.11665816219238284</v>
      </c>
    </row>
    <row r="52" spans="1:6" x14ac:dyDescent="0.35">
      <c r="A52">
        <v>0.34</v>
      </c>
      <c r="B52">
        <f>_xlfn.F.DIST(A52,$B$25,$B$26,FALSE)</f>
        <v>0.53007613585830171</v>
      </c>
      <c r="D52">
        <f t="shared" si="15"/>
        <v>3.1360616528233388E-2</v>
      </c>
      <c r="E52">
        <f t="shared" si="16"/>
        <v>1.4686086272163671E-3</v>
      </c>
      <c r="F52">
        <f t="shared" si="17"/>
        <v>0.76632082131640511</v>
      </c>
    </row>
    <row r="53" spans="1:6" x14ac:dyDescent="0.35">
      <c r="A53">
        <v>0.36</v>
      </c>
      <c r="B53">
        <f t="shared" si="14"/>
        <v>0.53797448464508546</v>
      </c>
      <c r="D53">
        <f t="shared" si="15"/>
        <v>0.2365527935807217</v>
      </c>
      <c r="E53">
        <f t="shared" si="16"/>
        <v>1.2803633198751998E-2</v>
      </c>
      <c r="F53">
        <f t="shared" si="17"/>
        <v>3.1443598865278291</v>
      </c>
    </row>
    <row r="54" spans="1:6" x14ac:dyDescent="0.35">
      <c r="A54">
        <v>0.38</v>
      </c>
      <c r="B54">
        <f t="shared" si="14"/>
        <v>0.54307502365343308</v>
      </c>
      <c r="D54">
        <f t="shared" si="15"/>
        <v>1.1813567373317782</v>
      </c>
      <c r="E54">
        <f t="shared" si="16"/>
        <v>8.2631472291677763E-2</v>
      </c>
      <c r="F54">
        <f t="shared" si="17"/>
        <v>8.058978458217247</v>
      </c>
    </row>
    <row r="55" spans="1:6" x14ac:dyDescent="0.35">
      <c r="A55">
        <v>0.4</v>
      </c>
      <c r="B55">
        <f t="shared" si="14"/>
        <v>0.54576576553875089</v>
      </c>
      <c r="D55">
        <f t="shared" si="15"/>
        <v>3.9061016026110376</v>
      </c>
      <c r="E55">
        <f t="shared" si="16"/>
        <v>0.39476884965901082</v>
      </c>
      <c r="F55">
        <f t="shared" si="17"/>
        <v>12.901905861074223</v>
      </c>
    </row>
    <row r="56" spans="1:6" x14ac:dyDescent="0.35">
      <c r="A56">
        <v>0.42</v>
      </c>
      <c r="B56">
        <f t="shared" si="14"/>
        <v>0.54639480350296643</v>
      </c>
      <c r="D56">
        <f t="shared" si="15"/>
        <v>8.5509723248592113</v>
      </c>
      <c r="E56">
        <f t="shared" si="16"/>
        <v>1.3961284578559832</v>
      </c>
      <c r="F56">
        <f t="shared" si="17"/>
        <v>12.901905861074214</v>
      </c>
    </row>
    <row r="57" spans="1:6" x14ac:dyDescent="0.35">
      <c r="A57">
        <v>0.44</v>
      </c>
      <c r="B57">
        <f t="shared" si="14"/>
        <v>0.54527106156428018</v>
      </c>
      <c r="D57">
        <f t="shared" si="15"/>
        <v>12.393585238844571</v>
      </c>
      <c r="E57">
        <f t="shared" si="16"/>
        <v>3.6550472977021879</v>
      </c>
      <c r="F57">
        <f t="shared" si="17"/>
        <v>8.0589784582172328</v>
      </c>
    </row>
    <row r="58" spans="1:6" x14ac:dyDescent="0.35">
      <c r="A58">
        <v>0.46</v>
      </c>
      <c r="B58">
        <f t="shared" si="14"/>
        <v>0.54266648019370245</v>
      </c>
      <c r="D58">
        <f t="shared" si="15"/>
        <v>11.892903835492827</v>
      </c>
      <c r="E58">
        <f t="shared" si="16"/>
        <v>7.0834648175249999</v>
      </c>
      <c r="F58">
        <f t="shared" si="17"/>
        <v>3.1443598865278188</v>
      </c>
    </row>
    <row r="59" spans="1:6" x14ac:dyDescent="0.35">
      <c r="A59">
        <v>0.48</v>
      </c>
      <c r="B59">
        <f t="shared" si="14"/>
        <v>0.53881894895668436</v>
      </c>
      <c r="D59">
        <f t="shared" si="15"/>
        <v>7.5559373522781303</v>
      </c>
      <c r="E59">
        <f t="shared" si="16"/>
        <v>10.162103159779118</v>
      </c>
      <c r="F59">
        <f t="shared" si="17"/>
        <v>0.76632082131640111</v>
      </c>
    </row>
    <row r="60" spans="1:6" x14ac:dyDescent="0.35">
      <c r="A60">
        <v>0.5</v>
      </c>
      <c r="B60">
        <f t="shared" si="14"/>
        <v>0.53393554687500022</v>
      </c>
      <c r="D60">
        <f t="shared" si="15"/>
        <v>3.1783248365624805</v>
      </c>
      <c r="E60">
        <f t="shared" si="16"/>
        <v>10.792115277280804</v>
      </c>
      <c r="F60">
        <f t="shared" si="17"/>
        <v>0.11665816219238222</v>
      </c>
    </row>
    <row r="61" spans="1:6" x14ac:dyDescent="0.35">
      <c r="A61">
        <v>0.52</v>
      </c>
      <c r="B61">
        <f t="shared" si="14"/>
        <v>0.52819581833750517</v>
      </c>
      <c r="D61">
        <f t="shared" si="15"/>
        <v>0.88515169806098515</v>
      </c>
      <c r="E61">
        <f t="shared" si="16"/>
        <v>8.4842736992835537</v>
      </c>
      <c r="F61">
        <f t="shared" si="17"/>
        <v>1.1092916940778628E-2</v>
      </c>
    </row>
    <row r="62" spans="1:6" x14ac:dyDescent="0.35">
      <c r="A62">
        <v>0.54</v>
      </c>
      <c r="B62">
        <f t="shared" si="14"/>
        <v>0.52175492314930083</v>
      </c>
      <c r="D62">
        <f t="shared" si="15"/>
        <v>0.16320994710530115</v>
      </c>
      <c r="E62">
        <f t="shared" si="16"/>
        <v>4.9375088042507862</v>
      </c>
      <c r="F62">
        <f t="shared" si="17"/>
        <v>6.5887422466003747E-4</v>
      </c>
    </row>
    <row r="63" spans="1:6" x14ac:dyDescent="0.35">
      <c r="A63">
        <v>0.56000000000000005</v>
      </c>
      <c r="B63">
        <f t="shared" si="14"/>
        <v>0.51474657171429195</v>
      </c>
      <c r="D63">
        <f t="shared" si="15"/>
        <v>1.9924389963447964E-2</v>
      </c>
      <c r="E63">
        <f t="shared" si="16"/>
        <v>2.1270917054315954</v>
      </c>
      <c r="F63">
        <f t="shared" si="17"/>
        <v>2.4444738814438656E-5</v>
      </c>
    </row>
    <row r="64" spans="1:6" x14ac:dyDescent="0.35">
      <c r="A64">
        <v>0.57999999999999996</v>
      </c>
      <c r="B64">
        <f t="shared" si="14"/>
        <v>0.50728570286880859</v>
      </c>
      <c r="D64">
        <f t="shared" si="15"/>
        <v>1.6103969317051812E-3</v>
      </c>
      <c r="E64">
        <f t="shared" si="16"/>
        <v>0.67834349289156637</v>
      </c>
      <c r="F64">
        <f t="shared" si="17"/>
        <v>5.6649282108196283E-7</v>
      </c>
    </row>
    <row r="65" spans="1:6" x14ac:dyDescent="0.35">
      <c r="A65">
        <v>0.6</v>
      </c>
      <c r="B65">
        <f t="shared" si="14"/>
        <v>0.4994708910844205</v>
      </c>
      <c r="D65">
        <f t="shared" si="15"/>
        <v>8.617679289595676E-5</v>
      </c>
      <c r="E65">
        <f t="shared" si="16"/>
        <v>0.16013941246843957</v>
      </c>
      <c r="F65">
        <f t="shared" si="17"/>
        <v>8.2002963210822538E-9</v>
      </c>
    </row>
    <row r="66" spans="1:6" x14ac:dyDescent="0.35">
      <c r="A66">
        <v>0.62</v>
      </c>
      <c r="B66">
        <f t="shared" si="14"/>
        <v>0.49138648746917546</v>
      </c>
      <c r="D66">
        <f t="shared" si="15"/>
        <v>3.0532137729196883E-6</v>
      </c>
      <c r="E66">
        <f t="shared" si="16"/>
        <v>2.7985425632049359E-2</v>
      </c>
      <c r="F66">
        <f t="shared" si="17"/>
        <v>7.4146525990134354E-11</v>
      </c>
    </row>
    <row r="67" spans="1:6" x14ac:dyDescent="0.35">
      <c r="A67">
        <v>0.64</v>
      </c>
      <c r="B67">
        <f t="shared" si="14"/>
        <v>0.48310450916836511</v>
      </c>
      <c r="D67">
        <f t="shared" si="15"/>
        <v>7.1619880160844082E-8</v>
      </c>
      <c r="E67">
        <f t="shared" si="16"/>
        <v>3.6203513515434315E-3</v>
      </c>
      <c r="F67">
        <f t="shared" si="17"/>
        <v>4.1877253939952131E-13</v>
      </c>
    </row>
    <row r="68" spans="1:6" x14ac:dyDescent="0.35">
      <c r="A68">
        <v>0.66</v>
      </c>
      <c r="B68">
        <f t="shared" si="14"/>
        <v>0.47468629705902265</v>
      </c>
      <c r="D68">
        <f t="shared" si="15"/>
        <v>1.112293653324352E-9</v>
      </c>
      <c r="E68">
        <f t="shared" si="16"/>
        <v>3.467006393855093E-4</v>
      </c>
      <c r="F68">
        <f t="shared" si="17"/>
        <v>1.4773782786573878E-15</v>
      </c>
    </row>
    <row r="69" spans="1:6" x14ac:dyDescent="0.35">
      <c r="A69">
        <v>0.68</v>
      </c>
      <c r="B69">
        <f t="shared" si="14"/>
        <v>0.46618396382760741</v>
      </c>
      <c r="D69">
        <f t="shared" si="15"/>
        <v>1.1437071084046439E-11</v>
      </c>
      <c r="E69">
        <f t="shared" si="16"/>
        <v>2.4577838318519832E-5</v>
      </c>
      <c r="F69">
        <f t="shared" si="17"/>
        <v>3.2556023221580317E-18</v>
      </c>
    </row>
    <row r="70" spans="1:6" x14ac:dyDescent="0.35">
      <c r="A70">
        <v>0.7</v>
      </c>
      <c r="B70">
        <f t="shared" si="14"/>
        <v>0.45764165480197722</v>
      </c>
      <c r="D70">
        <f t="shared" si="15"/>
        <v>7.7860945553186737E-14</v>
      </c>
      <c r="E70">
        <f t="shared" si="16"/>
        <v>1.2897865434488948E-6</v>
      </c>
      <c r="F70">
        <f t="shared" si="17"/>
        <v>4.4812287734908919E-21</v>
      </c>
    </row>
    <row r="71" spans="1:6" x14ac:dyDescent="0.35">
      <c r="A71">
        <v>0.72</v>
      </c>
      <c r="B71">
        <f t="shared" si="14"/>
        <v>0.44909664305731201</v>
      </c>
      <c r="D71">
        <f t="shared" si="15"/>
        <v>3.5094092683789772E-16</v>
      </c>
      <c r="E71">
        <f t="shared" si="16"/>
        <v>5.0104544507896405E-8</v>
      </c>
      <c r="F71">
        <f t="shared" si="17"/>
        <v>3.8529112762277294E-24</v>
      </c>
    </row>
    <row r="72" spans="1:6" x14ac:dyDescent="0.35">
      <c r="A72">
        <v>0.74</v>
      </c>
      <c r="B72">
        <f t="shared" si="14"/>
        <v>0.44058027883981349</v>
      </c>
      <c r="D72">
        <f t="shared" si="15"/>
        <v>1.0472680538649276E-18</v>
      </c>
      <c r="E72">
        <f t="shared" si="16"/>
        <v>1.4408590990628423E-9</v>
      </c>
      <c r="F72">
        <f t="shared" si="17"/>
        <v>2.0692217128824055E-27</v>
      </c>
    </row>
    <row r="73" spans="1:6" x14ac:dyDescent="0.35">
      <c r="A73">
        <v>0.76</v>
      </c>
      <c r="B73">
        <f t="shared" si="14"/>
        <v>0.43211881157808002</v>
      </c>
      <c r="D73">
        <f t="shared" si="15"/>
        <v>2.0691462348697894E-21</v>
      </c>
      <c r="E73">
        <f t="shared" si="16"/>
        <v>3.0672630769872385E-11</v>
      </c>
      <c r="F73">
        <f t="shared" si="17"/>
        <v>6.9414655351647856E-31</v>
      </c>
    </row>
    <row r="74" spans="1:6" x14ac:dyDescent="0.35">
      <c r="A74">
        <v>0.78</v>
      </c>
      <c r="B74">
        <f t="shared" si="14"/>
        <v>0.42373410088467639</v>
      </c>
      <c r="D74">
        <f t="shared" si="15"/>
        <v>2.7066618786304389E-24</v>
      </c>
      <c r="E74">
        <f t="shared" si="16"/>
        <v>4.8335437980886493E-13</v>
      </c>
      <c r="F74">
        <f t="shared" si="17"/>
        <v>1.4545258454929456E-34</v>
      </c>
    </row>
    <row r="75" spans="1:6" x14ac:dyDescent="0.35">
      <c r="A75">
        <v>0.8</v>
      </c>
      <c r="B75">
        <f t="shared" si="14"/>
        <v>0.41544423111376189</v>
      </c>
      <c r="D75">
        <f t="shared" si="15"/>
        <v>2.3441549717439684E-27</v>
      </c>
      <c r="E75">
        <f t="shared" si="16"/>
        <v>5.6385236704249358E-15</v>
      </c>
      <c r="F75">
        <f t="shared" si="17"/>
        <v>1.9037847328794596E-38</v>
      </c>
    </row>
    <row r="76" spans="1:6" x14ac:dyDescent="0.35">
      <c r="A76">
        <v>0.82</v>
      </c>
      <c r="B76">
        <f t="shared" si="14"/>
        <v>0.40726404230589186</v>
      </c>
      <c r="D76">
        <f t="shared" si="15"/>
        <v>1.3441512015998642E-30</v>
      </c>
      <c r="E76">
        <f t="shared" si="16"/>
        <v>4.8691177349202729E-17</v>
      </c>
      <c r="F76">
        <f t="shared" si="17"/>
        <v>1.5564685974767117E-42</v>
      </c>
    </row>
    <row r="77" spans="1:6" x14ac:dyDescent="0.35">
      <c r="A77">
        <v>0.84</v>
      </c>
      <c r="B77">
        <f t="shared" si="14"/>
        <v>0.39920558875539225</v>
      </c>
      <c r="D77">
        <f t="shared" si="15"/>
        <v>5.1029277780790882E-34</v>
      </c>
      <c r="E77">
        <f t="shared" si="16"/>
        <v>3.1125781330460771E-19</v>
      </c>
      <c r="F77">
        <f t="shared" si="17"/>
        <v>7.9485701679485578E-47</v>
      </c>
    </row>
    <row r="78" spans="1:6" x14ac:dyDescent="0.35">
      <c r="A78">
        <v>0.86</v>
      </c>
      <c r="B78">
        <f t="shared" si="14"/>
        <v>0.39127853499427523</v>
      </c>
      <c r="D78">
        <f t="shared" si="15"/>
        <v>1.2826265072306732E-37</v>
      </c>
      <c r="E78">
        <f t="shared" si="16"/>
        <v>1.472907136645738E-21</v>
      </c>
      <c r="F78">
        <f t="shared" si="17"/>
        <v>2.5355010107903459E-51</v>
      </c>
    </row>
    <row r="79" spans="1:6" x14ac:dyDescent="0.35">
      <c r="A79">
        <v>0.88</v>
      </c>
      <c r="B79">
        <f t="shared" si="14"/>
        <v>0.38349049770143234</v>
      </c>
      <c r="D79">
        <f t="shared" si="15"/>
        <v>2.134472147601039E-41</v>
      </c>
      <c r="E79">
        <f t="shared" si="16"/>
        <v>5.1595947131222994E-24</v>
      </c>
      <c r="F79">
        <f t="shared" si="17"/>
        <v>5.052015679539676E-56</v>
      </c>
    </row>
    <row r="80" spans="1:6" x14ac:dyDescent="0.35">
      <c r="A80">
        <v>0.9</v>
      </c>
      <c r="B80">
        <f t="shared" si="14"/>
        <v>0.37584734091069549</v>
      </c>
      <c r="D80">
        <f t="shared" si="15"/>
        <v>2.3517451946866113E-45</v>
      </c>
      <c r="E80">
        <f t="shared" si="16"/>
        <v>1.3379532225676886E-26</v>
      </c>
      <c r="F80">
        <f t="shared" si="17"/>
        <v>6.287698629029482E-61</v>
      </c>
    </row>
    <row r="81" spans="1:2" x14ac:dyDescent="0.35">
      <c r="A81">
        <v>0.92</v>
      </c>
      <c r="B81">
        <f t="shared" si="14"/>
        <v>0.36835343089584349</v>
      </c>
    </row>
    <row r="82" spans="1:2" x14ac:dyDescent="0.35">
      <c r="A82">
        <v>0.94</v>
      </c>
      <c r="B82">
        <f t="shared" si="14"/>
        <v>0.36101185624217885</v>
      </c>
    </row>
    <row r="83" spans="1:2" x14ac:dyDescent="0.35">
      <c r="A83">
        <v>0.96</v>
      </c>
      <c r="B83">
        <f t="shared" si="14"/>
        <v>0.35382461785973618</v>
      </c>
    </row>
    <row r="84" spans="1:2" x14ac:dyDescent="0.35">
      <c r="A84">
        <v>0.98</v>
      </c>
      <c r="B84">
        <f t="shared" si="14"/>
        <v>0.34679279303950944</v>
      </c>
    </row>
    <row r="85" spans="1:2" x14ac:dyDescent="0.35">
      <c r="A85">
        <v>1</v>
      </c>
      <c r="B85">
        <f t="shared" si="14"/>
        <v>0.33991667708911377</v>
      </c>
    </row>
    <row r="86" spans="1:2" x14ac:dyDescent="0.35">
      <c r="A86">
        <v>1.02</v>
      </c>
      <c r="B86">
        <f t="shared" si="14"/>
        <v>0.33319590559676387</v>
      </c>
    </row>
    <row r="87" spans="1:2" x14ac:dyDescent="0.35">
      <c r="A87">
        <v>1.04</v>
      </c>
      <c r="B87">
        <f t="shared" si="14"/>
        <v>0.32662955995225385</v>
      </c>
    </row>
    <row r="88" spans="1:2" x14ac:dyDescent="0.35">
      <c r="A88">
        <v>1.06</v>
      </c>
      <c r="B88">
        <f t="shared" si="14"/>
        <v>0.32021625839173568</v>
      </c>
    </row>
    <row r="89" spans="1:2" x14ac:dyDescent="0.35">
      <c r="A89">
        <v>1.08</v>
      </c>
      <c r="B89">
        <f t="shared" si="14"/>
        <v>0.31395423452159138</v>
      </c>
    </row>
    <row r="90" spans="1:2" x14ac:dyDescent="0.35">
      <c r="A90">
        <v>1.1000000000000001</v>
      </c>
      <c r="B90">
        <f t="shared" si="14"/>
        <v>0.30784140500861051</v>
      </c>
    </row>
    <row r="91" spans="1:2" x14ac:dyDescent="0.35">
      <c r="A91">
        <v>1.1200000000000001</v>
      </c>
      <c r="B91">
        <f t="shared" si="14"/>
        <v>0.30187542789299388</v>
      </c>
    </row>
    <row r="92" spans="1:2" x14ac:dyDescent="0.35">
      <c r="A92">
        <v>1.1399999999999999</v>
      </c>
      <c r="B92">
        <f t="shared" si="14"/>
        <v>0.29605375278216667</v>
      </c>
    </row>
    <row r="93" spans="1:2" x14ac:dyDescent="0.35">
      <c r="A93">
        <v>1.1599999999999999</v>
      </c>
      <c r="B93">
        <f t="shared" si="14"/>
        <v>0.29037366401245979</v>
      </c>
    </row>
    <row r="94" spans="1:2" x14ac:dyDescent="0.35">
      <c r="A94">
        <v>1.18</v>
      </c>
      <c r="B94">
        <f t="shared" si="14"/>
        <v>0.28483231771854955</v>
      </c>
    </row>
    <row r="95" spans="1:2" x14ac:dyDescent="0.35">
      <c r="A95">
        <v>1.2</v>
      </c>
      <c r="B95">
        <f t="shared" si="14"/>
        <v>0.27942677362372953</v>
      </c>
    </row>
    <row r="96" spans="1:2" x14ac:dyDescent="0.35">
      <c r="A96">
        <v>1.22</v>
      </c>
      <c r="B96">
        <f t="shared" si="14"/>
        <v>0.27415402225480667</v>
      </c>
    </row>
    <row r="97" spans="1:2" x14ac:dyDescent="0.35">
      <c r="A97">
        <v>1.24</v>
      </c>
      <c r="B97">
        <f t="shared" si="14"/>
        <v>0.26901100819114421</v>
      </c>
    </row>
    <row r="98" spans="1:2" x14ac:dyDescent="0.35">
      <c r="A98">
        <v>1.26</v>
      </c>
      <c r="B98">
        <f t="shared" si="14"/>
        <v>0.26399464987603866</v>
      </c>
    </row>
    <row r="99" spans="1:2" x14ac:dyDescent="0.35">
      <c r="A99">
        <v>1.28</v>
      </c>
      <c r="B99">
        <f t="shared" si="14"/>
        <v>0.25910185644837619</v>
      </c>
    </row>
    <row r="100" spans="1:2" x14ac:dyDescent="0.35">
      <c r="A100">
        <v>1.3</v>
      </c>
      <c r="B100">
        <f t="shared" ref="B100:B163" si="18">_xlfn.F.DIST(A100,$B$25,$B$26,FALSE)</f>
        <v>0.25432954199183067</v>
      </c>
    </row>
    <row r="101" spans="1:2" x14ac:dyDescent="0.35">
      <c r="A101">
        <v>1.32</v>
      </c>
      <c r="B101">
        <f t="shared" si="18"/>
        <v>0.24967463754639019</v>
      </c>
    </row>
    <row r="102" spans="1:2" x14ac:dyDescent="0.35">
      <c r="A102">
        <v>1.34</v>
      </c>
      <c r="B102">
        <f t="shared" si="18"/>
        <v>0.24513410118160084</v>
      </c>
    </row>
    <row r="103" spans="1:2" x14ac:dyDescent="0.35">
      <c r="A103">
        <v>1.36</v>
      </c>
      <c r="B103">
        <f t="shared" si="18"/>
        <v>0.24070492639160868</v>
      </c>
    </row>
    <row r="104" spans="1:2" x14ac:dyDescent="0.35">
      <c r="A104">
        <v>1.38</v>
      </c>
      <c r="B104">
        <f t="shared" si="18"/>
        <v>0.2363841490380309</v>
      </c>
    </row>
    <row r="105" spans="1:2" x14ac:dyDescent="0.35">
      <c r="A105">
        <v>1.4</v>
      </c>
      <c r="B105">
        <f t="shared" si="18"/>
        <v>0.23216885303715676</v>
      </c>
    </row>
    <row r="106" spans="1:2" x14ac:dyDescent="0.35">
      <c r="A106">
        <v>1.42</v>
      </c>
      <c r="B106">
        <f t="shared" si="18"/>
        <v>0.22805617496237532</v>
      </c>
    </row>
    <row r="107" spans="1:2" x14ac:dyDescent="0.35">
      <c r="A107">
        <v>1.44</v>
      </c>
      <c r="B107">
        <f t="shared" si="18"/>
        <v>0.22404330771048359</v>
      </c>
    </row>
    <row r="108" spans="1:2" x14ac:dyDescent="0.35">
      <c r="A108">
        <v>1.46</v>
      </c>
      <c r="B108">
        <f t="shared" si="18"/>
        <v>0.22012750336122444</v>
      </c>
    </row>
    <row r="109" spans="1:2" x14ac:dyDescent="0.35">
      <c r="A109">
        <v>1.48</v>
      </c>
      <c r="B109">
        <f t="shared" si="18"/>
        <v>0.21630607534261109</v>
      </c>
    </row>
    <row r="110" spans="1:2" x14ac:dyDescent="0.35">
      <c r="A110">
        <v>1.5</v>
      </c>
      <c r="B110">
        <f t="shared" si="18"/>
        <v>0.21257640000000005</v>
      </c>
    </row>
    <row r="111" spans="1:2" x14ac:dyDescent="0.35">
      <c r="A111">
        <v>1.52</v>
      </c>
      <c r="B111">
        <f t="shared" si="18"/>
        <v>0.20893591765416847</v>
      </c>
    </row>
    <row r="112" spans="1:2" x14ac:dyDescent="0.35">
      <c r="A112">
        <v>1.54</v>
      </c>
      <c r="B112">
        <f t="shared" si="18"/>
        <v>0.20538213322259666</v>
      </c>
    </row>
    <row r="113" spans="1:2" x14ac:dyDescent="0.35">
      <c r="A113">
        <v>1.56</v>
      </c>
      <c r="B113">
        <f t="shared" si="18"/>
        <v>0.20191261646851735</v>
      </c>
    </row>
    <row r="114" spans="1:2" x14ac:dyDescent="0.35">
      <c r="A114">
        <v>1.58</v>
      </c>
      <c r="B114">
        <f t="shared" si="18"/>
        <v>0.19852500193390188</v>
      </c>
    </row>
    <row r="115" spans="1:2" x14ac:dyDescent="0.35">
      <c r="A115">
        <v>1.6</v>
      </c>
      <c r="B115">
        <f t="shared" si="18"/>
        <v>0.19521698860523309</v>
      </c>
    </row>
    <row r="116" spans="1:2" x14ac:dyDescent="0.35">
      <c r="A116">
        <v>1.62</v>
      </c>
      <c r="B116">
        <f t="shared" si="18"/>
        <v>0.19198633935452861</v>
      </c>
    </row>
    <row r="117" spans="1:2" x14ac:dyDescent="0.35">
      <c r="A117">
        <v>1.64</v>
      </c>
      <c r="B117">
        <f t="shared" si="18"/>
        <v>0.18883088019251118</v>
      </c>
    </row>
    <row r="118" spans="1:2" x14ac:dyDescent="0.35">
      <c r="A118">
        <v>1.66</v>
      </c>
      <c r="B118">
        <f t="shared" si="18"/>
        <v>0.18574849936595747</v>
      </c>
    </row>
    <row r="119" spans="1:2" x14ac:dyDescent="0.35">
      <c r="A119">
        <v>1.68</v>
      </c>
      <c r="B119">
        <f t="shared" si="18"/>
        <v>0.18273714632701638</v>
      </c>
    </row>
    <row r="120" spans="1:2" x14ac:dyDescent="0.35">
      <c r="A120">
        <v>1.7</v>
      </c>
      <c r="B120">
        <f t="shared" si="18"/>
        <v>0.17979483059857704</v>
      </c>
    </row>
    <row r="121" spans="1:2" x14ac:dyDescent="0.35">
      <c r="A121">
        <v>1.72</v>
      </c>
      <c r="B121">
        <f t="shared" si="18"/>
        <v>0.17691962055653501</v>
      </c>
    </row>
    <row r="122" spans="1:2" x14ac:dyDescent="0.35">
      <c r="A122">
        <v>1.74</v>
      </c>
      <c r="B122">
        <f t="shared" si="18"/>
        <v>0.17410964214697294</v>
      </c>
    </row>
    <row r="123" spans="1:2" x14ac:dyDescent="0.35">
      <c r="A123">
        <v>1.76</v>
      </c>
      <c r="B123">
        <f t="shared" si="18"/>
        <v>0.17136307755380653</v>
      </c>
    </row>
    <row r="124" spans="1:2" x14ac:dyDescent="0.35">
      <c r="A124">
        <v>1.78</v>
      </c>
      <c r="B124">
        <f t="shared" si="18"/>
        <v>0.16867816383028614</v>
      </c>
    </row>
    <row r="125" spans="1:2" x14ac:dyDescent="0.35">
      <c r="A125">
        <v>1.8</v>
      </c>
      <c r="B125">
        <f t="shared" si="18"/>
        <v>0.16605319150586315</v>
      </c>
    </row>
    <row r="126" spans="1:2" x14ac:dyDescent="0.35">
      <c r="A126">
        <v>1.82</v>
      </c>
      <c r="B126">
        <f t="shared" si="18"/>
        <v>0.16348650317828212</v>
      </c>
    </row>
    <row r="127" spans="1:2" x14ac:dyDescent="0.35">
      <c r="A127">
        <v>1.84</v>
      </c>
      <c r="B127">
        <f t="shared" si="18"/>
        <v>0.1609764920993253</v>
      </c>
    </row>
    <row r="128" spans="1:2" x14ac:dyDescent="0.35">
      <c r="A128">
        <v>1.86</v>
      </c>
      <c r="B128">
        <f t="shared" si="18"/>
        <v>0.15852160076138158</v>
      </c>
    </row>
    <row r="129" spans="1:2" x14ac:dyDescent="0.35">
      <c r="A129">
        <v>1.88</v>
      </c>
      <c r="B129">
        <f t="shared" si="18"/>
        <v>0.15612031949091792</v>
      </c>
    </row>
    <row r="130" spans="1:2" x14ac:dyDescent="0.35">
      <c r="A130">
        <v>1.9</v>
      </c>
      <c r="B130">
        <f t="shared" si="18"/>
        <v>0.15377118505397733</v>
      </c>
    </row>
    <row r="131" spans="1:2" x14ac:dyDescent="0.35">
      <c r="A131">
        <v>1.92</v>
      </c>
      <c r="B131">
        <f t="shared" si="18"/>
        <v>0.15147277927799907</v>
      </c>
    </row>
    <row r="132" spans="1:2" x14ac:dyDescent="0.35">
      <c r="A132">
        <v>1.94</v>
      </c>
      <c r="B132">
        <f t="shared" si="18"/>
        <v>0.1492237276935274</v>
      </c>
    </row>
    <row r="133" spans="1:2" x14ac:dyDescent="0.35">
      <c r="A133">
        <v>1.96</v>
      </c>
      <c r="B133">
        <f t="shared" si="18"/>
        <v>0.14702269819875363</v>
      </c>
    </row>
    <row r="134" spans="1:2" x14ac:dyDescent="0.35">
      <c r="A134">
        <v>1.98</v>
      </c>
      <c r="B134">
        <f t="shared" si="18"/>
        <v>0.1448683997492819</v>
      </c>
    </row>
    <row r="135" spans="1:2" x14ac:dyDescent="0.35">
      <c r="A135">
        <v>2</v>
      </c>
      <c r="B135">
        <f t="shared" si="18"/>
        <v>0.14275958107503961</v>
      </c>
    </row>
    <row r="136" spans="1:2" x14ac:dyDescent="0.35">
      <c r="A136">
        <v>2.02</v>
      </c>
      <c r="B136">
        <f t="shared" si="18"/>
        <v>0.14069502942583975</v>
      </c>
    </row>
    <row r="137" spans="1:2" x14ac:dyDescent="0.35">
      <c r="A137">
        <v>2.04</v>
      </c>
      <c r="B137">
        <f t="shared" si="18"/>
        <v>0.13867356934674727</v>
      </c>
    </row>
    <row r="138" spans="1:2" x14ac:dyDescent="0.35">
      <c r="A138">
        <v>2.06</v>
      </c>
      <c r="B138">
        <f t="shared" si="18"/>
        <v>0.1366940614840951</v>
      </c>
    </row>
    <row r="139" spans="1:2" x14ac:dyDescent="0.35">
      <c r="A139">
        <v>2.08</v>
      </c>
      <c r="B139">
        <f t="shared" si="18"/>
        <v>0.13475540142272985</v>
      </c>
    </row>
    <row r="140" spans="1:2" x14ac:dyDescent="0.35">
      <c r="A140">
        <v>2.1</v>
      </c>
      <c r="B140">
        <f t="shared" si="18"/>
        <v>0.13285651855484107</v>
      </c>
    </row>
    <row r="141" spans="1:2" x14ac:dyDescent="0.35">
      <c r="A141">
        <v>2.12</v>
      </c>
      <c r="B141">
        <f t="shared" si="18"/>
        <v>0.13099637498053357</v>
      </c>
    </row>
    <row r="142" spans="1:2" x14ac:dyDescent="0.35">
      <c r="A142">
        <v>2.14</v>
      </c>
      <c r="B142">
        <f t="shared" si="18"/>
        <v>0.12917396444013507</v>
      </c>
    </row>
    <row r="143" spans="1:2" x14ac:dyDescent="0.35">
      <c r="A143">
        <v>2.16</v>
      </c>
      <c r="B143">
        <f t="shared" si="18"/>
        <v>0.12738831127809272</v>
      </c>
    </row>
    <row r="144" spans="1:2" x14ac:dyDescent="0.35">
      <c r="A144">
        <v>2.1800000000000002</v>
      </c>
      <c r="B144">
        <f t="shared" si="18"/>
        <v>0.12563846943819101</v>
      </c>
    </row>
    <row r="145" spans="1:2" x14ac:dyDescent="0.35">
      <c r="A145">
        <v>2.2000000000000002</v>
      </c>
      <c r="B145">
        <f t="shared" si="18"/>
        <v>0.1239235214897252</v>
      </c>
    </row>
    <row r="146" spans="1:2" x14ac:dyDescent="0.35">
      <c r="A146">
        <v>2.2200000000000002</v>
      </c>
      <c r="B146">
        <f t="shared" si="18"/>
        <v>0.12224257768418055</v>
      </c>
    </row>
    <row r="147" spans="1:2" x14ac:dyDescent="0.35">
      <c r="A147">
        <v>2.2400000000000002</v>
      </c>
      <c r="B147">
        <f t="shared" si="18"/>
        <v>0.12059477504189876</v>
      </c>
    </row>
    <row r="148" spans="1:2" x14ac:dyDescent="0.35">
      <c r="A148">
        <v>2.2599999999999998</v>
      </c>
      <c r="B148">
        <f t="shared" si="18"/>
        <v>0.11897927646815751</v>
      </c>
    </row>
    <row r="149" spans="1:2" x14ac:dyDescent="0.35">
      <c r="A149">
        <v>2.2799999999999998</v>
      </c>
      <c r="B149">
        <f t="shared" si="18"/>
        <v>0.11739526989804361</v>
      </c>
    </row>
    <row r="150" spans="1:2" x14ac:dyDescent="0.35">
      <c r="A150">
        <v>2.2999999999999998</v>
      </c>
      <c r="B150">
        <f t="shared" si="18"/>
        <v>0.11584196746946518</v>
      </c>
    </row>
    <row r="151" spans="1:2" x14ac:dyDescent="0.35">
      <c r="A151">
        <v>2.3199999999999998</v>
      </c>
      <c r="B151">
        <f t="shared" si="18"/>
        <v>0.11431860472362049</v>
      </c>
    </row>
    <row r="152" spans="1:2" x14ac:dyDescent="0.35">
      <c r="A152">
        <v>2.34</v>
      </c>
      <c r="B152">
        <f t="shared" si="18"/>
        <v>0.11282443983222142</v>
      </c>
    </row>
    <row r="153" spans="1:2" x14ac:dyDescent="0.35">
      <c r="A153">
        <v>2.36</v>
      </c>
      <c r="B153">
        <f t="shared" si="18"/>
        <v>0.11135875285075597</v>
      </c>
    </row>
    <row r="154" spans="1:2" x14ac:dyDescent="0.35">
      <c r="A154">
        <v>2.38</v>
      </c>
      <c r="B154">
        <f t="shared" si="18"/>
        <v>0.10992084499706532</v>
      </c>
    </row>
    <row r="155" spans="1:2" x14ac:dyDescent="0.35">
      <c r="A155">
        <v>2.4</v>
      </c>
      <c r="B155">
        <f t="shared" si="18"/>
        <v>0.10851003795450656</v>
      </c>
    </row>
    <row r="156" spans="1:2" x14ac:dyDescent="0.35">
      <c r="A156">
        <v>2.42</v>
      </c>
      <c r="B156">
        <f t="shared" si="18"/>
        <v>0.10712567319897331</v>
      </c>
    </row>
    <row r="157" spans="1:2" x14ac:dyDescent="0.35">
      <c r="A157">
        <v>2.44</v>
      </c>
      <c r="B157">
        <f t="shared" si="18"/>
        <v>0.10576711134904869</v>
      </c>
    </row>
    <row r="158" spans="1:2" x14ac:dyDescent="0.35">
      <c r="A158">
        <v>2.46</v>
      </c>
      <c r="B158">
        <f t="shared" si="18"/>
        <v>0.10443373153857126</v>
      </c>
    </row>
    <row r="159" spans="1:2" x14ac:dyDescent="0.35">
      <c r="A159">
        <v>2.48</v>
      </c>
      <c r="B159">
        <f t="shared" si="18"/>
        <v>0.10312493081090357</v>
      </c>
    </row>
    <row r="160" spans="1:2" x14ac:dyDescent="0.35">
      <c r="A160">
        <v>2.5</v>
      </c>
      <c r="B160">
        <f t="shared" si="18"/>
        <v>0.10184012353420259</v>
      </c>
    </row>
    <row r="161" spans="1:2" x14ac:dyDescent="0.35">
      <c r="A161">
        <v>2.52</v>
      </c>
      <c r="B161">
        <f t="shared" si="18"/>
        <v>0.10057874083700372</v>
      </c>
    </row>
    <row r="162" spans="1:2" x14ac:dyDescent="0.35">
      <c r="A162">
        <v>2.54</v>
      </c>
      <c r="B162">
        <f t="shared" si="18"/>
        <v>9.9340230063443377E-2</v>
      </c>
    </row>
    <row r="163" spans="1:2" x14ac:dyDescent="0.35">
      <c r="A163">
        <v>2.56</v>
      </c>
      <c r="B163">
        <f t="shared" si="18"/>
        <v>9.8124054247459222E-2</v>
      </c>
    </row>
    <row r="164" spans="1:2" x14ac:dyDescent="0.35">
      <c r="A164">
        <v>2.58</v>
      </c>
      <c r="B164">
        <f t="shared" ref="B164:B227" si="19">_xlfn.F.DIST(A164,$B$25,$B$26,FALSE)</f>
        <v>9.6929691605323096E-2</v>
      </c>
    </row>
    <row r="165" spans="1:2" x14ac:dyDescent="0.35">
      <c r="A165">
        <v>2.6</v>
      </c>
      <c r="B165">
        <f t="shared" si="19"/>
        <v>9.5756635045876184E-2</v>
      </c>
    </row>
    <row r="166" spans="1:2" x14ac:dyDescent="0.35">
      <c r="A166">
        <v>2.62</v>
      </c>
      <c r="B166">
        <f t="shared" si="19"/>
        <v>9.4604391697854368E-2</v>
      </c>
    </row>
    <row r="167" spans="1:2" x14ac:dyDescent="0.35">
      <c r="A167">
        <v>2.64</v>
      </c>
      <c r="B167">
        <f t="shared" si="19"/>
        <v>9.3472482453706318E-2</v>
      </c>
    </row>
    <row r="168" spans="1:2" x14ac:dyDescent="0.35">
      <c r="A168">
        <v>2.66</v>
      </c>
      <c r="B168">
        <f t="shared" si="19"/>
        <v>9.2360441529325363E-2</v>
      </c>
    </row>
    <row r="169" spans="1:2" x14ac:dyDescent="0.35">
      <c r="A169">
        <v>2.68</v>
      </c>
      <c r="B169">
        <f t="shared" si="19"/>
        <v>9.1267816039132171E-2</v>
      </c>
    </row>
    <row r="170" spans="1:2" x14ac:dyDescent="0.35">
      <c r="A170">
        <v>2.7</v>
      </c>
      <c r="B170">
        <f t="shared" si="19"/>
        <v>9.0194165585963035E-2</v>
      </c>
    </row>
    <row r="171" spans="1:2" x14ac:dyDescent="0.35">
      <c r="A171">
        <v>2.72</v>
      </c>
      <c r="B171">
        <f t="shared" si="19"/>
        <v>8.9139061865235014E-2</v>
      </c>
    </row>
    <row r="172" spans="1:2" x14ac:dyDescent="0.35">
      <c r="A172">
        <v>2.74</v>
      </c>
      <c r="B172">
        <f t="shared" si="19"/>
        <v>8.8102088282875912E-2</v>
      </c>
    </row>
    <row r="173" spans="1:2" x14ac:dyDescent="0.35">
      <c r="A173">
        <v>2.76</v>
      </c>
      <c r="B173">
        <f t="shared" si="19"/>
        <v>8.7082839586524338E-2</v>
      </c>
    </row>
    <row r="174" spans="1:2" x14ac:dyDescent="0.35">
      <c r="A174">
        <v>2.78</v>
      </c>
      <c r="B174">
        <f t="shared" si="19"/>
        <v>8.608092150952075E-2</v>
      </c>
    </row>
    <row r="175" spans="1:2" x14ac:dyDescent="0.35">
      <c r="A175">
        <v>2.8</v>
      </c>
      <c r="B175">
        <f t="shared" si="19"/>
        <v>8.5095950427226758E-2</v>
      </c>
    </row>
    <row r="176" spans="1:2" x14ac:dyDescent="0.35">
      <c r="A176">
        <v>2.82</v>
      </c>
      <c r="B176">
        <f t="shared" si="19"/>
        <v>8.4127553025225899E-2</v>
      </c>
    </row>
    <row r="177" spans="1:2" x14ac:dyDescent="0.35">
      <c r="A177">
        <v>2.84</v>
      </c>
      <c r="B177">
        <f t="shared" si="19"/>
        <v>8.3175365978973945E-2</v>
      </c>
    </row>
    <row r="178" spans="1:2" x14ac:dyDescent="0.35">
      <c r="A178">
        <v>2.86</v>
      </c>
      <c r="B178">
        <f t="shared" si="19"/>
        <v>8.2239035644482844E-2</v>
      </c>
    </row>
    <row r="179" spans="1:2" x14ac:dyDescent="0.35">
      <c r="A179">
        <v>2.88</v>
      </c>
      <c r="B179">
        <f t="shared" si="19"/>
        <v>8.1318217759635963E-2</v>
      </c>
    </row>
    <row r="180" spans="1:2" x14ac:dyDescent="0.35">
      <c r="A180">
        <v>2.9</v>
      </c>
      <c r="B180">
        <f t="shared" si="19"/>
        <v>8.0412577155747594E-2</v>
      </c>
    </row>
    <row r="181" spans="1:2" x14ac:dyDescent="0.35">
      <c r="A181">
        <v>2.92</v>
      </c>
      <c r="B181">
        <f t="shared" si="19"/>
        <v>7.9521787478992911E-2</v>
      </c>
    </row>
    <row r="182" spans="1:2" x14ac:dyDescent="0.35">
      <c r="A182">
        <v>2.94</v>
      </c>
      <c r="B182">
        <f t="shared" si="19"/>
        <v>7.8645530921348406E-2</v>
      </c>
    </row>
    <row r="183" spans="1:2" x14ac:dyDescent="0.35">
      <c r="A183">
        <v>2.96</v>
      </c>
      <c r="B183">
        <f t="shared" si="19"/>
        <v>7.778349796069596E-2</v>
      </c>
    </row>
    <row r="184" spans="1:2" x14ac:dyDescent="0.35">
      <c r="A184">
        <v>2.98</v>
      </c>
      <c r="B184">
        <f t="shared" si="19"/>
        <v>7.6935387109755976E-2</v>
      </c>
    </row>
    <row r="185" spans="1:2" x14ac:dyDescent="0.35">
      <c r="A185">
        <v>3</v>
      </c>
      <c r="B185">
        <f t="shared" si="19"/>
        <v>7.6100904673528341E-2</v>
      </c>
    </row>
    <row r="186" spans="1:2" x14ac:dyDescent="0.35">
      <c r="A186">
        <v>3.02</v>
      </c>
      <c r="B186">
        <f t="shared" si="19"/>
        <v>7.527976451493032E-2</v>
      </c>
    </row>
    <row r="187" spans="1:2" x14ac:dyDescent="0.35">
      <c r="A187">
        <v>3.04</v>
      </c>
      <c r="B187">
        <f t="shared" si="19"/>
        <v>7.4471687828333535E-2</v>
      </c>
    </row>
    <row r="188" spans="1:2" x14ac:dyDescent="0.35">
      <c r="A188">
        <v>3.06</v>
      </c>
      <c r="B188">
        <f t="shared" si="19"/>
        <v>7.3676402920712328E-2</v>
      </c>
    </row>
    <row r="189" spans="1:2" x14ac:dyDescent="0.35">
      <c r="A189">
        <v>3.08</v>
      </c>
      <c r="B189">
        <f t="shared" si="19"/>
        <v>7.2893645000127016E-2</v>
      </c>
    </row>
    <row r="190" spans="1:2" x14ac:dyDescent="0.35">
      <c r="A190">
        <v>3.1</v>
      </c>
      <c r="B190">
        <f t="shared" si="19"/>
        <v>7.212315597127561E-2</v>
      </c>
    </row>
    <row r="191" spans="1:2" x14ac:dyDescent="0.35">
      <c r="A191">
        <v>3.12</v>
      </c>
      <c r="B191">
        <f t="shared" si="19"/>
        <v>7.1364684237857801E-2</v>
      </c>
    </row>
    <row r="192" spans="1:2" x14ac:dyDescent="0.35">
      <c r="A192">
        <v>3.14</v>
      </c>
      <c r="B192">
        <f t="shared" si="19"/>
        <v>7.0617984511504653E-2</v>
      </c>
    </row>
    <row r="193" spans="1:2" x14ac:dyDescent="0.35">
      <c r="A193">
        <v>3.16</v>
      </c>
      <c r="B193">
        <f t="shared" si="19"/>
        <v>6.9882817627036464E-2</v>
      </c>
    </row>
    <row r="194" spans="1:2" x14ac:dyDescent="0.35">
      <c r="A194">
        <v>3.18</v>
      </c>
      <c r="B194">
        <f t="shared" si="19"/>
        <v>6.9158950363820748E-2</v>
      </c>
    </row>
    <row r="195" spans="1:2" x14ac:dyDescent="0.35">
      <c r="A195">
        <v>3.2</v>
      </c>
      <c r="B195">
        <f t="shared" si="19"/>
        <v>6.8446155273010317E-2</v>
      </c>
    </row>
    <row r="196" spans="1:2" x14ac:dyDescent="0.35">
      <c r="A196">
        <v>3.22</v>
      </c>
      <c r="B196">
        <f t="shared" si="19"/>
        <v>6.7744210510450056E-2</v>
      </c>
    </row>
    <row r="197" spans="1:2" x14ac:dyDescent="0.35">
      <c r="A197">
        <v>3.24</v>
      </c>
      <c r="B197">
        <f t="shared" si="19"/>
        <v>6.7052899675049127E-2</v>
      </c>
    </row>
    <row r="198" spans="1:2" x14ac:dyDescent="0.35">
      <c r="A198">
        <v>3.26</v>
      </c>
      <c r="B198">
        <f t="shared" si="19"/>
        <v>6.6372011652422791E-2</v>
      </c>
    </row>
    <row r="199" spans="1:2" x14ac:dyDescent="0.35">
      <c r="A199">
        <v>3.28</v>
      </c>
      <c r="B199">
        <f t="shared" si="19"/>
        <v>6.5701340463615393E-2</v>
      </c>
    </row>
    <row r="200" spans="1:2" x14ac:dyDescent="0.35">
      <c r="A200">
        <v>3.3</v>
      </c>
      <c r="B200">
        <f t="shared" si="19"/>
        <v>6.5040685118723629E-2</v>
      </c>
    </row>
    <row r="201" spans="1:2" x14ac:dyDescent="0.35">
      <c r="A201">
        <v>3.32</v>
      </c>
      <c r="B201">
        <f t="shared" si="19"/>
        <v>6.4389849475245453E-2</v>
      </c>
    </row>
    <row r="202" spans="1:2" x14ac:dyDescent="0.35">
      <c r="A202">
        <v>3.34</v>
      </c>
      <c r="B202">
        <f t="shared" si="19"/>
        <v>6.3748642100986949E-2</v>
      </c>
    </row>
    <row r="203" spans="1:2" x14ac:dyDescent="0.35">
      <c r="A203">
        <v>3.36</v>
      </c>
      <c r="B203">
        <f t="shared" si="19"/>
        <v>6.3116876141365935E-2</v>
      </c>
    </row>
    <row r="204" spans="1:2" x14ac:dyDescent="0.35">
      <c r="A204">
        <v>3.38</v>
      </c>
      <c r="B204">
        <f t="shared" si="19"/>
        <v>6.249436919095696E-2</v>
      </c>
    </row>
    <row r="205" spans="1:2" x14ac:dyDescent="0.35">
      <c r="A205">
        <v>3.4</v>
      </c>
      <c r="B205">
        <f t="shared" si="19"/>
        <v>6.18809431691279E-2</v>
      </c>
    </row>
    <row r="206" spans="1:2" x14ac:dyDescent="0.35">
      <c r="A206">
        <v>3.42</v>
      </c>
      <c r="B206">
        <f t="shared" si="19"/>
        <v>6.1276424199624986E-2</v>
      </c>
    </row>
    <row r="207" spans="1:2" x14ac:dyDescent="0.35">
      <c r="A207">
        <v>3.44</v>
      </c>
      <c r="B207">
        <f t="shared" si="19"/>
        <v>6.0680642493967228E-2</v>
      </c>
    </row>
    <row r="208" spans="1:2" x14ac:dyDescent="0.35">
      <c r="A208">
        <v>3.46</v>
      </c>
      <c r="B208">
        <f t="shared" si="19"/>
        <v>6.0093432238517493E-2</v>
      </c>
    </row>
    <row r="209" spans="1:2" x14ac:dyDescent="0.35">
      <c r="A209">
        <v>3.48</v>
      </c>
      <c r="B209">
        <f t="shared" si="19"/>
        <v>5.9514631485101922E-2</v>
      </c>
    </row>
    <row r="210" spans="1:2" x14ac:dyDescent="0.35">
      <c r="A210">
        <v>3.5</v>
      </c>
      <c r="B210">
        <f t="shared" si="19"/>
        <v>5.8944082045054157E-2</v>
      </c>
    </row>
    <row r="211" spans="1:2" x14ac:dyDescent="0.35">
      <c r="A211">
        <v>3.52</v>
      </c>
      <c r="B211">
        <f t="shared" si="19"/>
        <v>5.8381629386566013E-2</v>
      </c>
    </row>
    <row r="212" spans="1:2" x14ac:dyDescent="0.35">
      <c r="A212">
        <v>3.54</v>
      </c>
      <c r="B212">
        <f t="shared" si="19"/>
        <v>5.7827122535229675E-2</v>
      </c>
    </row>
    <row r="213" spans="1:2" x14ac:dyDescent="0.35">
      <c r="A213">
        <v>3.56</v>
      </c>
      <c r="B213">
        <f t="shared" si="19"/>
        <v>5.7280413977662169E-2</v>
      </c>
    </row>
    <row r="214" spans="1:2" x14ac:dyDescent="0.35">
      <c r="A214">
        <v>3.58</v>
      </c>
      <c r="B214">
        <f t="shared" si="19"/>
        <v>5.6741359568105325E-2</v>
      </c>
    </row>
    <row r="215" spans="1:2" x14ac:dyDescent="0.35">
      <c r="A215">
        <v>3.6</v>
      </c>
      <c r="B215">
        <f t="shared" si="19"/>
        <v>5.6209818437899961E-2</v>
      </c>
    </row>
    <row r="216" spans="1:2" x14ac:dyDescent="0.35">
      <c r="A216">
        <v>3.62</v>
      </c>
      <c r="B216">
        <f t="shared" si="19"/>
        <v>5.5685652907735389E-2</v>
      </c>
    </row>
    <row r="217" spans="1:2" x14ac:dyDescent="0.35">
      <c r="A217">
        <v>3.64</v>
      </c>
      <c r="B217">
        <f t="shared" si="19"/>
        <v>5.5168728402580393E-2</v>
      </c>
    </row>
    <row r="218" spans="1:2" x14ac:dyDescent="0.35">
      <c r="A218">
        <v>3.66</v>
      </c>
      <c r="B218">
        <f t="shared" si="19"/>
        <v>5.4658913369203928E-2</v>
      </c>
    </row>
    <row r="219" spans="1:2" x14ac:dyDescent="0.35">
      <c r="A219">
        <v>3.68</v>
      </c>
      <c r="B219">
        <f t="shared" si="19"/>
        <v>5.4156079196198165E-2</v>
      </c>
    </row>
    <row r="220" spans="1:2" x14ac:dyDescent="0.35">
      <c r="A220">
        <v>3.7</v>
      </c>
      <c r="B220">
        <f t="shared" si="19"/>
        <v>5.3660100136419316E-2</v>
      </c>
    </row>
    <row r="221" spans="1:2" x14ac:dyDescent="0.35">
      <c r="A221">
        <v>3.72</v>
      </c>
      <c r="B221">
        <f t="shared" si="19"/>
        <v>5.3170853231764889E-2</v>
      </c>
    </row>
    <row r="222" spans="1:2" x14ac:dyDescent="0.35">
      <c r="A222">
        <v>3.74</v>
      </c>
      <c r="B222">
        <f t="shared" si="19"/>
        <v>5.2688218240208862E-2</v>
      </c>
    </row>
    <row r="223" spans="1:2" x14ac:dyDescent="0.35">
      <c r="A223">
        <v>3.76</v>
      </c>
      <c r="B223">
        <f t="shared" si="19"/>
        <v>5.2212077565019228E-2</v>
      </c>
    </row>
    <row r="224" spans="1:2" x14ac:dyDescent="0.35">
      <c r="A224">
        <v>3.78</v>
      </c>
      <c r="B224">
        <f t="shared" si="19"/>
        <v>5.1742316186085255E-2</v>
      </c>
    </row>
    <row r="225" spans="1:2" x14ac:dyDescent="0.35">
      <c r="A225">
        <v>3.8</v>
      </c>
      <c r="B225">
        <f t="shared" si="19"/>
        <v>5.1278821593284105E-2</v>
      </c>
    </row>
    <row r="226" spans="1:2" x14ac:dyDescent="0.35">
      <c r="A226">
        <v>3.82</v>
      </c>
      <c r="B226">
        <f t="shared" si="19"/>
        <v>5.0821483721819556E-2</v>
      </c>
    </row>
    <row r="227" spans="1:2" x14ac:dyDescent="0.35">
      <c r="A227">
        <v>3.84</v>
      </c>
      <c r="B227">
        <f t="shared" si="19"/>
        <v>5.0370194889467201E-2</v>
      </c>
    </row>
    <row r="228" spans="1:2" x14ac:dyDescent="0.35">
      <c r="A228">
        <v>3.86</v>
      </c>
      <c r="B228">
        <f t="shared" ref="B228:B250" si="20">_xlfn.F.DIST(A228,$B$25,$B$26,FALSE)</f>
        <v>4.9924849735663669E-2</v>
      </c>
    </row>
    <row r="229" spans="1:2" x14ac:dyDescent="0.35">
      <c r="A229">
        <v>3.88</v>
      </c>
      <c r="B229">
        <f t="shared" si="20"/>
        <v>4.94853451623792E-2</v>
      </c>
    </row>
    <row r="230" spans="1:2" x14ac:dyDescent="0.35">
      <c r="A230">
        <v>3.9</v>
      </c>
      <c r="B230">
        <f t="shared" si="20"/>
        <v>4.9051580276715405E-2</v>
      </c>
    </row>
    <row r="231" spans="1:2" x14ac:dyDescent="0.35">
      <c r="A231">
        <v>3.92</v>
      </c>
      <c r="B231">
        <f t="shared" si="20"/>
        <v>4.8623456335171442E-2</v>
      </c>
    </row>
    <row r="232" spans="1:2" x14ac:dyDescent="0.35">
      <c r="A232">
        <v>3.94</v>
      </c>
      <c r="B232">
        <f t="shared" si="20"/>
        <v>4.8200876689525003E-2</v>
      </c>
    </row>
    <row r="233" spans="1:2" x14ac:dyDescent="0.35">
      <c r="A233">
        <v>3.96</v>
      </c>
      <c r="B233">
        <f t="shared" si="20"/>
        <v>4.7783746734275184E-2</v>
      </c>
    </row>
    <row r="234" spans="1:2" x14ac:dyDescent="0.35">
      <c r="A234">
        <v>3.98</v>
      </c>
      <c r="B234">
        <f t="shared" si="20"/>
        <v>4.7371973855597209E-2</v>
      </c>
    </row>
    <row r="235" spans="1:2" x14ac:dyDescent="0.35">
      <c r="A235">
        <v>4</v>
      </c>
      <c r="B235">
        <f t="shared" si="20"/>
        <v>4.6965467381760016E-2</v>
      </c>
    </row>
    <row r="236" spans="1:2" x14ac:dyDescent="0.35">
      <c r="A236">
        <v>4.0199999999999996</v>
      </c>
      <c r="B236">
        <f t="shared" si="20"/>
        <v>4.6564138534959887E-2</v>
      </c>
    </row>
    <row r="237" spans="1:2" x14ac:dyDescent="0.35">
      <c r="A237">
        <v>4.04</v>
      </c>
      <c r="B237">
        <f t="shared" si="20"/>
        <v>4.6167900384524833E-2</v>
      </c>
    </row>
    <row r="238" spans="1:2" x14ac:dyDescent="0.35">
      <c r="A238">
        <v>4.0599999999999996</v>
      </c>
      <c r="B238">
        <f t="shared" si="20"/>
        <v>4.5776667801446062E-2</v>
      </c>
    </row>
    <row r="239" spans="1:2" x14ac:dyDescent="0.35">
      <c r="A239">
        <v>4.08</v>
      </c>
      <c r="B239">
        <f t="shared" si="20"/>
        <v>4.5390357414193921E-2</v>
      </c>
    </row>
    <row r="240" spans="1:2" x14ac:dyDescent="0.35">
      <c r="A240">
        <v>4.0999999999999996</v>
      </c>
      <c r="B240">
        <f t="shared" si="20"/>
        <v>4.5008887565778373E-2</v>
      </c>
    </row>
    <row r="241" spans="1:2" x14ac:dyDescent="0.35">
      <c r="A241">
        <v>4.12</v>
      </c>
      <c r="B241">
        <f t="shared" si="20"/>
        <v>4.4632178272013906E-2</v>
      </c>
    </row>
    <row r="242" spans="1:2" x14ac:dyDescent="0.35">
      <c r="A242">
        <v>4.1399999999999997</v>
      </c>
      <c r="B242">
        <f t="shared" si="20"/>
        <v>4.4260151180951592E-2</v>
      </c>
    </row>
    <row r="243" spans="1:2" x14ac:dyDescent="0.35">
      <c r="A243">
        <v>4.16</v>
      </c>
      <c r="B243">
        <f t="shared" si="20"/>
        <v>4.3892729533441172E-2</v>
      </c>
    </row>
    <row r="244" spans="1:2" x14ac:dyDescent="0.35">
      <c r="A244">
        <v>4.18</v>
      </c>
      <c r="B244">
        <f t="shared" si="20"/>
        <v>4.3529838124788313E-2</v>
      </c>
    </row>
    <row r="245" spans="1:2" x14ac:dyDescent="0.35">
      <c r="A245">
        <v>4.2</v>
      </c>
      <c r="B245">
        <f t="shared" si="20"/>
        <v>4.3171403267472375E-2</v>
      </c>
    </row>
    <row r="246" spans="1:2" x14ac:dyDescent="0.35">
      <c r="A246">
        <v>4.22</v>
      </c>
      <c r="B246">
        <f t="shared" si="20"/>
        <v>4.2817352754892193E-2</v>
      </c>
    </row>
    <row r="247" spans="1:2" x14ac:dyDescent="0.35">
      <c r="A247">
        <v>4.24</v>
      </c>
      <c r="B247">
        <f t="shared" si="20"/>
        <v>4.2467615826107752E-2</v>
      </c>
    </row>
    <row r="248" spans="1:2" x14ac:dyDescent="0.35">
      <c r="A248">
        <v>4.26</v>
      </c>
      <c r="B248">
        <f t="shared" si="20"/>
        <v>4.2122123131547111E-2</v>
      </c>
    </row>
    <row r="249" spans="1:2" x14ac:dyDescent="0.35">
      <c r="A249">
        <v>4.28</v>
      </c>
      <c r="B249">
        <f t="shared" si="20"/>
        <v>4.1780806699648912E-2</v>
      </c>
    </row>
    <row r="250" spans="1:2" x14ac:dyDescent="0.35">
      <c r="A250">
        <v>4.3</v>
      </c>
      <c r="B250">
        <f t="shared" si="20"/>
        <v>4.1443599904411717E-2</v>
      </c>
    </row>
  </sheetData>
  <pageMargins left="0.7" right="0.7" top="0.75" bottom="0.75" header="0.3" footer="0.3"/>
  <ignoredErrors>
    <ignoredError sqref="B9:D9 C10:D10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1E0D-67C2-49FF-A924-CD6DA6CFAA0B}">
  <dimension ref="A1:W24"/>
  <sheetViews>
    <sheetView tabSelected="1" workbookViewId="0">
      <selection activeCell="F4" sqref="F4"/>
    </sheetView>
  </sheetViews>
  <sheetFormatPr defaultRowHeight="14.5" x14ac:dyDescent="0.35"/>
  <cols>
    <col min="18" max="18" width="11.81640625" bestFit="1" customWidth="1"/>
  </cols>
  <sheetData>
    <row r="1" spans="1:23" x14ac:dyDescent="0.35">
      <c r="A1" s="5" t="s">
        <v>101</v>
      </c>
    </row>
    <row r="2" spans="1:23" x14ac:dyDescent="0.35">
      <c r="G2" s="5" t="s">
        <v>102</v>
      </c>
    </row>
    <row r="3" spans="1:23" x14ac:dyDescent="0.35">
      <c r="A3" s="5" t="s">
        <v>102</v>
      </c>
      <c r="B3" s="5" t="s">
        <v>103</v>
      </c>
      <c r="E3" s="15" t="s">
        <v>103</v>
      </c>
      <c r="F3" s="5">
        <v>0</v>
      </c>
      <c r="G3" s="5">
        <v>1</v>
      </c>
      <c r="H3" s="5">
        <v>2</v>
      </c>
      <c r="K3" t="s">
        <v>107</v>
      </c>
      <c r="P3" t="s">
        <v>111</v>
      </c>
      <c r="Q3" t="s">
        <v>111</v>
      </c>
    </row>
    <row r="4" spans="1:23" x14ac:dyDescent="0.35">
      <c r="A4" s="11">
        <v>0</v>
      </c>
      <c r="B4" s="11">
        <v>0</v>
      </c>
      <c r="E4" s="16">
        <v>0</v>
      </c>
      <c r="F4" s="16">
        <f ca="1">$A$12*F$3+$B$12*$E4^$A$15+$C$12*F$3*$E4+(RAND()-0.5)*$C$9</f>
        <v>514.70273384402594</v>
      </c>
      <c r="G4" s="16">
        <f t="shared" ref="G4:H18" ca="1" si="0">$A$12*G$3+$B$12*$E4^$A$15+$C$12*G$3*$E4+(RAND()-0.5)*$C$9</f>
        <v>-314.62668840190491</v>
      </c>
      <c r="H4" s="16">
        <f t="shared" ca="1" si="0"/>
        <v>-397.37768287546271</v>
      </c>
    </row>
    <row r="5" spans="1:23" ht="15" thickBot="1" x14ac:dyDescent="0.4">
      <c r="A5" s="11">
        <v>1</v>
      </c>
      <c r="B5" s="11">
        <v>5</v>
      </c>
      <c r="E5" s="13">
        <v>0</v>
      </c>
      <c r="F5" s="13">
        <f t="shared" ref="F5:F18" ca="1" si="1">$A$12*F$3+$B$12*$E5^$A$15+$C$12*F$3*$E5+(RAND()-0.5)*$C$9</f>
        <v>-286.45412180860342</v>
      </c>
      <c r="G5" s="13">
        <f t="shared" ca="1" si="0"/>
        <v>754.57054409453644</v>
      </c>
      <c r="H5" s="13">
        <f t="shared" ca="1" si="0"/>
        <v>352.07102662251174</v>
      </c>
      <c r="K5" t="s">
        <v>108</v>
      </c>
      <c r="L5" t="str">
        <f ca="1">IF(COUNTIF(L7:N9,L7)=COUNT(L7:N9),"balanced","unbalanced")</f>
        <v>balanced</v>
      </c>
      <c r="P5" t="s">
        <v>61</v>
      </c>
      <c r="Q5" t="s">
        <v>61</v>
      </c>
      <c r="T5" s="17" t="s">
        <v>77</v>
      </c>
      <c r="U5" s="17" t="s">
        <v>77</v>
      </c>
      <c r="V5" s="17">
        <v>0.05</v>
      </c>
    </row>
    <row r="6" spans="1:23" ht="15" thickTop="1" x14ac:dyDescent="0.35">
      <c r="A6" s="11">
        <v>2</v>
      </c>
      <c r="B6" s="11">
        <v>10</v>
      </c>
      <c r="E6" s="13">
        <v>0</v>
      </c>
      <c r="F6" s="13">
        <f t="shared" ca="1" si="1"/>
        <v>-27.831889378403307</v>
      </c>
      <c r="G6" s="13">
        <f t="shared" ca="1" si="0"/>
        <v>5.4047594659880538</v>
      </c>
      <c r="H6" s="13">
        <f t="shared" ca="1" si="0"/>
        <v>-811.28620513770102</v>
      </c>
      <c r="L6" s="17">
        <f>F3</f>
        <v>0</v>
      </c>
      <c r="M6" s="17">
        <f t="shared" ref="M6:N6" si="2">G3</f>
        <v>1</v>
      </c>
      <c r="N6" s="17">
        <f t="shared" si="2"/>
        <v>2</v>
      </c>
      <c r="P6" s="7"/>
      <c r="Q6" s="27"/>
      <c r="R6" s="27" t="s">
        <v>44</v>
      </c>
      <c r="S6" s="27" t="s">
        <v>16</v>
      </c>
      <c r="T6" s="27" t="s">
        <v>63</v>
      </c>
      <c r="U6" s="27" t="s">
        <v>52</v>
      </c>
      <c r="V6" s="27" t="s">
        <v>26</v>
      </c>
      <c r="W6" s="27" t="s">
        <v>112</v>
      </c>
    </row>
    <row r="7" spans="1:23" x14ac:dyDescent="0.35">
      <c r="E7" s="13">
        <v>0</v>
      </c>
      <c r="F7" s="13">
        <f t="shared" ca="1" si="1"/>
        <v>-498.77883544913846</v>
      </c>
      <c r="G7" s="13">
        <f t="shared" ca="1" si="0"/>
        <v>-771.59242470867162</v>
      </c>
      <c r="H7" s="13">
        <f t="shared" ca="1" si="0"/>
        <v>288.53621712991196</v>
      </c>
      <c r="K7" s="12">
        <f>E4</f>
        <v>0</v>
      </c>
      <c r="L7" s="32">
        <f ca="1">COUNT(F4:F8)</f>
        <v>5</v>
      </c>
      <c r="M7" s="32">
        <f t="shared" ref="M7:N7" ca="1" si="3">COUNT(G4:G8)</f>
        <v>5</v>
      </c>
      <c r="N7" s="33">
        <f t="shared" ca="1" si="3"/>
        <v>5</v>
      </c>
      <c r="O7">
        <f ca="1">COUNT(F4:H8)</f>
        <v>15</v>
      </c>
      <c r="P7" t="s">
        <v>113</v>
      </c>
      <c r="Q7" t="s">
        <v>113</v>
      </c>
      <c r="R7">
        <f ca="1">DEVSQ(O14:O16)*O7</f>
        <v>19051427.509136543</v>
      </c>
      <c r="S7" s="12">
        <f ca="1">COUNT(O14:O16)-1</f>
        <v>2</v>
      </c>
      <c r="T7">
        <f ca="1">R7/S7</f>
        <v>9525713.7545682713</v>
      </c>
      <c r="U7">
        <f ca="1">T7/T10</f>
        <v>25.697185047960104</v>
      </c>
      <c r="V7" s="17">
        <f ca="1">_xlfn.F.DIST.RT(U7,S7,S10)</f>
        <v>1.1661187998708848E-7</v>
      </c>
      <c r="W7" s="17" t="str">
        <f ca="1">IF(V7&lt;V5,"yes","no")</f>
        <v>yes</v>
      </c>
    </row>
    <row r="8" spans="1:23" x14ac:dyDescent="0.35">
      <c r="A8" s="5" t="s">
        <v>104</v>
      </c>
      <c r="B8" s="5" t="s">
        <v>105</v>
      </c>
      <c r="C8" s="5" t="s">
        <v>106</v>
      </c>
      <c r="E8" s="14">
        <v>0</v>
      </c>
      <c r="F8" s="14">
        <f t="shared" ca="1" si="1"/>
        <v>305.84711403473364</v>
      </c>
      <c r="G8" s="14">
        <f t="shared" ca="1" si="0"/>
        <v>517.01155904979373</v>
      </c>
      <c r="H8" s="14">
        <f t="shared" ca="1" si="0"/>
        <v>-901.92641348407187</v>
      </c>
      <c r="K8" s="12">
        <f>E9</f>
        <v>5</v>
      </c>
      <c r="L8" s="18">
        <f ca="1">COUNT(F9:F13)</f>
        <v>5</v>
      </c>
      <c r="M8" s="18">
        <f t="shared" ref="M8:N8" ca="1" si="4">COUNT(G9:G13)</f>
        <v>5</v>
      </c>
      <c r="N8" s="23">
        <f t="shared" ca="1" si="4"/>
        <v>5</v>
      </c>
      <c r="O8">
        <f ca="1">COUNT(F9:H13)</f>
        <v>15</v>
      </c>
      <c r="P8" t="s">
        <v>114</v>
      </c>
      <c r="Q8" t="s">
        <v>114</v>
      </c>
      <c r="R8">
        <f ca="1">DEVSQ(L17:N17)*L10</f>
        <v>581730.11079348926</v>
      </c>
      <c r="S8" s="12">
        <f ca="1">COUNT(L17:N17)-1</f>
        <v>2</v>
      </c>
      <c r="T8">
        <f ca="1">R8/S8</f>
        <v>290865.05539674463</v>
      </c>
      <c r="U8">
        <f ca="1">T8/T10</f>
        <v>0.78465649347596556</v>
      </c>
      <c r="V8" s="17">
        <f ca="1">_xlfn.F.DIST.RT(U8,S8,S10)</f>
        <v>0.4639235860848121</v>
      </c>
      <c r="W8" s="17" t="str">
        <f ca="1">IF(V8&lt;V5,"yes","no")</f>
        <v>no</v>
      </c>
    </row>
    <row r="9" spans="1:23" x14ac:dyDescent="0.35">
      <c r="A9" s="11">
        <v>0</v>
      </c>
      <c r="B9">
        <v>0</v>
      </c>
      <c r="C9">
        <v>2000</v>
      </c>
      <c r="E9" s="16">
        <v>5</v>
      </c>
      <c r="F9" s="16">
        <f t="shared" ca="1" si="1"/>
        <v>-545.10560652633444</v>
      </c>
      <c r="G9" s="16">
        <f t="shared" ca="1" si="0"/>
        <v>1224.2074493779878</v>
      </c>
      <c r="H9" s="16">
        <f t="shared" ca="1" si="0"/>
        <v>-491.16807739498165</v>
      </c>
      <c r="K9" s="12">
        <f>E14</f>
        <v>10</v>
      </c>
      <c r="L9" s="19">
        <f ca="1">COUNT(F14:F18)</f>
        <v>5</v>
      </c>
      <c r="M9" s="19">
        <f t="shared" ref="M9:N9" ca="1" si="5">COUNT(G14:G18)</f>
        <v>5</v>
      </c>
      <c r="N9" s="24">
        <f t="shared" ca="1" si="5"/>
        <v>5</v>
      </c>
      <c r="O9">
        <f ca="1">COUNT(F14:H18)</f>
        <v>15</v>
      </c>
      <c r="P9" t="s">
        <v>115</v>
      </c>
      <c r="Q9" t="s">
        <v>115</v>
      </c>
      <c r="R9">
        <f ca="1">R11-R7-R8-R10</f>
        <v>923781.81244288012</v>
      </c>
      <c r="S9">
        <f ca="1">S8*S7</f>
        <v>4</v>
      </c>
      <c r="T9">
        <f ca="1">R9/S9</f>
        <v>230945.45311072003</v>
      </c>
      <c r="U9">
        <f ca="1">T9/T10</f>
        <v>0.6230134767302945</v>
      </c>
      <c r="V9" s="17">
        <f ca="1">_xlfn.F.DIST.RT(U9,S9,S10)</f>
        <v>0.64907504523647375</v>
      </c>
      <c r="W9" s="17" t="str">
        <f ca="1">IF(V9&lt;V5,"yes","no")</f>
        <v>no</v>
      </c>
    </row>
    <row r="10" spans="1:23" x14ac:dyDescent="0.35">
      <c r="E10" s="13">
        <v>5</v>
      </c>
      <c r="F10" s="13">
        <f t="shared" ca="1" si="1"/>
        <v>778.61261659086688</v>
      </c>
      <c r="G10" s="13">
        <f t="shared" ca="1" si="0"/>
        <v>653.63985893250435</v>
      </c>
      <c r="H10" s="13">
        <f t="shared" ca="1" si="0"/>
        <v>805.8873363925195</v>
      </c>
      <c r="L10">
        <f ca="1">COUNT(F4:F18)</f>
        <v>15</v>
      </c>
      <c r="M10">
        <f t="shared" ref="M10:N10" ca="1" si="6">COUNT(G4:G18)</f>
        <v>15</v>
      </c>
      <c r="N10">
        <f t="shared" ca="1" si="6"/>
        <v>15</v>
      </c>
      <c r="O10">
        <f ca="1">COUNT(F4:H18)</f>
        <v>45</v>
      </c>
      <c r="P10" t="s">
        <v>116</v>
      </c>
      <c r="Q10" t="s">
        <v>116</v>
      </c>
      <c r="R10">
        <f ca="1">SUM(L21:N23)*(L7-1)</f>
        <v>13344873.943369135</v>
      </c>
      <c r="S10" s="12">
        <f ca="1">S11-S7-S8-S9</f>
        <v>36</v>
      </c>
      <c r="T10">
        <f ca="1">R10/S10</f>
        <v>370690.94287136488</v>
      </c>
    </row>
    <row r="11" spans="1:23" x14ac:dyDescent="0.35">
      <c r="A11" s="5" t="s">
        <v>117</v>
      </c>
      <c r="B11" s="5" t="s">
        <v>118</v>
      </c>
      <c r="C11" s="5" t="s">
        <v>119</v>
      </c>
      <c r="E11" s="13">
        <v>5</v>
      </c>
      <c r="F11" s="13">
        <f t="shared" ca="1" si="1"/>
        <v>163.91708249939629</v>
      </c>
      <c r="G11" s="13">
        <f t="shared" ca="1" si="0"/>
        <v>-577.125573475583</v>
      </c>
      <c r="H11" s="13">
        <f t="shared" ca="1" si="0"/>
        <v>973.57381727394932</v>
      </c>
      <c r="P11" s="22" t="s">
        <v>68</v>
      </c>
      <c r="Q11" s="28" t="s">
        <v>68</v>
      </c>
      <c r="R11" s="28">
        <f ca="1">T11*S11</f>
        <v>33901813.375742048</v>
      </c>
      <c r="S11" s="28">
        <f ca="1">O10-1</f>
        <v>44</v>
      </c>
      <c r="T11" s="28">
        <f ca="1">O24</f>
        <v>770495.75853959203</v>
      </c>
      <c r="U11" s="28"/>
      <c r="V11" s="28"/>
      <c r="W11" s="28"/>
    </row>
    <row r="12" spans="1:23" x14ac:dyDescent="0.35">
      <c r="A12">
        <v>10</v>
      </c>
      <c r="B12">
        <v>15</v>
      </c>
      <c r="C12">
        <v>5</v>
      </c>
      <c r="E12" s="13">
        <v>5</v>
      </c>
      <c r="F12" s="13">
        <f t="shared" ca="1" si="1"/>
        <v>55.521738979571012</v>
      </c>
      <c r="G12" s="13">
        <f t="shared" ca="1" si="0"/>
        <v>795.60027191943868</v>
      </c>
      <c r="H12" s="13">
        <f t="shared" ca="1" si="0"/>
        <v>-423.76133612737249</v>
      </c>
      <c r="K12" t="s">
        <v>109</v>
      </c>
    </row>
    <row r="13" spans="1:23" x14ac:dyDescent="0.35">
      <c r="E13" s="14">
        <v>5</v>
      </c>
      <c r="F13" s="14">
        <f t="shared" ca="1" si="1"/>
        <v>952.013070430374</v>
      </c>
      <c r="G13" s="14">
        <f t="shared" ca="1" si="0"/>
        <v>-246.12672446586635</v>
      </c>
      <c r="H13" s="14">
        <f t="shared" ca="1" si="0"/>
        <v>1152.6331618654467</v>
      </c>
      <c r="L13" s="17">
        <f>F3</f>
        <v>0</v>
      </c>
      <c r="M13" s="17">
        <f t="shared" ref="M13:N13" si="7">G3</f>
        <v>1</v>
      </c>
      <c r="N13" s="17">
        <f t="shared" si="7"/>
        <v>2</v>
      </c>
    </row>
    <row r="14" spans="1:23" x14ac:dyDescent="0.35">
      <c r="A14" s="5" t="s">
        <v>120</v>
      </c>
      <c r="E14" s="13">
        <v>10</v>
      </c>
      <c r="F14" s="13">
        <f t="shared" ca="1" si="1"/>
        <v>577.42136363520945</v>
      </c>
      <c r="G14" s="13">
        <f t="shared" ca="1" si="0"/>
        <v>1629.3603227527199</v>
      </c>
      <c r="H14" s="13">
        <f t="shared" ca="1" si="0"/>
        <v>2410.4759364385204</v>
      </c>
      <c r="K14" s="12">
        <f>E4</f>
        <v>0</v>
      </c>
      <c r="L14" s="34">
        <f ca="1">AVERAGE(F4:F8)</f>
        <v>1.4970002485228862</v>
      </c>
      <c r="M14" s="34">
        <f t="shared" ref="M14:N14" ca="1" si="8">AVERAGE(G4:G8)</f>
        <v>38.153549899948338</v>
      </c>
      <c r="N14" s="35">
        <f t="shared" ca="1" si="8"/>
        <v>-293.99661154896239</v>
      </c>
      <c r="O14" s="12">
        <f ca="1">AVERAGE(F4:H8)</f>
        <v>-84.782020466830389</v>
      </c>
    </row>
    <row r="15" spans="1:23" x14ac:dyDescent="0.35">
      <c r="A15">
        <v>2</v>
      </c>
      <c r="E15" s="13">
        <v>10</v>
      </c>
      <c r="F15" s="13">
        <f t="shared" ca="1" si="1"/>
        <v>1117.4348610072325</v>
      </c>
      <c r="G15" s="13">
        <f t="shared" ca="1" si="0"/>
        <v>1490.6291187103868</v>
      </c>
      <c r="H15" s="13">
        <f t="shared" ca="1" si="0"/>
        <v>1117.9415591227303</v>
      </c>
      <c r="K15" s="12">
        <f>E9</f>
        <v>5</v>
      </c>
      <c r="L15" s="20">
        <f ca="1">AVERAGE(F9:F13)</f>
        <v>280.99178039477476</v>
      </c>
      <c r="M15" s="20">
        <f t="shared" ref="M15:N15" ca="1" si="9">AVERAGE(G9:G13)</f>
        <v>370.03905645769635</v>
      </c>
      <c r="N15" s="25">
        <f t="shared" ca="1" si="9"/>
        <v>403.43298040191229</v>
      </c>
      <c r="O15" s="12">
        <f ca="1">AVERAGE(F9:H13)</f>
        <v>351.48793908479445</v>
      </c>
    </row>
    <row r="16" spans="1:23" x14ac:dyDescent="0.35">
      <c r="E16" s="13">
        <v>10</v>
      </c>
      <c r="F16" s="13">
        <f t="shared" ca="1" si="1"/>
        <v>1814.6468014367474</v>
      </c>
      <c r="G16" s="13">
        <f t="shared" ca="1" si="0"/>
        <v>2463.3357875005818</v>
      </c>
      <c r="H16" s="13">
        <f t="shared" ca="1" si="0"/>
        <v>682.17872349755953</v>
      </c>
      <c r="K16" s="12">
        <f>E14</f>
        <v>10</v>
      </c>
      <c r="L16" s="21">
        <f ca="1">AVERAGE(F14:F18)</f>
        <v>1116.7019388701081</v>
      </c>
      <c r="M16" s="21">
        <f t="shared" ref="M16:N16" ca="1" si="10">AVERAGE(G14:G18)</f>
        <v>1789.6089966799252</v>
      </c>
      <c r="N16" s="26">
        <f t="shared" ca="1" si="10"/>
        <v>1476.4037502988645</v>
      </c>
      <c r="O16" s="12">
        <f ca="1">AVERAGE(F14:H18)</f>
        <v>1460.9048952829658</v>
      </c>
    </row>
    <row r="17" spans="5:15" x14ac:dyDescent="0.35">
      <c r="E17" s="13">
        <v>10</v>
      </c>
      <c r="F17" s="13">
        <f t="shared" ca="1" si="1"/>
        <v>1399.9811248811557</v>
      </c>
      <c r="G17" s="13">
        <f t="shared" ca="1" si="0"/>
        <v>1973.002716146591</v>
      </c>
      <c r="H17" s="13">
        <f t="shared" ca="1" si="0"/>
        <v>1656.3790257101482</v>
      </c>
      <c r="L17" s="12">
        <f ca="1">AVERAGE(F4:F18)</f>
        <v>466.39690650446857</v>
      </c>
      <c r="M17" s="12">
        <f t="shared" ref="M17:N17" ca="1" si="11">AVERAGE(G4:G18)</f>
        <v>732.60053434585666</v>
      </c>
      <c r="N17" s="12">
        <f t="shared" ca="1" si="11"/>
        <v>528.61337305060476</v>
      </c>
      <c r="O17" s="12">
        <f ca="1">AVERAGE(F4:H18)</f>
        <v>575.87027130031004</v>
      </c>
    </row>
    <row r="18" spans="5:15" x14ac:dyDescent="0.35">
      <c r="E18" s="14">
        <v>10</v>
      </c>
      <c r="F18" s="14">
        <f t="shared" ca="1" si="1"/>
        <v>674.02554339019605</v>
      </c>
      <c r="G18" s="14">
        <f t="shared" ca="1" si="0"/>
        <v>1391.7170382893469</v>
      </c>
      <c r="H18" s="14">
        <f t="shared" ca="1" si="0"/>
        <v>1515.0435067253638</v>
      </c>
    </row>
    <row r="19" spans="5:15" x14ac:dyDescent="0.35">
      <c r="K19" t="s">
        <v>110</v>
      </c>
    </row>
    <row r="20" spans="5:15" x14ac:dyDescent="0.35">
      <c r="L20" s="17">
        <f>F3</f>
        <v>0</v>
      </c>
      <c r="M20" s="17">
        <f t="shared" ref="M20:N20" si="12">G3</f>
        <v>1</v>
      </c>
      <c r="N20" s="17">
        <f t="shared" si="12"/>
        <v>2</v>
      </c>
    </row>
    <row r="21" spans="5:15" x14ac:dyDescent="0.35">
      <c r="K21" s="12">
        <f>E4</f>
        <v>0</v>
      </c>
      <c r="L21" s="32">
        <f ca="1">VAR(F4:F8)</f>
        <v>172515.26525016947</v>
      </c>
      <c r="M21" s="32">
        <f t="shared" ref="M21:N21" ca="1" si="13">VAR(G4:G8)</f>
        <v>380943.30642595637</v>
      </c>
      <c r="N21" s="33">
        <f t="shared" ca="1" si="13"/>
        <v>351150.67580143915</v>
      </c>
      <c r="O21">
        <f ca="1">VAR(F4:H8)</f>
        <v>282148.34535025753</v>
      </c>
    </row>
    <row r="22" spans="5:15" x14ac:dyDescent="0.35">
      <c r="K22" s="12">
        <f>E9</f>
        <v>5</v>
      </c>
      <c r="L22" s="18">
        <f ca="1">VAR(F9:F13)</f>
        <v>361219.04635962256</v>
      </c>
      <c r="M22" s="18">
        <f t="shared" ref="M22:N22" ca="1" si="14">VAR(G9:G13)</f>
        <v>566979.1281278634</v>
      </c>
      <c r="N22" s="23">
        <f t="shared" ca="1" si="14"/>
        <v>633223.12108490663</v>
      </c>
      <c r="O22">
        <f ca="1">VAR(F9:H13)</f>
        <v>448981.84861470811</v>
      </c>
    </row>
    <row r="23" spans="5:15" x14ac:dyDescent="0.35">
      <c r="K23" s="12">
        <f>E14</f>
        <v>10</v>
      </c>
      <c r="L23" s="19">
        <f ca="1">VAR(F14:F18)</f>
        <v>263540.14888146939</v>
      </c>
      <c r="M23" s="19">
        <f t="shared" ref="M23:N23" ca="1" si="15">VAR(G14:G18)</f>
        <v>190231.9151218296</v>
      </c>
      <c r="N23" s="24">
        <f t="shared" ca="1" si="15"/>
        <v>416415.87878902722</v>
      </c>
      <c r="O23">
        <f ca="1">VAR(F14:H18)</f>
        <v>329611.65364971466</v>
      </c>
    </row>
    <row r="24" spans="5:15" x14ac:dyDescent="0.35">
      <c r="L24">
        <f ca="1">VAR(F4:F18)</f>
        <v>468293.99540629407</v>
      </c>
      <c r="M24">
        <f t="shared" ref="M24:N24" ca="1" si="16">VAR(G4:G18)</f>
        <v>943392.07451457635</v>
      </c>
      <c r="N24">
        <f t="shared" ca="1" si="16"/>
        <v>968319.8775754564</v>
      </c>
      <c r="O24">
        <f ca="1">VAR(F4:H18)</f>
        <v>770495.75853959203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Hypothesis</vt:lpstr>
      <vt:lpstr>T-Test</vt:lpstr>
      <vt:lpstr>ANOVA</vt:lpstr>
      <vt:lpstr>2ANOVA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Curtis</dc:creator>
  <cp:lastModifiedBy>Chad Curtis</cp:lastModifiedBy>
  <dcterms:created xsi:type="dcterms:W3CDTF">2019-09-17T20:37:05Z</dcterms:created>
  <dcterms:modified xsi:type="dcterms:W3CDTF">2019-10-22T20:20:54Z</dcterms:modified>
</cp:coreProperties>
</file>