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owdieshell.HOWDIESHELL\Google Drive\Garand Group\Electronics\Hoffman Circuits\PCB\High Frequency High Voltage\"/>
    </mc:Choice>
  </mc:AlternateContent>
  <bookViews>
    <workbookView xWindow="0" yWindow="0" windowWidth="15360" windowHeight="15885"/>
  </bookViews>
  <sheets>
    <sheet name="HV-pulse-generator" sheetId="1" r:id="rId1"/>
  </sheets>
  <calcPr calcId="162913"/>
</workbook>
</file>

<file path=xl/calcChain.xml><?xml version="1.0" encoding="utf-8"?>
<calcChain xmlns="http://schemas.openxmlformats.org/spreadsheetml/2006/main">
  <c r="G32" i="1" l="1"/>
  <c r="G31" i="1"/>
  <c r="G59" i="1"/>
  <c r="C44" i="1" l="1"/>
  <c r="E44" i="1"/>
  <c r="G44" i="1"/>
  <c r="C45" i="1"/>
  <c r="E45" i="1"/>
  <c r="G45" i="1"/>
  <c r="C59" i="1"/>
  <c r="E59" i="1"/>
  <c r="C60" i="1"/>
  <c r="E60" i="1"/>
  <c r="G60" i="1"/>
  <c r="C61" i="1"/>
  <c r="E61" i="1"/>
  <c r="G61" i="1"/>
  <c r="G37" i="1"/>
  <c r="G38" i="1"/>
  <c r="G39" i="1"/>
  <c r="G40" i="1"/>
  <c r="G41" i="1"/>
  <c r="G42" i="1"/>
  <c r="G43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36" i="1"/>
  <c r="C56" i="1"/>
  <c r="E56" i="1"/>
  <c r="C57" i="1"/>
  <c r="E57" i="1"/>
  <c r="C58" i="1"/>
  <c r="E58" i="1"/>
  <c r="C52" i="1"/>
  <c r="E52" i="1"/>
  <c r="C53" i="1"/>
  <c r="E53" i="1"/>
  <c r="C54" i="1"/>
  <c r="E54" i="1"/>
  <c r="C55" i="1"/>
  <c r="E55" i="1"/>
  <c r="C38" i="1"/>
  <c r="E38" i="1"/>
  <c r="C39" i="1"/>
  <c r="E39" i="1"/>
  <c r="C40" i="1"/>
  <c r="E40" i="1"/>
  <c r="C41" i="1"/>
  <c r="E41" i="1"/>
  <c r="C42" i="1"/>
  <c r="E42" i="1"/>
  <c r="C43" i="1"/>
  <c r="E43" i="1"/>
  <c r="C46" i="1"/>
  <c r="E46" i="1"/>
  <c r="C47" i="1"/>
  <c r="E47" i="1"/>
  <c r="C48" i="1"/>
  <c r="E48" i="1"/>
  <c r="C49" i="1"/>
  <c r="E49" i="1"/>
  <c r="C50" i="1"/>
  <c r="E50" i="1"/>
  <c r="C51" i="1"/>
  <c r="E51" i="1"/>
  <c r="C37" i="1"/>
  <c r="E37" i="1"/>
  <c r="G3" i="1"/>
  <c r="E36" i="1"/>
  <c r="C36" i="1"/>
  <c r="F36" i="1" l="1"/>
  <c r="G29" i="1"/>
  <c r="F61" i="1" s="1"/>
  <c r="G28" i="1"/>
  <c r="F60" i="1" s="1"/>
  <c r="G27" i="1"/>
  <c r="F59" i="1" s="1"/>
  <c r="G26" i="1"/>
  <c r="F58" i="1" s="1"/>
  <c r="G25" i="1"/>
  <c r="F57" i="1" s="1"/>
  <c r="G24" i="1"/>
  <c r="F56" i="1" s="1"/>
  <c r="G23" i="1"/>
  <c r="F55" i="1" s="1"/>
  <c r="G22" i="1"/>
  <c r="F54" i="1" s="1"/>
  <c r="G21" i="1"/>
  <c r="F53" i="1" s="1"/>
  <c r="G20" i="1"/>
  <c r="F52" i="1" s="1"/>
  <c r="G19" i="1"/>
  <c r="F51" i="1" s="1"/>
  <c r="G18" i="1"/>
  <c r="F50" i="1" s="1"/>
  <c r="G17" i="1"/>
  <c r="F49" i="1" s="1"/>
  <c r="G16" i="1"/>
  <c r="F48" i="1" s="1"/>
  <c r="G15" i="1"/>
  <c r="F47" i="1" s="1"/>
  <c r="G14" i="1"/>
  <c r="F46" i="1" s="1"/>
  <c r="G13" i="1"/>
  <c r="F45" i="1" s="1"/>
  <c r="G11" i="1"/>
  <c r="F44" i="1" s="1"/>
  <c r="G10" i="1"/>
  <c r="F43" i="1" s="1"/>
  <c r="G9" i="1"/>
  <c r="F42" i="1" s="1"/>
  <c r="G8" i="1"/>
  <c r="F41" i="1" s="1"/>
  <c r="G7" i="1"/>
  <c r="F40" i="1" s="1"/>
  <c r="G6" i="1"/>
  <c r="F39" i="1" s="1"/>
  <c r="G5" i="1"/>
  <c r="F38" i="1" s="1"/>
  <c r="G4" i="1"/>
  <c r="F37" i="1" s="1"/>
</calcChain>
</file>

<file path=xl/sharedStrings.xml><?xml version="1.0" encoding="utf-8"?>
<sst xmlns="http://schemas.openxmlformats.org/spreadsheetml/2006/main" count="158" uniqueCount="125">
  <si>
    <t>Quantity</t>
  </si>
  <si>
    <t>C1,C13,C18,C31</t>
  </si>
  <si>
    <t>C2,C8,C12,C16,C17,C19,C24,C28,C30,C34</t>
  </si>
  <si>
    <t>C3,C7,C9,C14,C20,C23,C25,C32</t>
  </si>
  <si>
    <t>C4,C15,C21,C33</t>
  </si>
  <si>
    <t>C5,C10,C22,C26</t>
  </si>
  <si>
    <t>C6,C29</t>
  </si>
  <si>
    <t>C11,C27</t>
  </si>
  <si>
    <t>J1</t>
  </si>
  <si>
    <t>J2,J3,J5</t>
  </si>
  <si>
    <t>J4</t>
  </si>
  <si>
    <t>P1,P3</t>
  </si>
  <si>
    <t>P2,P4</t>
  </si>
  <si>
    <t>Q1,Q4</t>
  </si>
  <si>
    <t>Q2</t>
  </si>
  <si>
    <t>Q3,Q6</t>
  </si>
  <si>
    <t>Q5</t>
  </si>
  <si>
    <t>R1,R9</t>
  </si>
  <si>
    <t>R2,R3,R6,R7</t>
  </si>
  <si>
    <t>R4,R8</t>
  </si>
  <si>
    <t>R5</t>
  </si>
  <si>
    <t>U1,U4,U5,U8</t>
  </si>
  <si>
    <t>U2,U6</t>
  </si>
  <si>
    <t>U3,U7</t>
  </si>
  <si>
    <t>REF**,REF**</t>
  </si>
  <si>
    <t>REF**</t>
  </si>
  <si>
    <t>Part Number</t>
  </si>
  <si>
    <t>Link</t>
  </si>
  <si>
    <t>478-1871-ND</t>
  </si>
  <si>
    <t>https://www.digikey.com/product-detail/en/avx-corporation/TAP225K035SCS/478-1871-ND/563974</t>
  </si>
  <si>
    <t>Cost</t>
  </si>
  <si>
    <t>732-9215-1-ND</t>
  </si>
  <si>
    <t>https://www.digikey.com/product-detail/en/wurth-electronics-inc/860040573004/732-9215-1-ND/5729158</t>
  </si>
  <si>
    <t>399-9712-ND</t>
  </si>
  <si>
    <t>https://www.digikey.com/product-detail/en/kemet/C315C103J5R5TA/399-9712-ND/3725975</t>
  </si>
  <si>
    <t>445-173257-1-ND</t>
  </si>
  <si>
    <t>https://www.digikey.com/product-detail/en/tdk-corporation/FG18X5R1H105KRT06/445-173257-1-ND/5811862</t>
  </si>
  <si>
    <t xml:space="preserve"> 478-6008-ND</t>
  </si>
  <si>
    <t>https://www.digikey.com/product-detail/en/avx-corporation/SR215C104JAR/478-6008-ND/2208907</t>
  </si>
  <si>
    <t>PCF1578-ND</t>
  </si>
  <si>
    <t>https://www.digikey.com/product-detail/en/panasonic-electronic-components/ECW-FA2J224J/PCF1578-ND/3088038</t>
  </si>
  <si>
    <t>490-14508-ND</t>
  </si>
  <si>
    <t>https://www.digikey.com/product-detail/en/murata-electronics-north-america/RDEC71H106K3K1H03B/490-14508-ND/4906199</t>
  </si>
  <si>
    <t>497-6590-1-ND</t>
  </si>
  <si>
    <t>https://www.digikey.com/product-detail/en/stmicroelectronics/STTH102RL/497-6590-1-ND/1865368</t>
  </si>
  <si>
    <t>WM6393-ND</t>
  </si>
  <si>
    <t>https://www.digikey.com/product-detail/en/molex-connector-corporation/10-32-1031/WM6393-ND/403255</t>
  </si>
  <si>
    <t>WM9127-ND</t>
  </si>
  <si>
    <t>https://www.digikey.com/products/en?keywords=10-32-1021</t>
  </si>
  <si>
    <t>102-2784-ND</t>
  </si>
  <si>
    <t>https://www.digikey.com/products/en?keywords=PEM2-S24-S5-S</t>
  </si>
  <si>
    <t>1470-1977-5-ND</t>
  </si>
  <si>
    <t>https://www.digikey.com/products/en?keywords=JCJ0824D15</t>
  </si>
  <si>
    <t>VP0104N3-G-ND</t>
  </si>
  <si>
    <t>https://www.digikey.com/products/en?keywords=VP0104</t>
  </si>
  <si>
    <t>FQP3P50-ND</t>
  </si>
  <si>
    <t>https://www.digikey.com/products/en?keywords=FQP3P50</t>
  </si>
  <si>
    <t>VN0104N3-G-ND</t>
  </si>
  <si>
    <t>https://www.digikey.com/product-detail/en/microchip-technology/VN0104N3-G/VN0104N3-G-ND/4902389</t>
  </si>
  <si>
    <t>FQP13N50-ND</t>
  </si>
  <si>
    <t>https://www.digikey.com/product-detail/en/on-semiconductor/FQP13N50/FQP13N50-ND/1057069</t>
  </si>
  <si>
    <t>MP850-50.0-F-ND</t>
  </si>
  <si>
    <t>https://www.digikey.com/product-detail/en/caddock-electronics-inc/MP850-50.0-1/MP850-50.0-F-ND/2138973</t>
  </si>
  <si>
    <t>PPC365ZCT-ND</t>
  </si>
  <si>
    <t>https://www.digikey.com/product-detail/en/vishay-bc-components/MRS25000C3650FRP00/PPC365ZCT-ND/595016</t>
  </si>
  <si>
    <t>P5.1W-3BK-ND</t>
  </si>
  <si>
    <t>https://www.digikey.com/product-detail/en/panasonic-electronic-components/ERX-3SJ5R1/P5.1W-3BK-ND/36622</t>
  </si>
  <si>
    <t>https://www.digikey.com/product-detail/en/stackpole-electronics-inc/TR50JBC100R/TR50JBC100R-ND/1646168</t>
  </si>
  <si>
    <t>LM7171BIN/NOPB-ND</t>
  </si>
  <si>
    <t>https://www.digikey.com/product-detail/en/texas-instruments/LM7171BIN-NOPB/LM7171BIN-NOPB-ND/241915</t>
  </si>
  <si>
    <t>ICPL2631-ND</t>
  </si>
  <si>
    <t>https://www.digikey.com/products/en?keywords=ICPL2631</t>
  </si>
  <si>
    <t>MCP1525-I/TO-ND</t>
  </si>
  <si>
    <t>https://www.digikey.com/product-detail/en/microchip-technology/MCP1525-I-TO/MCP1525-I-TO-ND/443708</t>
  </si>
  <si>
    <t>https://www.digikey.com/product-detail/en/ohmite/RA-T2X-38E/RA-T2X-38E-ND/2416488</t>
  </si>
  <si>
    <t>RA-T2X-38E-ND</t>
  </si>
  <si>
    <t>AE10799-ND</t>
  </si>
  <si>
    <t>https://www.digikey.com/product-detail/en/assmann-wsw-components/V5220X/AE10799-ND/3511398</t>
  </si>
  <si>
    <t>AE10807-ND</t>
  </si>
  <si>
    <t>https://www.digikey.com/products/en?keywords=V5229x</t>
  </si>
  <si>
    <t>Per PCB</t>
  </si>
  <si>
    <t>Inventory</t>
  </si>
  <si>
    <t>Total</t>
  </si>
  <si>
    <t>2.2uF Tantalum 35V</t>
  </si>
  <si>
    <t>100uF Electrolytic 35V</t>
  </si>
  <si>
    <t>0.01uF Ceramic 50V</t>
  </si>
  <si>
    <t>1uF Ceramic 50V</t>
  </si>
  <si>
    <t>0.1uF Cermaic 50V</t>
  </si>
  <si>
    <t>0.22uF Film 630V</t>
  </si>
  <si>
    <t>10uF 50V</t>
  </si>
  <si>
    <t>STTH102RL Diode 200V 1A</t>
  </si>
  <si>
    <t>CONN_01X03 Molex 3 Pin Header</t>
  </si>
  <si>
    <t>CONN_01X02 Molex 2 Pin Header</t>
  </si>
  <si>
    <t>CONN_01X02 2 Pin Straight Header</t>
  </si>
  <si>
    <t>PEM2-S24-S5-S 5V 2W DC/DC</t>
  </si>
  <si>
    <t>JCJ0824D15 8W +/- 15V DC/DC</t>
  </si>
  <si>
    <t>VP0104 PMOSFET 40V 0.25A</t>
  </si>
  <si>
    <t>FQP3P50 PMOSFET 500V 2.7A</t>
  </si>
  <si>
    <t>FQP13N50 NMOSFET 500V 12.5A</t>
  </si>
  <si>
    <t>50 Ohm 50W</t>
  </si>
  <si>
    <t>365 Ohm 0.6W</t>
  </si>
  <si>
    <t>5.1 Ohm 3W</t>
  </si>
  <si>
    <t>100 Ohm 50W</t>
  </si>
  <si>
    <t>LM7171 200MHz VFB Op-Amp</t>
  </si>
  <si>
    <t>ICPL2631 2CH Optoisolator</t>
  </si>
  <si>
    <t>MCP1525 2.5V Vreference</t>
  </si>
  <si>
    <t>Heatsink TO-220 4 C/W</t>
  </si>
  <si>
    <t>Heatsink TO-220 8 C/W</t>
  </si>
  <si>
    <t xml:space="preserve"> Heatsink TO-220 10 C/W</t>
  </si>
  <si>
    <t>P0</t>
  </si>
  <si>
    <t>285-1827-ND</t>
  </si>
  <si>
    <t>PSU 24V 3.2A</t>
  </si>
  <si>
    <t>https://www.digikey.com/products/en?keywords=285-1827-ND</t>
  </si>
  <si>
    <t>Reference</t>
  </si>
  <si>
    <t>Description</t>
  </si>
  <si>
    <t>P00</t>
  </si>
  <si>
    <t>PSU 24V 6.3A 150W</t>
  </si>
  <si>
    <t>1470-2140-ND</t>
  </si>
  <si>
    <t>https://www.digikey.com/product-detail/en/xp-power/LCL150PS24/1470-2140-ND/4488519</t>
  </si>
  <si>
    <t>Stock?</t>
  </si>
  <si>
    <t>Y</t>
  </si>
  <si>
    <t>N</t>
  </si>
  <si>
    <t xml:space="preserve"> </t>
  </si>
  <si>
    <t>VN0104 NMOSFET 40V 0.35A</t>
  </si>
  <si>
    <t>TR50HJBC100R-ND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</si>
</sst>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rgb="FF00000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0" fontId="16" fillId="0" borderId="0" xfId="0" applyFont="1"/>
    <xf numFmtId="0" fontId="0" fillId="0" borderId="0" xfId="0" applyFill="1"/>
    <xf numFmtId="0" fontId="18" fillId="0" borderId="0" xfId="0" applyFont="1" applyFill="1" applyAlignment="1">
      <alignment vertical="center" wrapText="1"/>
    </xf>
    <xf numFmtId="0" fontId="18" fillId="0" borderId="0" xfId="0" applyFont="1" applyFill="1"/>
    <xf numFmtId="0" fontId="0" fillId="0" borderId="0" xfId="0" applyFill="1" applyAlignment="1">
      <alignment horizontal="left"/>
    </xf>
    <xf numFmtId="0" fontId="18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ill>
        <patternFill>
          <bgColor rgb="FFC00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1"/>
  <sheetViews>
    <sheetView tabSelected="1" topLeftCell="A5" zoomScaleNormal="100" workbookViewId="0">
      <selection activeCell="F24" sqref="F24"/>
    </sheetView>
  </sheetViews>
  <sheetFormatPr defaultRowHeight="15" x14ac:dyDescent="0.25"/>
  <cols>
    <col min="1" max="1" width="9.140625" style="7"/>
    <col min="2" max="2" width="13.85546875" customWidth="1"/>
    <col min="3" max="3" width="8.85546875" customWidth="1"/>
    <col min="4" max="4" width="8.7109375" bestFit="1" customWidth="1"/>
    <col min="5" max="5" width="32.140625" bestFit="1" customWidth="1"/>
    <col min="6" max="6" width="18.5703125" customWidth="1"/>
    <col min="7" max="7" width="6" bestFit="1" customWidth="1"/>
    <col min="8" max="8" width="7" bestFit="1" customWidth="1"/>
  </cols>
  <sheetData>
    <row r="1" spans="1:8" x14ac:dyDescent="0.25">
      <c r="C1" s="1" t="s">
        <v>80</v>
      </c>
      <c r="D1" s="1" t="s">
        <v>81</v>
      </c>
    </row>
    <row r="2" spans="1:8" x14ac:dyDescent="0.25">
      <c r="A2" s="8" t="s">
        <v>119</v>
      </c>
      <c r="B2" t="s">
        <v>113</v>
      </c>
      <c r="C2" t="s">
        <v>0</v>
      </c>
      <c r="D2" t="s">
        <v>0</v>
      </c>
      <c r="E2" t="s">
        <v>114</v>
      </c>
      <c r="F2" t="s">
        <v>26</v>
      </c>
      <c r="G2" t="s">
        <v>30</v>
      </c>
      <c r="H2" s="2" t="s">
        <v>27</v>
      </c>
    </row>
    <row r="3" spans="1:8" x14ac:dyDescent="0.25">
      <c r="A3" s="7" t="s">
        <v>120</v>
      </c>
      <c r="B3" t="s">
        <v>1</v>
      </c>
      <c r="C3" s="2">
        <v>4</v>
      </c>
      <c r="D3" s="2">
        <v>13</v>
      </c>
      <c r="E3" s="2" t="s">
        <v>83</v>
      </c>
      <c r="F3" s="3" t="s">
        <v>28</v>
      </c>
      <c r="G3" s="3">
        <f>0.73*C3</f>
        <v>2.92</v>
      </c>
      <c r="H3" s="2" t="s">
        <v>29</v>
      </c>
    </row>
    <row r="4" spans="1:8" x14ac:dyDescent="0.25">
      <c r="A4" s="7" t="s">
        <v>120</v>
      </c>
      <c r="B4" t="s">
        <v>2</v>
      </c>
      <c r="C4" s="2">
        <v>10</v>
      </c>
      <c r="D4" s="2">
        <v>0</v>
      </c>
      <c r="E4" s="2" t="s">
        <v>84</v>
      </c>
      <c r="F4" s="4" t="s">
        <v>31</v>
      </c>
      <c r="G4" s="2">
        <f>0.21*C4</f>
        <v>2.1</v>
      </c>
      <c r="H4" s="2" t="s">
        <v>32</v>
      </c>
    </row>
    <row r="5" spans="1:8" x14ac:dyDescent="0.25">
      <c r="A5" s="7" t="s">
        <v>120</v>
      </c>
      <c r="B5" t="s">
        <v>3</v>
      </c>
      <c r="C5" s="2">
        <v>8</v>
      </c>
      <c r="D5" s="2">
        <v>0</v>
      </c>
      <c r="E5" s="2" t="s">
        <v>85</v>
      </c>
      <c r="F5" s="4" t="s">
        <v>33</v>
      </c>
      <c r="G5" s="2">
        <f>0.36*C5</f>
        <v>2.88</v>
      </c>
      <c r="H5" s="2" t="s">
        <v>34</v>
      </c>
    </row>
    <row r="6" spans="1:8" x14ac:dyDescent="0.25">
      <c r="A6" s="7" t="s">
        <v>120</v>
      </c>
      <c r="B6" t="s">
        <v>4</v>
      </c>
      <c r="C6" s="2">
        <v>4</v>
      </c>
      <c r="D6" s="2">
        <v>0</v>
      </c>
      <c r="E6" s="2" t="s">
        <v>86</v>
      </c>
      <c r="F6" s="4" t="s">
        <v>35</v>
      </c>
      <c r="G6" s="2">
        <f>0.32*C6</f>
        <v>1.28</v>
      </c>
      <c r="H6" s="2" t="s">
        <v>36</v>
      </c>
    </row>
    <row r="7" spans="1:8" x14ac:dyDescent="0.25">
      <c r="A7" s="7" t="s">
        <v>120</v>
      </c>
      <c r="B7" t="s">
        <v>5</v>
      </c>
      <c r="C7" s="2">
        <v>4</v>
      </c>
      <c r="D7" s="2">
        <v>0</v>
      </c>
      <c r="E7" s="2" t="s">
        <v>87</v>
      </c>
      <c r="F7" s="4" t="s">
        <v>37</v>
      </c>
      <c r="G7" s="2">
        <f>0.44*C7</f>
        <v>1.76</v>
      </c>
      <c r="H7" s="2" t="s">
        <v>38</v>
      </c>
    </row>
    <row r="8" spans="1:8" x14ac:dyDescent="0.25">
      <c r="A8" s="7" t="s">
        <v>120</v>
      </c>
      <c r="B8" t="s">
        <v>6</v>
      </c>
      <c r="C8" s="2">
        <v>2</v>
      </c>
      <c r="D8" s="2">
        <v>0</v>
      </c>
      <c r="E8" s="2" t="s">
        <v>88</v>
      </c>
      <c r="F8" s="4" t="s">
        <v>39</v>
      </c>
      <c r="G8" s="2">
        <f>0.66*C8</f>
        <v>1.32</v>
      </c>
      <c r="H8" s="2" t="s">
        <v>40</v>
      </c>
    </row>
    <row r="9" spans="1:8" x14ac:dyDescent="0.25">
      <c r="A9" s="7" t="s">
        <v>120</v>
      </c>
      <c r="B9" t="s">
        <v>7</v>
      </c>
      <c r="C9" s="2">
        <v>2</v>
      </c>
      <c r="D9" s="2">
        <v>0</v>
      </c>
      <c r="E9" s="2" t="s">
        <v>89</v>
      </c>
      <c r="F9" s="3" t="s">
        <v>41</v>
      </c>
      <c r="G9" s="2">
        <f>0.93*C9</f>
        <v>1.86</v>
      </c>
      <c r="H9" s="2" t="s">
        <v>42</v>
      </c>
    </row>
    <row r="10" spans="1:8" x14ac:dyDescent="0.25">
      <c r="A10" s="7" t="s">
        <v>120</v>
      </c>
      <c r="B10" t="s">
        <v>122</v>
      </c>
      <c r="C10" s="2">
        <v>2</v>
      </c>
      <c r="D10" s="2">
        <v>5</v>
      </c>
      <c r="E10" s="2" t="s">
        <v>90</v>
      </c>
      <c r="F10" s="3" t="s">
        <v>43</v>
      </c>
      <c r="G10" s="2">
        <f>0.39*C10</f>
        <v>0.78</v>
      </c>
      <c r="H10" s="2" t="s">
        <v>44</v>
      </c>
    </row>
    <row r="11" spans="1:8" x14ac:dyDescent="0.25">
      <c r="A11" s="7" t="s">
        <v>120</v>
      </c>
      <c r="B11" t="s">
        <v>8</v>
      </c>
      <c r="C11" s="2">
        <v>1</v>
      </c>
      <c r="D11" s="2">
        <v>20</v>
      </c>
      <c r="E11" s="2" t="s">
        <v>91</v>
      </c>
      <c r="F11" s="3" t="s">
        <v>45</v>
      </c>
      <c r="G11" s="2">
        <f>0.87*C11</f>
        <v>0.87</v>
      </c>
      <c r="H11" s="2" t="s">
        <v>46</v>
      </c>
    </row>
    <row r="12" spans="1:8" x14ac:dyDescent="0.25">
      <c r="A12" s="7" t="s">
        <v>120</v>
      </c>
      <c r="B12" t="s">
        <v>9</v>
      </c>
      <c r="C12" s="2">
        <v>3</v>
      </c>
      <c r="D12" s="2">
        <v>20</v>
      </c>
      <c r="E12" s="2" t="s">
        <v>93</v>
      </c>
      <c r="F12" s="2"/>
      <c r="G12" s="2"/>
      <c r="H12" s="2"/>
    </row>
    <row r="13" spans="1:8" x14ac:dyDescent="0.25">
      <c r="A13" s="7" t="s">
        <v>120</v>
      </c>
      <c r="B13" t="s">
        <v>10</v>
      </c>
      <c r="C13" s="2">
        <v>1</v>
      </c>
      <c r="D13" s="2">
        <v>20</v>
      </c>
      <c r="E13" s="2" t="s">
        <v>92</v>
      </c>
      <c r="F13" s="4" t="s">
        <v>47</v>
      </c>
      <c r="G13" s="2">
        <f>0.56*C13</f>
        <v>0.56000000000000005</v>
      </c>
      <c r="H13" s="2" t="s">
        <v>48</v>
      </c>
    </row>
    <row r="14" spans="1:8" x14ac:dyDescent="0.25">
      <c r="A14" s="7" t="s">
        <v>120</v>
      </c>
      <c r="B14" t="s">
        <v>11</v>
      </c>
      <c r="C14" s="2">
        <v>2</v>
      </c>
      <c r="D14" s="2">
        <v>3</v>
      </c>
      <c r="E14" s="2" t="s">
        <v>94</v>
      </c>
      <c r="F14" s="4" t="s">
        <v>49</v>
      </c>
      <c r="G14" s="2">
        <f>7.49*C14</f>
        <v>14.98</v>
      </c>
      <c r="H14" s="2" t="s">
        <v>50</v>
      </c>
    </row>
    <row r="15" spans="1:8" x14ac:dyDescent="0.25">
      <c r="A15" s="7" t="s">
        <v>120</v>
      </c>
      <c r="B15" t="s">
        <v>12</v>
      </c>
      <c r="C15" s="2">
        <v>2</v>
      </c>
      <c r="D15" s="2">
        <v>0</v>
      </c>
      <c r="E15" s="2" t="s">
        <v>95</v>
      </c>
      <c r="F15" s="4" t="s">
        <v>51</v>
      </c>
      <c r="G15" s="2">
        <f>25*C15</f>
        <v>50</v>
      </c>
      <c r="H15" s="2" t="s">
        <v>52</v>
      </c>
    </row>
    <row r="16" spans="1:8" x14ac:dyDescent="0.25">
      <c r="A16" s="7" t="s">
        <v>120</v>
      </c>
      <c r="B16" t="s">
        <v>13</v>
      </c>
      <c r="C16" s="2">
        <v>2</v>
      </c>
      <c r="D16" s="2">
        <v>3</v>
      </c>
      <c r="E16" s="2" t="s">
        <v>96</v>
      </c>
      <c r="F16" s="3" t="s">
        <v>53</v>
      </c>
      <c r="G16" s="2">
        <f>0.75*C16</f>
        <v>1.5</v>
      </c>
      <c r="H16" s="2" t="s">
        <v>54</v>
      </c>
    </row>
    <row r="17" spans="1:8" x14ac:dyDescent="0.25">
      <c r="A17" s="7" t="s">
        <v>120</v>
      </c>
      <c r="B17" t="s">
        <v>14</v>
      </c>
      <c r="C17" s="2">
        <v>1</v>
      </c>
      <c r="D17" s="2">
        <v>0</v>
      </c>
      <c r="E17" s="2" t="s">
        <v>97</v>
      </c>
      <c r="F17" s="4" t="s">
        <v>55</v>
      </c>
      <c r="G17" s="2">
        <f>2.7*C17</f>
        <v>2.7</v>
      </c>
      <c r="H17" s="2" t="s">
        <v>56</v>
      </c>
    </row>
    <row r="18" spans="1:8" x14ac:dyDescent="0.25">
      <c r="A18" s="7" t="s">
        <v>120</v>
      </c>
      <c r="B18" t="s">
        <v>15</v>
      </c>
      <c r="C18" s="2">
        <v>2</v>
      </c>
      <c r="D18" s="2">
        <v>3</v>
      </c>
      <c r="E18" s="2" t="s">
        <v>123</v>
      </c>
      <c r="F18" s="4" t="s">
        <v>57</v>
      </c>
      <c r="G18" s="2">
        <f>0.61*C18</f>
        <v>1.22</v>
      </c>
      <c r="H18" s="2" t="s">
        <v>58</v>
      </c>
    </row>
    <row r="19" spans="1:8" x14ac:dyDescent="0.25">
      <c r="A19" s="7" t="s">
        <v>120</v>
      </c>
      <c r="B19" s="2" t="s">
        <v>16</v>
      </c>
      <c r="C19" s="2">
        <v>1</v>
      </c>
      <c r="D19" s="2">
        <v>0</v>
      </c>
      <c r="E19" s="2" t="s">
        <v>98</v>
      </c>
      <c r="F19" s="4" t="s">
        <v>59</v>
      </c>
      <c r="G19" s="2">
        <f>3.68*C19</f>
        <v>3.68</v>
      </c>
      <c r="H19" s="2" t="s">
        <v>60</v>
      </c>
    </row>
    <row r="20" spans="1:8" x14ac:dyDescent="0.25">
      <c r="A20" s="7" t="s">
        <v>120</v>
      </c>
      <c r="B20" s="2" t="s">
        <v>17</v>
      </c>
      <c r="C20" s="2">
        <v>2</v>
      </c>
      <c r="D20" s="2">
        <v>0</v>
      </c>
      <c r="E20" s="5" t="s">
        <v>99</v>
      </c>
      <c r="F20" s="4" t="s">
        <v>61</v>
      </c>
      <c r="G20" s="2">
        <f>10.8*C20</f>
        <v>21.6</v>
      </c>
      <c r="H20" s="2" t="s">
        <v>62</v>
      </c>
    </row>
    <row r="21" spans="1:8" x14ac:dyDescent="0.25">
      <c r="A21" s="7" t="s">
        <v>120</v>
      </c>
      <c r="B21" t="s">
        <v>18</v>
      </c>
      <c r="C21" s="2">
        <v>4</v>
      </c>
      <c r="D21" s="2">
        <v>0</v>
      </c>
      <c r="E21" s="5" t="s">
        <v>100</v>
      </c>
      <c r="F21" s="4" t="s">
        <v>63</v>
      </c>
      <c r="G21" s="2">
        <f>0.29*C21</f>
        <v>1.1599999999999999</v>
      </c>
      <c r="H21" s="2" t="s">
        <v>64</v>
      </c>
    </row>
    <row r="22" spans="1:8" x14ac:dyDescent="0.25">
      <c r="A22" s="7" t="s">
        <v>120</v>
      </c>
      <c r="B22" t="s">
        <v>19</v>
      </c>
      <c r="C22" s="2">
        <v>2</v>
      </c>
      <c r="D22" s="2">
        <v>0</v>
      </c>
      <c r="E22" s="5" t="s">
        <v>101</v>
      </c>
      <c r="F22" s="4" t="s">
        <v>65</v>
      </c>
      <c r="G22" s="2">
        <f>0.49*C22</f>
        <v>0.98</v>
      </c>
      <c r="H22" s="2" t="s">
        <v>66</v>
      </c>
    </row>
    <row r="23" spans="1:8" x14ac:dyDescent="0.25">
      <c r="A23" s="7" t="s">
        <v>121</v>
      </c>
      <c r="B23" t="s">
        <v>20</v>
      </c>
      <c r="C23" s="2">
        <v>1</v>
      </c>
      <c r="D23" s="2">
        <v>4</v>
      </c>
      <c r="E23" s="5" t="s">
        <v>102</v>
      </c>
      <c r="F23" s="4" t="s">
        <v>124</v>
      </c>
      <c r="G23" s="2">
        <f>4*C23</f>
        <v>4</v>
      </c>
      <c r="H23" s="2" t="s">
        <v>67</v>
      </c>
    </row>
    <row r="24" spans="1:8" x14ac:dyDescent="0.25">
      <c r="A24" s="7" t="s">
        <v>120</v>
      </c>
      <c r="B24" t="s">
        <v>21</v>
      </c>
      <c r="C24" s="2">
        <v>4</v>
      </c>
      <c r="D24" s="2">
        <v>6</v>
      </c>
      <c r="E24" s="2" t="s">
        <v>103</v>
      </c>
      <c r="F24" s="4" t="s">
        <v>68</v>
      </c>
      <c r="G24" s="2">
        <f>3.35*C24</f>
        <v>13.4</v>
      </c>
      <c r="H24" s="2" t="s">
        <v>69</v>
      </c>
    </row>
    <row r="25" spans="1:8" x14ac:dyDescent="0.25">
      <c r="A25" s="7" t="s">
        <v>120</v>
      </c>
      <c r="B25" t="s">
        <v>22</v>
      </c>
      <c r="C25" s="2">
        <v>2</v>
      </c>
      <c r="D25" s="2">
        <v>5</v>
      </c>
      <c r="E25" s="2" t="s">
        <v>104</v>
      </c>
      <c r="F25" s="4" t="s">
        <v>70</v>
      </c>
      <c r="G25" s="2">
        <f>2.35*C25</f>
        <v>4.7</v>
      </c>
      <c r="H25" s="2" t="s">
        <v>71</v>
      </c>
    </row>
    <row r="26" spans="1:8" x14ac:dyDescent="0.25">
      <c r="A26" s="7" t="s">
        <v>120</v>
      </c>
      <c r="B26" t="s">
        <v>23</v>
      </c>
      <c r="C26" s="2">
        <v>2</v>
      </c>
      <c r="D26" s="2">
        <v>3</v>
      </c>
      <c r="E26" s="2" t="s">
        <v>105</v>
      </c>
      <c r="F26" s="2" t="s">
        <v>72</v>
      </c>
      <c r="G26" s="2">
        <f>0.82*C26</f>
        <v>1.64</v>
      </c>
      <c r="H26" s="2" t="s">
        <v>73</v>
      </c>
    </row>
    <row r="27" spans="1:8" x14ac:dyDescent="0.25">
      <c r="A27" s="7" t="s">
        <v>120</v>
      </c>
      <c r="B27" t="s">
        <v>24</v>
      </c>
      <c r="C27" s="2">
        <v>2</v>
      </c>
      <c r="D27" s="2">
        <v>0</v>
      </c>
      <c r="E27" s="2" t="s">
        <v>106</v>
      </c>
      <c r="F27" s="3" t="s">
        <v>75</v>
      </c>
      <c r="G27" s="2">
        <f>2.32*C27</f>
        <v>4.6399999999999997</v>
      </c>
      <c r="H27" s="2" t="s">
        <v>74</v>
      </c>
    </row>
    <row r="28" spans="1:8" x14ac:dyDescent="0.25">
      <c r="A28" s="7" t="s">
        <v>120</v>
      </c>
      <c r="B28" t="s">
        <v>25</v>
      </c>
      <c r="C28" s="2">
        <v>1</v>
      </c>
      <c r="D28" s="2">
        <v>0</v>
      </c>
      <c r="E28" s="2" t="s">
        <v>107</v>
      </c>
      <c r="F28" s="3" t="s">
        <v>76</v>
      </c>
      <c r="G28" s="2">
        <f>0.95*C28</f>
        <v>0.95</v>
      </c>
      <c r="H28" s="2" t="s">
        <v>77</v>
      </c>
    </row>
    <row r="29" spans="1:8" x14ac:dyDescent="0.25">
      <c r="A29" s="7" t="s">
        <v>120</v>
      </c>
      <c r="B29" t="s">
        <v>24</v>
      </c>
      <c r="C29" s="2">
        <v>2</v>
      </c>
      <c r="D29" s="2">
        <v>0</v>
      </c>
      <c r="E29" s="2" t="s">
        <v>108</v>
      </c>
      <c r="F29" s="4" t="s">
        <v>78</v>
      </c>
      <c r="G29" s="2">
        <f>0.78*C29</f>
        <v>1.56</v>
      </c>
      <c r="H29" s="2" t="s">
        <v>79</v>
      </c>
    </row>
    <row r="30" spans="1:8" x14ac:dyDescent="0.25">
      <c r="A30" s="7" t="s">
        <v>120</v>
      </c>
      <c r="B30" s="2" t="s">
        <v>109</v>
      </c>
      <c r="C30" s="2">
        <v>1</v>
      </c>
      <c r="D30" s="2">
        <v>3</v>
      </c>
      <c r="E30" s="2" t="s">
        <v>111</v>
      </c>
      <c r="F30" s="2" t="s">
        <v>110</v>
      </c>
      <c r="G30" s="2">
        <v>25.14</v>
      </c>
      <c r="H30" s="2" t="s">
        <v>112</v>
      </c>
    </row>
    <row r="31" spans="1:8" x14ac:dyDescent="0.25">
      <c r="A31" s="7" t="s">
        <v>120</v>
      </c>
      <c r="B31" s="2" t="s">
        <v>115</v>
      </c>
      <c r="C31" s="2">
        <v>2</v>
      </c>
      <c r="D31" s="2">
        <v>0</v>
      </c>
      <c r="E31" s="2" t="s">
        <v>116</v>
      </c>
      <c r="F31" s="6" t="s">
        <v>117</v>
      </c>
      <c r="G31">
        <f>63*C31</f>
        <v>126</v>
      </c>
      <c r="H31" t="s">
        <v>118</v>
      </c>
    </row>
    <row r="32" spans="1:8" x14ac:dyDescent="0.25">
      <c r="F32" s="1" t="s">
        <v>82</v>
      </c>
      <c r="G32">
        <f>SUM(G2:G31)</f>
        <v>296.17999999999995</v>
      </c>
    </row>
    <row r="33" spans="3:7" x14ac:dyDescent="0.25">
      <c r="C33" s="1"/>
    </row>
    <row r="35" spans="3:7" x14ac:dyDescent="0.25">
      <c r="C35" t="s">
        <v>26</v>
      </c>
      <c r="E35" t="s">
        <v>0</v>
      </c>
      <c r="F35" t="s">
        <v>30</v>
      </c>
      <c r="G35" t="s">
        <v>27</v>
      </c>
    </row>
    <row r="36" spans="3:7" x14ac:dyDescent="0.25">
      <c r="C36" t="str">
        <f t="shared" ref="C36:C44" si="0">F3</f>
        <v>478-1871-ND</v>
      </c>
      <c r="E36">
        <f t="shared" ref="E36:E44" si="1">3*C3-D3+1</f>
        <v>0</v>
      </c>
      <c r="F36">
        <f t="shared" ref="F36:F44" si="2">G3/C3*E36</f>
        <v>0</v>
      </c>
      <c r="G36" t="str">
        <f t="shared" ref="G36:G44" si="3">H3</f>
        <v>https://www.digikey.com/product-detail/en/avx-corporation/TAP225K035SCS/478-1871-ND/563974</v>
      </c>
    </row>
    <row r="37" spans="3:7" x14ac:dyDescent="0.25">
      <c r="C37" t="str">
        <f t="shared" si="0"/>
        <v>732-9215-1-ND</v>
      </c>
      <c r="E37">
        <f t="shared" si="1"/>
        <v>31</v>
      </c>
      <c r="F37">
        <f t="shared" si="2"/>
        <v>6.5100000000000007</v>
      </c>
      <c r="G37" t="str">
        <f t="shared" si="3"/>
        <v>https://www.digikey.com/product-detail/en/wurth-electronics-inc/860040573004/732-9215-1-ND/5729158</v>
      </c>
    </row>
    <row r="38" spans="3:7" x14ac:dyDescent="0.25">
      <c r="C38" t="str">
        <f t="shared" si="0"/>
        <v>399-9712-ND</v>
      </c>
      <c r="E38">
        <f t="shared" si="1"/>
        <v>25</v>
      </c>
      <c r="F38">
        <f t="shared" si="2"/>
        <v>9</v>
      </c>
      <c r="G38" t="str">
        <f t="shared" si="3"/>
        <v>https://www.digikey.com/product-detail/en/kemet/C315C103J5R5TA/399-9712-ND/3725975</v>
      </c>
    </row>
    <row r="39" spans="3:7" x14ac:dyDescent="0.25">
      <c r="C39" t="str">
        <f t="shared" si="0"/>
        <v>445-173257-1-ND</v>
      </c>
      <c r="E39">
        <f t="shared" si="1"/>
        <v>13</v>
      </c>
      <c r="F39">
        <f t="shared" si="2"/>
        <v>4.16</v>
      </c>
      <c r="G39" t="str">
        <f t="shared" si="3"/>
        <v>https://www.digikey.com/product-detail/en/tdk-corporation/FG18X5R1H105KRT06/445-173257-1-ND/5811862</v>
      </c>
    </row>
    <row r="40" spans="3:7" x14ac:dyDescent="0.25">
      <c r="C40" t="str">
        <f t="shared" si="0"/>
        <v xml:space="preserve"> 478-6008-ND</v>
      </c>
      <c r="E40">
        <f t="shared" si="1"/>
        <v>13</v>
      </c>
      <c r="F40">
        <f t="shared" si="2"/>
        <v>5.72</v>
      </c>
      <c r="G40" t="str">
        <f t="shared" si="3"/>
        <v>https://www.digikey.com/product-detail/en/avx-corporation/SR215C104JAR/478-6008-ND/2208907</v>
      </c>
    </row>
    <row r="41" spans="3:7" x14ac:dyDescent="0.25">
      <c r="C41" t="str">
        <f t="shared" si="0"/>
        <v>PCF1578-ND</v>
      </c>
      <c r="E41">
        <f t="shared" si="1"/>
        <v>7</v>
      </c>
      <c r="F41">
        <f t="shared" si="2"/>
        <v>4.62</v>
      </c>
      <c r="G41" t="str">
        <f t="shared" si="3"/>
        <v>https://www.digikey.com/product-detail/en/panasonic-electronic-components/ECW-FA2J224J/PCF1578-ND/3088038</v>
      </c>
    </row>
    <row r="42" spans="3:7" x14ac:dyDescent="0.25">
      <c r="C42" t="str">
        <f t="shared" si="0"/>
        <v>490-14508-ND</v>
      </c>
      <c r="E42">
        <f t="shared" si="1"/>
        <v>7</v>
      </c>
      <c r="F42">
        <f t="shared" si="2"/>
        <v>6.5100000000000007</v>
      </c>
      <c r="G42" t="str">
        <f t="shared" si="3"/>
        <v>https://www.digikey.com/product-detail/en/murata-electronics-north-america/RDEC71H106K3K1H03B/490-14508-ND/4906199</v>
      </c>
    </row>
    <row r="43" spans="3:7" x14ac:dyDescent="0.25">
      <c r="C43" t="str">
        <f t="shared" si="0"/>
        <v>497-6590-1-ND</v>
      </c>
      <c r="E43">
        <f t="shared" si="1"/>
        <v>2</v>
      </c>
      <c r="F43">
        <f t="shared" si="2"/>
        <v>0.78</v>
      </c>
      <c r="G43" t="str">
        <f t="shared" si="3"/>
        <v>https://www.digikey.com/product-detail/en/stmicroelectronics/STTH102RL/497-6590-1-ND/1865368</v>
      </c>
    </row>
    <row r="44" spans="3:7" x14ac:dyDescent="0.25">
      <c r="C44" t="str">
        <f t="shared" si="0"/>
        <v>WM6393-ND</v>
      </c>
      <c r="E44">
        <f t="shared" si="1"/>
        <v>-16</v>
      </c>
      <c r="F44">
        <f t="shared" si="2"/>
        <v>-13.92</v>
      </c>
      <c r="G44" t="str">
        <f t="shared" si="3"/>
        <v>https://www.digikey.com/product-detail/en/molex-connector-corporation/10-32-1031/WM6393-ND/403255</v>
      </c>
    </row>
    <row r="45" spans="3:7" x14ac:dyDescent="0.25">
      <c r="C45" t="str">
        <f t="shared" ref="C45:C61" si="4">F13</f>
        <v>WM9127-ND</v>
      </c>
      <c r="E45">
        <f t="shared" ref="E45:E61" si="5">3*C13-D13+1</f>
        <v>-16</v>
      </c>
      <c r="F45">
        <f t="shared" ref="F45:F61" si="6">G13/C13*E45</f>
        <v>-8.9600000000000009</v>
      </c>
      <c r="G45" t="str">
        <f t="shared" ref="G45:G61" si="7">H13</f>
        <v>https://www.digikey.com/products/en?keywords=10-32-1021</v>
      </c>
    </row>
    <row r="46" spans="3:7" x14ac:dyDescent="0.25">
      <c r="C46" t="str">
        <f t="shared" si="4"/>
        <v>102-2784-ND</v>
      </c>
      <c r="E46">
        <f t="shared" si="5"/>
        <v>4</v>
      </c>
      <c r="F46">
        <f t="shared" si="6"/>
        <v>29.96</v>
      </c>
      <c r="G46" t="str">
        <f t="shared" si="7"/>
        <v>https://www.digikey.com/products/en?keywords=PEM2-S24-S5-S</v>
      </c>
    </row>
    <row r="47" spans="3:7" x14ac:dyDescent="0.25">
      <c r="C47" t="str">
        <f t="shared" si="4"/>
        <v>1470-1977-5-ND</v>
      </c>
      <c r="E47">
        <f t="shared" si="5"/>
        <v>7</v>
      </c>
      <c r="F47">
        <f t="shared" si="6"/>
        <v>175</v>
      </c>
      <c r="G47" t="str">
        <f t="shared" si="7"/>
        <v>https://www.digikey.com/products/en?keywords=JCJ0824D15</v>
      </c>
    </row>
    <row r="48" spans="3:7" x14ac:dyDescent="0.25">
      <c r="C48" t="str">
        <f t="shared" si="4"/>
        <v>VP0104N3-G-ND</v>
      </c>
      <c r="E48">
        <f t="shared" si="5"/>
        <v>4</v>
      </c>
      <c r="F48">
        <f t="shared" si="6"/>
        <v>3</v>
      </c>
      <c r="G48" t="str">
        <f t="shared" si="7"/>
        <v>https://www.digikey.com/products/en?keywords=VP0104</v>
      </c>
    </row>
    <row r="49" spans="3:7" x14ac:dyDescent="0.25">
      <c r="C49" t="str">
        <f t="shared" si="4"/>
        <v>FQP3P50-ND</v>
      </c>
      <c r="E49">
        <f t="shared" si="5"/>
        <v>4</v>
      </c>
      <c r="F49">
        <f t="shared" si="6"/>
        <v>10.8</v>
      </c>
      <c r="G49" t="str">
        <f t="shared" si="7"/>
        <v>https://www.digikey.com/products/en?keywords=FQP3P50</v>
      </c>
    </row>
    <row r="50" spans="3:7" x14ac:dyDescent="0.25">
      <c r="C50" t="str">
        <f t="shared" si="4"/>
        <v>VN0104N3-G-ND</v>
      </c>
      <c r="E50">
        <f t="shared" si="5"/>
        <v>4</v>
      </c>
      <c r="F50">
        <f t="shared" si="6"/>
        <v>2.44</v>
      </c>
      <c r="G50" t="str">
        <f t="shared" si="7"/>
        <v>https://www.digikey.com/product-detail/en/microchip-technology/VN0104N3-G/VN0104N3-G-ND/4902389</v>
      </c>
    </row>
    <row r="51" spans="3:7" x14ac:dyDescent="0.25">
      <c r="C51" t="str">
        <f t="shared" si="4"/>
        <v>FQP13N50-ND</v>
      </c>
      <c r="E51">
        <f t="shared" si="5"/>
        <v>4</v>
      </c>
      <c r="F51">
        <f t="shared" si="6"/>
        <v>14.72</v>
      </c>
      <c r="G51" t="str">
        <f t="shared" si="7"/>
        <v>https://www.digikey.com/product-detail/en/on-semiconductor/FQP13N50/FQP13N50-ND/1057069</v>
      </c>
    </row>
    <row r="52" spans="3:7" x14ac:dyDescent="0.25">
      <c r="C52" t="str">
        <f t="shared" si="4"/>
        <v>MP850-50.0-F-ND</v>
      </c>
      <c r="E52">
        <f t="shared" si="5"/>
        <v>7</v>
      </c>
      <c r="F52">
        <f t="shared" si="6"/>
        <v>75.600000000000009</v>
      </c>
      <c r="G52" t="str">
        <f t="shared" si="7"/>
        <v>https://www.digikey.com/product-detail/en/caddock-electronics-inc/MP850-50.0-1/MP850-50.0-F-ND/2138973</v>
      </c>
    </row>
    <row r="53" spans="3:7" x14ac:dyDescent="0.25">
      <c r="C53" t="str">
        <f t="shared" si="4"/>
        <v>PPC365ZCT-ND</v>
      </c>
      <c r="E53">
        <f t="shared" si="5"/>
        <v>13</v>
      </c>
      <c r="F53">
        <f t="shared" si="6"/>
        <v>3.7699999999999996</v>
      </c>
      <c r="G53" t="str">
        <f t="shared" si="7"/>
        <v>https://www.digikey.com/product-detail/en/vishay-bc-components/MRS25000C3650FRP00/PPC365ZCT-ND/595016</v>
      </c>
    </row>
    <row r="54" spans="3:7" x14ac:dyDescent="0.25">
      <c r="C54" t="str">
        <f t="shared" si="4"/>
        <v>P5.1W-3BK-ND</v>
      </c>
      <c r="E54">
        <f t="shared" si="5"/>
        <v>7</v>
      </c>
      <c r="F54">
        <f t="shared" si="6"/>
        <v>3.4299999999999997</v>
      </c>
      <c r="G54" t="str">
        <f t="shared" si="7"/>
        <v>https://www.digikey.com/product-detail/en/panasonic-electronic-components/ERX-3SJ5R1/P5.1W-3BK-ND/36622</v>
      </c>
    </row>
    <row r="55" spans="3:7" x14ac:dyDescent="0.25">
      <c r="C55" t="str">
        <f t="shared" si="4"/>
        <v>TR50HJBC100R-ND</v>
      </c>
      <c r="E55">
        <f t="shared" si="5"/>
        <v>0</v>
      </c>
      <c r="F55">
        <f t="shared" si="6"/>
        <v>0</v>
      </c>
      <c r="G55" t="str">
        <f t="shared" si="7"/>
        <v>https://www.digikey.com/product-detail/en/stackpole-electronics-inc/TR50JBC100R/TR50JBC100R-ND/1646168</v>
      </c>
    </row>
    <row r="56" spans="3:7" x14ac:dyDescent="0.25">
      <c r="C56" t="str">
        <f t="shared" si="4"/>
        <v>LM7171BIN/NOPB-ND</v>
      </c>
      <c r="E56">
        <f t="shared" si="5"/>
        <v>7</v>
      </c>
      <c r="F56">
        <f t="shared" si="6"/>
        <v>23.45</v>
      </c>
      <c r="G56" t="str">
        <f t="shared" si="7"/>
        <v>https://www.digikey.com/product-detail/en/texas-instruments/LM7171BIN-NOPB/LM7171BIN-NOPB-ND/241915</v>
      </c>
    </row>
    <row r="57" spans="3:7" x14ac:dyDescent="0.25">
      <c r="C57" t="str">
        <f t="shared" si="4"/>
        <v>ICPL2631-ND</v>
      </c>
      <c r="E57">
        <f t="shared" si="5"/>
        <v>2</v>
      </c>
      <c r="F57">
        <f t="shared" si="6"/>
        <v>4.7</v>
      </c>
      <c r="G57" t="str">
        <f t="shared" si="7"/>
        <v>https://www.digikey.com/products/en?keywords=ICPL2631</v>
      </c>
    </row>
    <row r="58" spans="3:7" x14ac:dyDescent="0.25">
      <c r="C58" t="str">
        <f t="shared" si="4"/>
        <v>MCP1525-I/TO-ND</v>
      </c>
      <c r="E58">
        <f t="shared" si="5"/>
        <v>4</v>
      </c>
      <c r="F58">
        <f t="shared" si="6"/>
        <v>3.28</v>
      </c>
      <c r="G58" t="str">
        <f t="shared" si="7"/>
        <v>https://www.digikey.com/product-detail/en/microchip-technology/MCP1525-I-TO/MCP1525-I-TO-ND/443708</v>
      </c>
    </row>
    <row r="59" spans="3:7" x14ac:dyDescent="0.25">
      <c r="C59" t="str">
        <f t="shared" si="4"/>
        <v>RA-T2X-38E-ND</v>
      </c>
      <c r="E59">
        <f t="shared" si="5"/>
        <v>7</v>
      </c>
      <c r="F59">
        <f t="shared" si="6"/>
        <v>16.239999999999998</v>
      </c>
      <c r="G59" t="str">
        <f t="shared" si="7"/>
        <v>https://www.digikey.com/product-detail/en/ohmite/RA-T2X-38E/RA-T2X-38E-ND/2416488</v>
      </c>
    </row>
    <row r="60" spans="3:7" x14ac:dyDescent="0.25">
      <c r="C60" t="str">
        <f t="shared" si="4"/>
        <v>AE10799-ND</v>
      </c>
      <c r="E60">
        <f t="shared" si="5"/>
        <v>4</v>
      </c>
      <c r="F60">
        <f t="shared" si="6"/>
        <v>3.8</v>
      </c>
      <c r="G60" t="str">
        <f t="shared" si="7"/>
        <v>https://www.digikey.com/product-detail/en/assmann-wsw-components/V5220X/AE10799-ND/3511398</v>
      </c>
    </row>
    <row r="61" spans="3:7" x14ac:dyDescent="0.25">
      <c r="C61" t="str">
        <f t="shared" si="4"/>
        <v>AE10807-ND</v>
      </c>
      <c r="E61">
        <f t="shared" si="5"/>
        <v>7</v>
      </c>
      <c r="F61">
        <f t="shared" si="6"/>
        <v>5.46</v>
      </c>
      <c r="G61" t="str">
        <f t="shared" si="7"/>
        <v>https://www.digikey.com/products/en?keywords=V5229x</v>
      </c>
    </row>
  </sheetData>
  <conditionalFormatting sqref="A1:A1048576">
    <cfRule type="containsText" dxfId="1" priority="2" operator="containsText" text="Y">
      <formula>NOT(ISERROR(SEARCH("Y",A1)))</formula>
    </cfRule>
    <cfRule type="containsText" dxfId="0" priority="1" operator="containsText" text="N">
      <formula>NOT(ISERROR(SEARCH("N",A1)))</formula>
    </cfRule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HV-pulse-generator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howdieshell</dc:creator>
  <cp:lastModifiedBy>howdieshell</cp:lastModifiedBy>
  <dcterms:created xsi:type="dcterms:W3CDTF">2018-01-12T22:57:45Z</dcterms:created>
  <dcterms:modified xsi:type="dcterms:W3CDTF">2018-03-12T16:48:33Z</dcterms:modified>
</cp:coreProperties>
</file>