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Default Extension="jpg" ContentType="image/jpeg"/>
  <Default Extension="jpeg" ContentType="image/jpeg"/>
  <Default Extension="tiff" ContentType="image/tiff"/>
  <Default Extension="gif" ContentType="image/gif"/>
  <Default Extension="wmf" ContentType="image/x-wmf"/>
  <Default Extension="emf" ContentType="image/x-emf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trick\Desktop\Trajectory_Model\Trajectory_Model_v16\"/>
    </mc:Choice>
  </mc:AlternateContent>
  <bookViews>
    <workbookView activeTab="0" tabRatio="704" windowHeight="6585" windowWidth="19200" xWindow="0" xr2:uid="{00000000-000D-0000-FFFF-FFFF00000000}" yWindow="0"/>
  </bookViews>
  <sheets>
    <sheet name="Inputs" sheetId="5" r:id="rId1"/>
    <sheet name="Components" sheetId="1" r:id="rId2"/>
    <sheet name="FinGeometry" sheetId="2" r:id="rId3"/>
    <sheet name="MotorSpecs" sheetId="3" r:id="rId4"/>
    <sheet name="ParasiticParameters" sheetId="7" r:id="rId5"/>
    <sheet name="Recovery" sheetId="8" r:id="rId6"/>
    <sheet name="Thrust Curve" sheetId="9" r:id="rId7"/>
  </sheets>
  <calcPr calcId="171027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<sst xmlns="http://schemas.openxmlformats.org/spreadsheetml/2006/main" count="97" uniqueCount="95">
  <si>
    <t>COMPONENT</t>
  </si>
  <si>
    <t>NOSE</t>
  </si>
  <si>
    <t>FINS</t>
  </si>
  <si>
    <t>FIN GEOMETRY</t>
  </si>
  <si>
    <t>MOTOR</t>
  </si>
  <si>
    <t>WEIGHT
[kg]</t>
  </si>
  <si>
    <t>LENGTH
[m]</t>
  </si>
  <si>
    <t>DIAMETER
[m]</t>
  </si>
  <si>
    <t>LOCATION
[m]</t>
  </si>
  <si>
    <t>J-ENGINE</t>
  </si>
  <si>
    <t>INITIAL VALUES</t>
  </si>
  <si>
    <t>FUEL WEIGHT
[kg]</t>
  </si>
  <si>
    <t>BURN TIME
[s]</t>
  </si>
  <si>
    <t>NOSE SHOULDER</t>
  </si>
  <si>
    <t>I-ENGINE</t>
  </si>
  <si>
    <t>Root Chord [m]</t>
  </si>
  <si>
    <t>Tip Chord [m]</t>
  </si>
  <si>
    <t>Fin Height  [m]</t>
  </si>
  <si>
    <t>Body Diameter @ Fins  [m]</t>
  </si>
  <si>
    <t>Weight of One Fin  [kg]</t>
  </si>
  <si>
    <t>Fin Thickness [m]</t>
  </si>
  <si>
    <t>Fin Reference Length [m]</t>
  </si>
  <si>
    <t>Sweep Length  [m]</t>
  </si>
  <si>
    <t>Median Length  [m]</t>
  </si>
  <si>
    <t>Max Fin Diameter  [m]</t>
  </si>
  <si>
    <t>Centre of Mass [m]</t>
  </si>
  <si>
    <t>M1400</t>
  </si>
  <si>
    <t>M1401</t>
  </si>
  <si>
    <t>M3100-WT</t>
  </si>
  <si>
    <t>M1600R</t>
  </si>
  <si>
    <t>M1810-RL</t>
  </si>
  <si>
    <t>M1675-PK</t>
  </si>
  <si>
    <t>M1670-BS</t>
  </si>
  <si>
    <t>M1315W</t>
  </si>
  <si>
    <t>M1300-IM</t>
  </si>
  <si>
    <t>M650W</t>
  </si>
  <si>
    <t>M1540-IM</t>
  </si>
  <si>
    <t>LAPSE RATE
[K/m]</t>
  </si>
  <si>
    <t>CASE WEIGHT
[kg]</t>
  </si>
  <si>
    <t>M1845</t>
  </si>
  <si>
    <t>M2100G</t>
  </si>
  <si>
    <t>TOTAL WEIGHT
[kg]</t>
  </si>
  <si>
    <t>Contributions to Parasitic Drag</t>
  </si>
  <si>
    <t>Number of vent holes</t>
  </si>
  <si>
    <t>Number of rail buttons</t>
  </si>
  <si>
    <r>
      <t>Exposed area of rail button (m</t>
    </r>
    <r>
      <rPr>
        <rFont val="Calibri"/>
        <family val="2"/>
        <i/>
        <color rgb="FF000000"/>
        <sz val="11"/>
        <vertAlign val="superscript"/>
        <scheme val="minor"/>
      </rPr>
      <t>2</t>
    </r>
    <r>
      <rPr>
        <rFont val="Calibri"/>
        <family val="2"/>
        <i/>
        <color rgb="FF000000"/>
        <sz val="11"/>
        <scheme val="minor"/>
      </rPr>
      <t>)</t>
    </r>
  </si>
  <si>
    <t>Number of shear pins</t>
  </si>
  <si>
    <r>
      <t>Exposed area of shear pin (m</t>
    </r>
    <r>
      <rPr>
        <rFont val="Calibri"/>
        <family val="2"/>
        <i/>
        <color rgb="FF000000"/>
        <sz val="11"/>
        <vertAlign val="superscript"/>
        <scheme val="minor"/>
      </rPr>
      <t>2</t>
    </r>
    <r>
      <rPr>
        <rFont val="Calibri"/>
        <family val="2"/>
        <i/>
        <color rgb="FF000000"/>
        <sz val="11"/>
        <scheme val="minor"/>
      </rPr>
      <t>)</t>
    </r>
  </si>
  <si>
    <t>Number of screws</t>
  </si>
  <si>
    <t>TOP BODY</t>
  </si>
  <si>
    <t>BOTTOM BODY</t>
  </si>
  <si>
    <t>INPUTS</t>
  </si>
  <si>
    <t>AV BAY &amp; ELECTRONICS</t>
  </si>
  <si>
    <t>SURFACE FINISH</t>
  </si>
  <si>
    <t>MOTOR and HARDWARE</t>
  </si>
  <si>
    <t>RETAINER ASSEMBLY and THRUST PLATE</t>
  </si>
  <si>
    <t>PAYLOAD and BAY</t>
  </si>
  <si>
    <t>DROGUE HARNESS</t>
  </si>
  <si>
    <t>MAIN CHUTE HARNESS</t>
  </si>
  <si>
    <t>DROGUE</t>
  </si>
  <si>
    <t>MAIN CHUTE</t>
  </si>
  <si>
    <t>AVIONICS WELL NUTS</t>
  </si>
  <si>
    <t>NOSECONE WELL NUTS</t>
  </si>
  <si>
    <t>AFT RAIL BUTTON</t>
  </si>
  <si>
    <t>MIDDLE RAIL BUTTON</t>
  </si>
  <si>
    <t>TOP RAIL BUTTON</t>
  </si>
  <si>
    <t>AFT CENTERING RING</t>
  </si>
  <si>
    <t>MIDDLE CENTERING RING</t>
  </si>
  <si>
    <t>FORWARD CENTERING RING</t>
  </si>
  <si>
    <t>MOTOR MOUNT</t>
  </si>
  <si>
    <t>WIDTH/DIAMETER
[m]</t>
  </si>
  <si>
    <r>
      <t>SURFACE ROUGHNESS HEIGHT
[</t>
    </r>
    <r>
      <rPr>
        <rFont val="Calibri"/>
        <family val="2"/>
        <b/>
        <color rgb="FF000000"/>
        <sz val="11"/>
      </rPr>
      <t>µ</t>
    </r>
    <r>
      <rPr>
        <rFont val="Calibri"/>
        <family val="2"/>
        <b/>
        <color rgb="FF000000"/>
        <sz val="11"/>
        <scheme val="minor"/>
      </rPr>
      <t>m]</t>
    </r>
  </si>
  <si>
    <t>GROUND TEMPERATURE
[K]</t>
  </si>
  <si>
    <t>GROUND PRESSURE
[Pa]</t>
  </si>
  <si>
    <t>LAUNCH ROD LENGTH
[m]</t>
  </si>
  <si>
    <r>
      <t>LAUNCH ROD ANGLE
[</t>
    </r>
    <r>
      <rPr>
        <rFont val="Calibri"/>
        <family val="2"/>
        <b/>
        <color rgb="FF000000"/>
        <sz val="11"/>
      </rPr>
      <t>°</t>
    </r>
    <r>
      <rPr>
        <rFont val="Calibri"/>
        <family val="2"/>
        <b/>
        <color rgb="FF000000"/>
        <sz val="11"/>
        <scheme val="minor"/>
      </rPr>
      <t>]</t>
    </r>
  </si>
  <si>
    <t>GROUND LEVEL ALTITUDE
[m]</t>
  </si>
  <si>
    <t>TOTAL IMPULSE
[N-s]</t>
  </si>
  <si>
    <t>Number of Fins</t>
  </si>
  <si>
    <r>
      <t>Planform Area [m</t>
    </r>
    <r>
      <rPr>
        <rFont val="Calibri"/>
        <family val="2"/>
        <i/>
        <color rgb="FF000000"/>
        <sz val="11"/>
        <vertAlign val="superscript"/>
        <scheme val="minor"/>
      </rPr>
      <t>2</t>
    </r>
    <r>
      <rPr>
        <rFont val="Calibri"/>
        <family val="2"/>
        <i/>
        <color rgb="FF000000"/>
        <sz val="11"/>
        <scheme val="minor"/>
      </rPr>
      <t>]</t>
    </r>
  </si>
  <si>
    <r>
      <t>Exposed Area [m</t>
    </r>
    <r>
      <rPr>
        <rFont val="Calibri"/>
        <family val="2"/>
        <i/>
        <color rgb="FF000000"/>
        <sz val="11"/>
        <vertAlign val="superscript"/>
        <scheme val="minor"/>
      </rPr>
      <t>2</t>
    </r>
    <r>
      <rPr>
        <rFont val="Calibri"/>
        <family val="2"/>
        <i/>
        <color rgb="FF000000"/>
        <sz val="11"/>
        <scheme val="minor"/>
      </rPr>
      <t>]</t>
    </r>
  </si>
  <si>
    <t>48" Spherachutes Drogue Chute</t>
  </si>
  <si>
    <t>Cert3 XL SkyAngle Chute</t>
  </si>
  <si>
    <t>RADIUS
[m]</t>
  </si>
  <si>
    <t>SPILL HOLE RADIUS
[m]</t>
  </si>
  <si>
    <r>
      <t>C</t>
    </r>
    <r>
      <rPr>
        <rFont val="Calibri"/>
        <family val="2"/>
        <b/>
        <color rgb="FF000000"/>
        <sz val="11"/>
        <vertAlign val="subscript"/>
        <scheme val="minor"/>
      </rPr>
      <t>D</t>
    </r>
  </si>
  <si>
    <t>PARACHUTE</t>
  </si>
  <si>
    <t>MAIN CHUTE DEPLOYMENT ALTITUDE 
[m]</t>
  </si>
  <si>
    <t>AVERAGE WIND SPEED 
[m]</t>
  </si>
  <si>
    <t>TURBULENCE INTENSITY</t>
  </si>
  <si>
    <t>STANDARD DEVIATION OF TURBULENCE</t>
  </si>
  <si>
    <t>Time (s)</t>
  </si>
  <si>
    <t>Thrust Force (N)</t>
  </si>
  <si>
    <t>P</t>
  </si>
  <si>
    <t>AT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</si>
</sst>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7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i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i/>
      <color rgb="FF000000"/>
      <sz val="11"/>
      <vertAlign val="superscript"/>
      <scheme val="minor"/>
    </font>
    <font>
      <name val="Calibri"/>
      <family val="2"/>
      <b/>
      <color rgb="FF000000"/>
      <sz val="11"/>
    </font>
    <font>
      <name val="Calibri"/>
      <family val="2"/>
      <b/>
      <color rgb="FF000000"/>
      <sz val="11"/>
      <vertAlign val="subscript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9CC2E5"/>
        <bgColor indexed="64"/>
      </patternFill>
    </fill>
  </fills>
  <borders count="4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>
        <color rgb="FFFFFFFF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FFFFFF"/>
      </left>
      <right style="thin">
        <color rgb="FFFFFFFF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FFFFFF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30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2" fillId="4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0" fillId="4" borderId="0" xfId="0" applyFill="1"/>
    <xf numFmtId="0" fontId="3" fillId="4" borderId="0" xfId="0" applyFont="1" applyFill="1"/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sharedStrings" Target="sharedStrings.xml" TargetMode="Internal"/><Relationship Id="rId11" Type="http://schemas.openxmlformats.org/officeDocument/2006/relationships/calcChain" Target="calcChain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theme" Target="theme/theme1.xml" TargetMode="Internal"/><Relationship Id="rId9" Type="http://schemas.openxmlformats.org/officeDocument/2006/relationships/styles" Target="styles.xml" TargetMode="Interna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'Thrust Curve'!$A$3:$A$19</c:f>
              <c:numCache>
                <c:formatCode>General</c:formatCode>
                <c:ptCount val="17"/>
                <c:pt idx="0">
                  <c:v>0</c:v>
                </c:pt>
                <c:pt idx="1">
                  <c:v>2.4E-2</c:v>
                </c:pt>
                <c:pt idx="2">
                  <c:v>6.7000000000000004E-2</c:v>
                </c:pt>
                <c:pt idx="3">
                  <c:v>1.032</c:v>
                </c:pt>
                <c:pt idx="4">
                  <c:v>1.3540000000000001</c:v>
                </c:pt>
                <c:pt idx="5">
                  <c:v>2.2530000000000001</c:v>
                </c:pt>
                <c:pt idx="6">
                  <c:v>2.4060000000000001</c:v>
                </c:pt>
                <c:pt idx="7">
                  <c:v>2.5779999999999998</c:v>
                </c:pt>
                <c:pt idx="8">
                  <c:v>3.0649999999999999</c:v>
                </c:pt>
                <c:pt idx="9">
                  <c:v>3.5830000000000002</c:v>
                </c:pt>
                <c:pt idx="10">
                  <c:v>3.8380000000000001</c:v>
                </c:pt>
                <c:pt idx="11">
                  <c:v>3.9129999999999998</c:v>
                </c:pt>
                <c:pt idx="12">
                  <c:v>3.9950000000000001</c:v>
                </c:pt>
                <c:pt idx="13">
                  <c:v>4.109</c:v>
                </c:pt>
                <c:pt idx="14">
                  <c:v>4.3520000000000003</c:v>
                </c:pt>
                <c:pt idx="15">
                  <c:v>4.4980000000000002</c:v>
                </c:pt>
                <c:pt idx="16">
                  <c:v>4.7290000000000001</c:v>
                </c:pt>
              </c:numCache>
            </c:numRef>
          </c:xVal>
          <c:yVal>
            <c:numRef>
              <c:f>'Thrust Curve'!$B$3:$B$19</c:f>
              <c:numCache>
                <c:formatCode>General</c:formatCode>
                <c:ptCount val="17"/>
                <c:pt idx="0">
                  <c:v>0</c:v>
                </c:pt>
                <c:pt idx="1">
                  <c:v>2261.6379999999999</c:v>
                </c:pt>
                <c:pt idx="2">
                  <c:v>2115.94</c:v>
                </c:pt>
                <c:pt idx="3">
                  <c:v>2268.261</c:v>
                </c:pt>
                <c:pt idx="4">
                  <c:v>2433.828</c:v>
                </c:pt>
                <c:pt idx="5">
                  <c:v>2288.1289999999999</c:v>
                </c:pt>
                <c:pt idx="6">
                  <c:v>2149.0529999999999</c:v>
                </c:pt>
                <c:pt idx="7">
                  <c:v>1821.232</c:v>
                </c:pt>
                <c:pt idx="8">
                  <c:v>1579.5039999999999</c:v>
                </c:pt>
                <c:pt idx="9">
                  <c:v>1410.627</c:v>
                </c:pt>
                <c:pt idx="10">
                  <c:v>1364.268</c:v>
                </c:pt>
                <c:pt idx="11">
                  <c:v>1218.569</c:v>
                </c:pt>
                <c:pt idx="12">
                  <c:v>685.44500000000005</c:v>
                </c:pt>
                <c:pt idx="13">
                  <c:v>400.67099999999999</c:v>
                </c:pt>
                <c:pt idx="14">
                  <c:v>248.35</c:v>
                </c:pt>
                <c:pt idx="15">
                  <c:v>33.113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C-4373-8D48-D5B56957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29032"/>
        <c:axId val="550329688"/>
      </c:scatterChart>
      <c:valAx>
        <c:axId val="5503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29688"/>
        <c:crosses val="autoZero"/>
        <c:crossBetween val="midCat"/>
      </c:valAx>
      <c:valAx>
        <c:axId val="55032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2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475752</xdr:colOff>
      <xdr:row>10</xdr:row>
      <xdr:rowOff>104595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76425"/>
          <a:ext cx="3980952" cy="1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95251</xdr:rowOff>
    </xdr:from>
    <xdr:to>
      <xdr:col>8</xdr:col>
      <xdr:colOff>467835</xdr:colOff>
      <xdr:row>24</xdr:row>
      <xdr:rowOff>19051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1775" y="95251"/>
          <a:ext cx="3715860" cy="4552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</xdr:colOff>
      <xdr:row>2</xdr:row>
      <xdr:rowOff>164305</xdr:rowOff>
    </xdr:from>
    <xdr:to>
      <xdr:col>15</xdr:col>
      <xdr:colOff>304800</xdr:colOff>
      <xdr:row>19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9C067-390F-4A0B-827C-BA2355397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Relationship Id="rId2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 TargetMode="Internal"/><Relationship Id="rId2" Type="http://schemas.openxmlformats.org/officeDocument/2006/relationships/drawing" Target="../drawings/drawing2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 TargetMode="In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 TargetMode="Internal"/><Relationship Id="rId2" Type="http://schemas.openxmlformats.org/officeDocument/2006/relationships/drawing" Target="../drawings/drawing3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sheetViews>
    <sheetView workbookViewId="0">
      <selection pane="topLeft" activeCell="F3" sqref="F3"/>
    </sheetView>
  </sheetViews>
  <sheetFormatPr baseColWidth="8" defaultColWidth="8.86328125" defaultRowHeight="14"/>
  <cols>
    <col min="1" max="1" width="15.06640625" customWidth="1"/>
    <col min="2" max="2" width="20.59765625" bestFit="1" customWidth="1"/>
    <col min="3" max="3" width="16.73046875" bestFit="1" customWidth="1"/>
    <col min="4" max="4" width="21.59765625" bestFit="1" customWidth="1"/>
    <col min="5" max="5" width="10.19921875" bestFit="1" customWidth="1"/>
    <col min="6" max="6" width="18.73046875" bestFit="1" customWidth="1"/>
    <col min="7" max="7" width="18.46484375" bestFit="1" customWidth="1"/>
    <col min="8" max="8" width="17.53125" bestFit="1" customWidth="1"/>
    <col min="9" max="9" width="23.86328125" bestFit="1" customWidth="1"/>
    <col min="10" max="10" width="20.46484375" customWidth="1"/>
    <col min="11" max="11" width="11.265625" bestFit="1" customWidth="1"/>
    <col min="12" max="12" width="19.3984375" bestFit="1" customWidth="1"/>
  </cols>
  <sheetData>
    <row ht="43.5" customHeight="1" r="1" spans="1:12" x14ac:dyDescent="0.45">
      <c r="A1" s="24" t="s">
        <v>51</v>
      </c>
      <c r="B1" s="25" t="s">
        <v>72</v>
      </c>
      <c r="C1" s="25" t="s">
        <v>73</v>
      </c>
      <c r="D1" s="25" t="s">
        <v>76</v>
      </c>
      <c r="E1" s="25" t="s">
        <v>37</v>
      </c>
      <c r="F1" s="25" t="s">
        <v>71</v>
      </c>
      <c r="G1" s="25" t="s">
        <v>74</v>
      </c>
      <c r="H1" s="25" t="s">
        <v>75</v>
      </c>
      <c r="I1" s="25" t="s">
        <v>87</v>
      </c>
      <c r="J1" s="25" t="s">
        <v>88</v>
      </c>
      <c r="K1" s="25" t="s">
        <v>89</v>
      </c>
      <c r="L1" s="26" t="s">
        <v>90</v>
      </c>
    </row>
    <row r="2" spans="1:12" x14ac:dyDescent="0.45">
      <c r="A2" s="2" t="s">
        <v>10</v>
      </c>
      <c r="B2" s="13">
        <v>322</v>
      </c>
      <c r="C2" s="13">
        <v>85847</v>
      </c>
      <c r="D2" s="13">
        <v>1376</v>
      </c>
      <c r="E2" s="22">
        <v>-0.0098</v>
      </c>
      <c r="F2" s="23">
        <v>10</v>
      </c>
      <c r="G2" s="23">
        <v>5</v>
      </c>
      <c r="H2" s="23">
        <v>2.5</v>
      </c>
      <c r="I2" s="23">
        <v>304</v>
      </c>
      <c r="J2" s="23">
        <v>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sheetViews>
    <sheetView workbookViewId="0">
      <selection pane="topLeft" activeCell="A12" sqref="A12"/>
    </sheetView>
  </sheetViews>
  <sheetFormatPr baseColWidth="8" defaultColWidth="8.86328125" defaultRowHeight="14"/>
  <cols>
    <col min="1" max="1" width="36.86328125" bestFit="1" customWidth="1"/>
    <col min="2" max="3" width="13.1328125" customWidth="1"/>
    <col min="4" max="4" width="17.3984375" bestFit="1" customWidth="1"/>
    <col min="5" max="5" width="13.1328125" customWidth="1"/>
    <col min="6" max="6" width="12.86328125" customWidth="1"/>
  </cols>
  <sheetData>
    <row ht="38.25" customHeight="1" r="1" spans="1:9" x14ac:dyDescent="0.45">
      <c r="A1" s="16" t="s">
        <v>0</v>
      </c>
      <c r="B1" s="15" t="s">
        <v>5</v>
      </c>
      <c r="C1" s="15" t="s">
        <v>6</v>
      </c>
      <c r="D1" s="15" t="s">
        <v>70</v>
      </c>
      <c r="E1" s="15" t="s">
        <v>8</v>
      </c>
    </row>
    <row r="2" spans="1:9" x14ac:dyDescent="0.45">
      <c r="A2" s="12" t="s">
        <v>1</v>
      </c>
      <c r="B2" s="17">
        <v>1.48</v>
      </c>
      <c r="C2" s="17">
        <v>0.9</v>
      </c>
      <c r="D2" s="17">
        <v>0.157</v>
      </c>
      <c r="E2" s="18">
        <v>0.527</v>
      </c>
    </row>
    <row r="3" spans="1:9" x14ac:dyDescent="0.45">
      <c r="A3" s="12" t="s">
        <v>13</v>
      </c>
      <c r="B3" s="17">
        <v>0.792</v>
      </c>
      <c r="C3" s="17">
        <v>0.284</v>
      </c>
      <c r="D3" s="17">
        <v>0.145</v>
      </c>
      <c r="E3" s="18">
        <v>1.06</v>
      </c>
    </row>
    <row r="4" spans="1:9" x14ac:dyDescent="0.45">
      <c r="A4" s="12" t="s">
        <v>49</v>
      </c>
      <c r="B4" s="17">
        <v>1.346</v>
      </c>
      <c r="C4" s="17">
        <v>0.6096</v>
      </c>
      <c r="D4" s="17">
        <v>0.157</v>
      </c>
      <c r="E4" s="18">
        <v>1.2048</v>
      </c>
    </row>
    <row r="5" spans="1:9" x14ac:dyDescent="0.45">
      <c r="A5" s="12" t="s">
        <v>50</v>
      </c>
      <c r="B5" s="17">
        <v>2.019</v>
      </c>
      <c r="C5" s="17">
        <v>0.9144</v>
      </c>
      <c r="D5" s="18">
        <v>0.157</v>
      </c>
      <c r="E5" s="18">
        <v>1.9668</v>
      </c>
    </row>
    <row r="6" spans="1:9" x14ac:dyDescent="0.45">
      <c r="A6" s="12" t="s">
        <v>2</v>
      </c>
      <c r="B6" s="17">
        <v>0.91838</v>
      </c>
      <c r="C6" s="17">
        <f>FinGeometry!B4</f>
        <v>0.305</v>
      </c>
      <c r="D6" s="18">
        <v>0.157</v>
      </c>
      <c r="E6" s="18">
        <v>2.229</v>
      </c>
    </row>
    <row r="7" spans="1:9" x14ac:dyDescent="0.45">
      <c r="A7" s="12" t="s">
        <v>68</v>
      </c>
      <c r="B7" s="17">
        <v>0.136</v>
      </c>
      <c r="C7" s="17"/>
      <c r="D7" s="17"/>
      <c r="E7" s="18">
        <v>1.93</v>
      </c>
    </row>
    <row r="8" spans="1:9" x14ac:dyDescent="0.45">
      <c r="A8" s="12" t="s">
        <v>67</v>
      </c>
      <c r="B8" s="17">
        <v>0.066</v>
      </c>
      <c r="C8" s="17"/>
      <c r="D8" s="17"/>
      <c r="E8" s="18">
        <v>2.12</v>
      </c>
    </row>
    <row r="9" spans="1:9" x14ac:dyDescent="0.45">
      <c r="A9" s="12" t="s">
        <v>66</v>
      </c>
      <c r="B9" s="17">
        <v>0.066</v>
      </c>
      <c r="C9" s="17"/>
      <c r="D9" s="17"/>
      <c r="E9" s="18">
        <v>2.4169</v>
      </c>
      <c r="G9" s="3"/>
      <c r="H9" s="3"/>
      <c r="I9" s="3"/>
    </row>
    <row r="10" spans="1:9" x14ac:dyDescent="0.45">
      <c r="A10" s="12" t="s">
        <v>65</v>
      </c>
      <c r="B10" s="17">
        <v>0.0133</v>
      </c>
      <c r="C10" s="17"/>
      <c r="D10" s="17"/>
      <c r="E10" s="18">
        <v>1.2183</v>
      </c>
    </row>
    <row r="11" spans="1:9" x14ac:dyDescent="0.45">
      <c r="A11" s="12" t="s">
        <v>64</v>
      </c>
      <c r="B11" s="17">
        <v>0.01794</v>
      </c>
      <c r="C11" s="17"/>
      <c r="D11" s="17"/>
      <c r="E11" s="18">
        <v>1.91</v>
      </c>
    </row>
    <row r="12" spans="1:9" x14ac:dyDescent="0.45">
      <c r="A12" s="12" t="s">
        <v>63</v>
      </c>
      <c r="B12" s="17">
        <v>0.01794</v>
      </c>
      <c r="C12" s="17"/>
      <c r="D12" s="17"/>
      <c r="E12" s="18">
        <v>2.42</v>
      </c>
    </row>
    <row r="13" spans="1:9" x14ac:dyDescent="0.45">
      <c r="A13" s="12" t="s">
        <v>62</v>
      </c>
      <c r="B13" s="17">
        <v>0.06</v>
      </c>
      <c r="C13" s="17"/>
      <c r="D13" s="17"/>
      <c r="E13" s="18">
        <v>0.8365</v>
      </c>
    </row>
    <row ht="15.75" customHeight="1" r="14" spans="1:9" x14ac:dyDescent="0.45">
      <c r="A14" s="12" t="s">
        <v>61</v>
      </c>
      <c r="B14" s="17">
        <v>0.06</v>
      </c>
      <c r="C14" s="17"/>
      <c r="D14" s="17"/>
      <c r="E14" s="18">
        <v>1.4334</v>
      </c>
    </row>
    <row r="15" spans="1:9" x14ac:dyDescent="0.45">
      <c r="A15" s="12" t="s">
        <v>60</v>
      </c>
      <c r="B15" s="17">
        <v>1.368</v>
      </c>
      <c r="C15" s="17"/>
      <c r="D15" s="17"/>
      <c r="E15" s="18">
        <v>0.99</v>
      </c>
    </row>
    <row r="16" spans="1:9" x14ac:dyDescent="0.45">
      <c r="A16" s="12" t="s">
        <v>59</v>
      </c>
      <c r="B16" s="17">
        <v>0.21689</v>
      </c>
      <c r="C16" s="17"/>
      <c r="D16" s="17"/>
      <c r="E16" s="18">
        <v>1.7154</v>
      </c>
    </row>
    <row r="17" spans="1:5" x14ac:dyDescent="0.45">
      <c r="A17" s="12" t="s">
        <v>58</v>
      </c>
      <c r="B17" s="17">
        <v>0.4261</v>
      </c>
      <c r="C17" s="17"/>
      <c r="D17" s="17"/>
      <c r="E17" s="18">
        <v>1.25</v>
      </c>
    </row>
    <row r="18" spans="1:5" x14ac:dyDescent="0.45">
      <c r="A18" s="12" t="s">
        <v>57</v>
      </c>
      <c r="B18" s="17">
        <v>0.4761</v>
      </c>
      <c r="C18" s="17"/>
      <c r="D18" s="17"/>
      <c r="E18" s="18">
        <v>1.82</v>
      </c>
    </row>
    <row r="19" spans="1:5" x14ac:dyDescent="0.45">
      <c r="A19" s="12" t="s">
        <v>52</v>
      </c>
      <c r="B19" s="17">
        <v>2.274</v>
      </c>
      <c r="C19" s="17"/>
      <c r="D19" s="17"/>
      <c r="E19" s="18">
        <v>1.51</v>
      </c>
    </row>
    <row r="20" spans="1:5" x14ac:dyDescent="0.45">
      <c r="A20" s="12" t="s">
        <v>56</v>
      </c>
      <c r="B20" s="17">
        <v>4.408</v>
      </c>
      <c r="C20" s="17"/>
      <c r="D20" s="17"/>
      <c r="E20" s="18">
        <v>0.726</v>
      </c>
    </row>
    <row r="21" spans="1:5" x14ac:dyDescent="0.45">
      <c r="A21" s="12" t="s">
        <v>54</v>
      </c>
      <c r="B21" s="17">
        <v>6.682</v>
      </c>
      <c r="C21" s="17"/>
      <c r="D21" s="17"/>
      <c r="E21" s="18">
        <v>2.1255</v>
      </c>
    </row>
    <row r="22" spans="1:5" x14ac:dyDescent="0.45">
      <c r="A22" s="12" t="s">
        <v>55</v>
      </c>
      <c r="B22" s="17">
        <v>0.533</v>
      </c>
      <c r="C22" s="17"/>
      <c r="D22" s="17"/>
      <c r="E22" s="18">
        <v>2.435</v>
      </c>
    </row>
    <row r="23" spans="1:5" x14ac:dyDescent="0.45">
      <c r="A23" s="12" t="s">
        <v>69</v>
      </c>
      <c r="B23" s="17">
        <v>0.772</v>
      </c>
      <c r="C23" s="17"/>
      <c r="D23" s="17"/>
      <c r="E23" s="18">
        <v>2.184</v>
      </c>
    </row>
    <row r="24" spans="1:5" x14ac:dyDescent="0.45">
      <c r="A24" s="12" t="s">
        <v>53</v>
      </c>
      <c r="B24" s="17">
        <v>0.3</v>
      </c>
      <c r="C24" s="17"/>
      <c r="D24" s="17"/>
      <c r="E24" s="18">
        <v>1.472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sheetViews>
    <sheetView workbookViewId="0">
      <selection pane="topLeft" activeCell="B13" sqref="B13"/>
    </sheetView>
  </sheetViews>
  <sheetFormatPr baseColWidth="8" defaultColWidth="8.86328125" defaultRowHeight="14"/>
  <cols>
    <col min="1" max="1" width="25.86328125" customWidth="1"/>
    <col min="2" max="2" width="11.265625" customWidth="1"/>
  </cols>
  <sheetData>
    <row r="1" spans="1:2" x14ac:dyDescent="0.45">
      <c r="A1" s="27" t="s">
        <v>3</v>
      </c>
      <c r="B1" s="27"/>
    </row>
    <row r="2" spans="1:2" x14ac:dyDescent="0.45">
      <c r="A2" s="4" t="s">
        <v>16</v>
      </c>
      <c r="B2">
        <v>0.0126</v>
      </c>
    </row>
    <row r="3" spans="1:2" x14ac:dyDescent="0.45">
      <c r="A3" s="4" t="s">
        <v>17</v>
      </c>
      <c r="B3">
        <v>0.17</v>
      </c>
    </row>
    <row r="4" spans="1:2" x14ac:dyDescent="0.45">
      <c r="A4" s="4" t="s">
        <v>15</v>
      </c>
      <c r="B4">
        <v>0.305</v>
      </c>
    </row>
    <row r="5" spans="1:2" x14ac:dyDescent="0.45">
      <c r="A5" s="4" t="s">
        <v>22</v>
      </c>
      <c r="B5" s="9">
        <v>0.28</v>
      </c>
    </row>
    <row r="6" spans="1:2" x14ac:dyDescent="0.45">
      <c r="A6" s="4" t="s">
        <v>23</v>
      </c>
      <c r="B6" s="1">
        <f>SQRT(B3^2+(B5-B4/2+B2/2)^2)</f>
        <v>0.216338715906331</v>
      </c>
    </row>
    <row r="7" spans="1:2" x14ac:dyDescent="0.45">
      <c r="A7" s="4" t="s">
        <v>24</v>
      </c>
      <c r="B7" s="1">
        <f>Components!D3+2*FinGeometry!B3</f>
        <v>0.485</v>
      </c>
    </row>
    <row r="8" spans="1:2" x14ac:dyDescent="0.45">
      <c r="A8" s="4" t="s">
        <v>18</v>
      </c>
      <c r="B8">
        <v>0.157</v>
      </c>
    </row>
    <row r="9" spans="1:2" x14ac:dyDescent="0.45">
      <c r="A9" s="4" t="s">
        <v>19</v>
      </c>
      <c r="B9">
        <v>0.30613</v>
      </c>
    </row>
    <row r="10" spans="1:2" x14ac:dyDescent="0.45">
      <c r="A10" s="4" t="s">
        <v>21</v>
      </c>
      <c r="B10" s="1">
        <f>Components!C2+Components!C4+Components!C5 - B4</f>
        <v>2.119</v>
      </c>
    </row>
    <row r="11" spans="1:2" x14ac:dyDescent="0.45">
      <c r="A11" s="4" t="s">
        <v>20</v>
      </c>
      <c r="B11">
        <v>0.00476</v>
      </c>
    </row>
    <row r="12" spans="1:2" x14ac:dyDescent="0.45">
      <c r="A12" s="4" t="s">
        <v>78</v>
      </c>
      <c r="B12">
        <v>3</v>
      </c>
    </row>
    <row ht="15.75" r="13" spans="1:2" x14ac:dyDescent="0.45">
      <c r="A13" s="4" t="s">
        <v>80</v>
      </c>
      <c r="B13" s="1">
        <f>(1/2)*(B4+B2)*B3</f>
        <v>0.026996</v>
      </c>
    </row>
    <row ht="15.75" r="14" spans="1:2" x14ac:dyDescent="0.45">
      <c r="A14" s="4" t="s">
        <v>79</v>
      </c>
      <c r="B14" s="1">
        <f>B13+(1/2)*B8*B4</f>
        <v>0.0509385</v>
      </c>
    </row>
    <row r="15" spans="1:2" x14ac:dyDescent="0.45">
      <c r="A15" s="4" t="s">
        <v>25</v>
      </c>
      <c r="B15" s="1">
        <f>(B3/3)*((2*B4+B2)/(B4+B2))</f>
        <v>0.111085222502099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sheetViews>
    <sheetView workbookViewId="0" tabSelected="1">
      <selection pane="topLeft" activeCell="D28" sqref="D28"/>
    </sheetView>
  </sheetViews>
  <sheetFormatPr baseColWidth="8" defaultColWidth="8.86328125" defaultRowHeight="14"/>
  <cols>
    <col min="1" max="1" width="13" customWidth="1"/>
    <col min="2" max="2" width="15" bestFit="1" customWidth="1"/>
    <col min="3" max="3" width="12.265625" customWidth="1"/>
    <col min="4" max="4" width="15.265625" customWidth="1"/>
    <col min="5" max="5" width="13.73046875" customWidth="1"/>
    <col min="6" max="6" width="16.73046875" customWidth="1"/>
    <col min="7" max="7" width="13" customWidth="1"/>
    <col min="8" max="8" width="11.1328125" customWidth="1"/>
  </cols>
  <sheetData>
    <row ht="43.5" customHeight="1" r="1" spans="1:10" x14ac:dyDescent="0.45">
      <c r="A1" s="19" t="s">
        <v>4</v>
      </c>
      <c r="B1" s="6" t="s">
        <v>77</v>
      </c>
      <c r="C1" s="6" t="s">
        <v>12</v>
      </c>
      <c r="D1" s="6" t="s">
        <v>38</v>
      </c>
      <c r="E1" s="6" t="s">
        <v>11</v>
      </c>
      <c r="F1" s="6" t="s">
        <v>41</v>
      </c>
      <c r="G1" s="6" t="s">
        <v>6</v>
      </c>
      <c r="H1" s="6" t="s">
        <v>7</v>
      </c>
      <c r="I1" s="10"/>
      <c r="J1" s="10"/>
    </row>
    <row r="2" spans="1:10" x14ac:dyDescent="0.45">
      <c r="A2" s="7" t="s">
        <v>14</v>
      </c>
      <c r="B2" s="20">
        <v>600</v>
      </c>
      <c r="C2" s="20">
        <v>3.71</v>
      </c>
      <c r="D2" s="20">
        <f>F2-E2</f>
        <v>0.158</v>
      </c>
      <c r="E2" s="20">
        <v>0.4</v>
      </c>
      <c r="F2" s="11">
        <v>0.558</v>
      </c>
      <c r="G2" s="20">
        <v>3.65</v>
      </c>
      <c r="H2" s="20">
        <v>0.075</v>
      </c>
      <c r="I2" s="5"/>
      <c r="J2" s="5"/>
    </row>
    <row r="3" spans="1:10" x14ac:dyDescent="0.45">
      <c r="A3" s="7" t="s">
        <v>9</v>
      </c>
      <c r="B3" s="20">
        <v>648</v>
      </c>
      <c r="C3" s="20">
        <v>2.25</v>
      </c>
      <c r="D3" s="20">
        <f>F3-E3</f>
        <v>0.1</v>
      </c>
      <c r="E3" s="20">
        <v>0.3</v>
      </c>
      <c r="F3" s="11">
        <v>0.4</v>
      </c>
      <c r="G3" s="20">
        <v>3.67</v>
      </c>
      <c r="H3" s="20">
        <v>0.075</v>
      </c>
      <c r="I3" s="5"/>
      <c r="J3" s="5"/>
    </row>
    <row r="4" spans="1:10" x14ac:dyDescent="0.45">
      <c r="A4" s="8" t="s">
        <v>26</v>
      </c>
      <c r="B4" s="20">
        <v>6259</v>
      </c>
      <c r="C4" s="11">
        <v>4.45</v>
      </c>
      <c r="D4" s="20">
        <f>F4-E4</f>
        <v>2.31</v>
      </c>
      <c r="E4" s="20">
        <v>2.992</v>
      </c>
      <c r="F4" s="11">
        <v>5.302</v>
      </c>
      <c r="G4" s="20">
        <v>7.57</v>
      </c>
      <c r="H4" s="20">
        <v>0.075</v>
      </c>
      <c r="I4" s="5"/>
      <c r="J4" s="5"/>
    </row>
    <row r="5" spans="1:10" x14ac:dyDescent="0.45">
      <c r="A5" s="8" t="s">
        <v>27</v>
      </c>
      <c r="B5" s="20">
        <v>6283</v>
      </c>
      <c r="C5" s="11">
        <v>4.54</v>
      </c>
      <c r="D5" s="20">
        <f>F5-E5</f>
        <v>2.266</v>
      </c>
      <c r="E5" s="20">
        <v>3.508</v>
      </c>
      <c r="F5" s="11">
        <v>5.774</v>
      </c>
      <c r="G5" s="20">
        <v>7.57</v>
      </c>
      <c r="H5" s="20">
        <v>0.075</v>
      </c>
      <c r="I5" s="5"/>
      <c r="J5" s="5"/>
    </row>
    <row r="6" spans="1:10" x14ac:dyDescent="0.45">
      <c r="A6" s="8" t="s">
        <v>28</v>
      </c>
      <c r="B6" s="20">
        <v>6131</v>
      </c>
      <c r="C6" s="11">
        <v>1.97</v>
      </c>
      <c r="D6" s="20">
        <f>F6-E6</f>
        <v>2.068</v>
      </c>
      <c r="E6" s="20">
        <v>2.95</v>
      </c>
      <c r="F6" s="11">
        <v>5.018</v>
      </c>
      <c r="G6" s="20">
        <v>7.57</v>
      </c>
      <c r="H6" s="20">
        <v>0.075</v>
      </c>
      <c r="I6" s="5"/>
      <c r="J6" s="5"/>
    </row>
    <row r="7" spans="1:10" x14ac:dyDescent="0.45">
      <c r="A7" s="8" t="s">
        <v>29</v>
      </c>
      <c r="B7" s="20">
        <v>7002</v>
      </c>
      <c r="C7" s="11">
        <v>4.39</v>
      </c>
      <c r="D7" s="20">
        <f>F7-E7</f>
        <v>2.885</v>
      </c>
      <c r="E7" s="20">
        <v>4.032</v>
      </c>
      <c r="F7" s="11">
        <v>6.917</v>
      </c>
      <c r="G7" s="20">
        <v>5.79</v>
      </c>
      <c r="H7" s="20">
        <v>0.098</v>
      </c>
      <c r="I7" s="5"/>
      <c r="J7" s="5"/>
    </row>
    <row r="8" spans="1:10" x14ac:dyDescent="0.45">
      <c r="A8" s="8" t="s">
        <v>30</v>
      </c>
      <c r="B8" s="20">
        <v>6128</v>
      </c>
      <c r="C8" s="11">
        <v>3.37</v>
      </c>
      <c r="D8" s="20">
        <f>F8-E8</f>
        <v>2.119</v>
      </c>
      <c r="E8" s="20">
        <v>3.297</v>
      </c>
      <c r="F8" s="11">
        <v>5.416</v>
      </c>
      <c r="G8" s="20">
        <v>7.57</v>
      </c>
      <c r="H8" s="20">
        <v>0.075</v>
      </c>
      <c r="I8" s="5"/>
      <c r="J8" s="5"/>
    </row>
    <row r="9" spans="1:10" x14ac:dyDescent="0.45">
      <c r="A9" s="8" t="s">
        <v>31</v>
      </c>
      <c r="B9" s="20">
        <v>6206</v>
      </c>
      <c r="C9" s="11">
        <v>3.7</v>
      </c>
      <c r="D9" s="20">
        <f>F9-E9</f>
        <v>2.06</v>
      </c>
      <c r="E9" s="20">
        <v>3.163</v>
      </c>
      <c r="F9" s="11">
        <v>5.223</v>
      </c>
      <c r="G9" s="20">
        <v>7.57</v>
      </c>
      <c r="H9" s="20">
        <v>0.075</v>
      </c>
      <c r="I9" s="5"/>
      <c r="J9" s="5"/>
    </row>
    <row r="10" spans="1:10" x14ac:dyDescent="0.45">
      <c r="A10" s="8" t="s">
        <v>32</v>
      </c>
      <c r="B10" s="20">
        <v>6026</v>
      </c>
      <c r="C10" s="11">
        <v>3.69</v>
      </c>
      <c r="D10" s="20">
        <f>F10-E10</f>
        <v>2.13</v>
      </c>
      <c r="E10" s="20">
        <v>3.1</v>
      </c>
      <c r="F10" s="11">
        <v>5.23</v>
      </c>
      <c r="G10" s="20">
        <v>7.57</v>
      </c>
      <c r="H10" s="20">
        <v>0.075</v>
      </c>
      <c r="I10" s="5"/>
      <c r="J10" s="5"/>
    </row>
    <row r="11" spans="1:10" x14ac:dyDescent="0.45">
      <c r="A11" s="8" t="s">
        <v>33</v>
      </c>
      <c r="B11" s="20">
        <v>6645</v>
      </c>
      <c r="C11" s="11">
        <v>5.76</v>
      </c>
      <c r="D11" s="20">
        <f>F11-E11</f>
        <v>2.2</v>
      </c>
      <c r="E11" s="20">
        <v>3.45</v>
      </c>
      <c r="F11" s="11">
        <v>5.65</v>
      </c>
      <c r="G11" s="20">
        <v>8.01</v>
      </c>
      <c r="H11" s="20">
        <v>0.075</v>
      </c>
      <c r="I11" s="5"/>
      <c r="J11" s="5"/>
    </row>
    <row r="12" spans="1:10" x14ac:dyDescent="0.45">
      <c r="A12" s="8" t="s">
        <v>34</v>
      </c>
      <c r="B12" s="20">
        <v>6421</v>
      </c>
      <c r="C12" s="11">
        <v>4.88</v>
      </c>
      <c r="D12" s="20">
        <f>F12-E12</f>
        <v>2.1</v>
      </c>
      <c r="E12" s="20">
        <v>3.56</v>
      </c>
      <c r="F12" s="11">
        <v>5.66</v>
      </c>
      <c r="G12" s="20">
        <v>7.57</v>
      </c>
      <c r="H12" s="20">
        <v>0.075</v>
      </c>
      <c r="I12" s="5"/>
      <c r="J12" s="5"/>
    </row>
    <row r="13" spans="1:10" x14ac:dyDescent="0.45">
      <c r="A13" s="8" t="s">
        <v>35</v>
      </c>
      <c r="B13" s="20">
        <v>6006</v>
      </c>
      <c r="C13" s="11">
        <v>9.38</v>
      </c>
      <c r="D13" s="20">
        <f>F13-E13</f>
        <v>1.77</v>
      </c>
      <c r="E13" s="20">
        <v>3.36</v>
      </c>
      <c r="F13" s="11">
        <v>5.13</v>
      </c>
      <c r="G13" s="20">
        <v>8.01</v>
      </c>
      <c r="H13" s="20">
        <v>0.075</v>
      </c>
      <c r="I13" s="5"/>
      <c r="J13" s="5"/>
    </row>
    <row r="14" spans="1:10" x14ac:dyDescent="0.45">
      <c r="A14" s="8" t="s">
        <v>36</v>
      </c>
      <c r="B14" s="11">
        <v>6819</v>
      </c>
      <c r="C14" s="11">
        <v>4.38</v>
      </c>
      <c r="D14" s="20">
        <f>F14-E14</f>
        <v>2.13</v>
      </c>
      <c r="E14" s="21">
        <f>5.91-2.13</f>
        <v>3.78</v>
      </c>
      <c r="F14" s="11">
        <v>5.91</v>
      </c>
      <c r="G14" s="20">
        <v>7.57</v>
      </c>
      <c r="H14" s="20">
        <v>0.075</v>
      </c>
      <c r="I14" s="5"/>
      <c r="J14" s="5"/>
    </row>
    <row r="15" spans="1:10" x14ac:dyDescent="0.45">
      <c r="A15" s="8" t="s">
        <v>39</v>
      </c>
      <c r="B15" s="11">
        <v>8307</v>
      </c>
      <c r="C15" s="11">
        <v>4.4</v>
      </c>
      <c r="D15" s="11">
        <f>F15-E15</f>
        <v>2.91</v>
      </c>
      <c r="E15" s="11">
        <v>3.772</v>
      </c>
      <c r="F15" s="11">
        <v>6.682</v>
      </c>
      <c r="G15" s="11">
        <v>0.597</v>
      </c>
      <c r="H15" s="11">
        <v>0.098</v>
      </c>
    </row>
    <row r="16" spans="1:10" x14ac:dyDescent="0.45">
      <c r="A16" s="8" t="s">
        <v>40</v>
      </c>
      <c r="B16" s="11">
        <v>7802</v>
      </c>
      <c r="C16" s="11">
        <v>3.7</v>
      </c>
      <c r="D16" s="20">
        <f>F16-E16</f>
        <v>2.97</v>
      </c>
      <c r="E16" s="21">
        <v>3.948</v>
      </c>
      <c r="F16" s="21">
        <v>6.918</v>
      </c>
      <c r="G16" s="11">
        <v>0.598</v>
      </c>
      <c r="H16" s="11">
        <v>0.098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sheetViews>
    <sheetView workbookViewId="0">
      <selection pane="topLeft" activeCell="B9" sqref="B9"/>
    </sheetView>
  </sheetViews>
  <sheetFormatPr baseColWidth="8" defaultColWidth="8.86328125" defaultRowHeight="14"/>
  <cols>
    <col min="1" max="1" width="30" customWidth="1"/>
    <col min="2" max="2" width="13" customWidth="1"/>
  </cols>
  <sheetData>
    <row r="1" spans="1:4" x14ac:dyDescent="0.45">
      <c r="A1" s="28" t="s">
        <v>42</v>
      </c>
      <c r="B1" s="28"/>
    </row>
    <row r="2" spans="1:4" x14ac:dyDescent="0.45">
      <c r="A2" s="4" t="s">
        <v>43</v>
      </c>
      <c r="B2" s="13">
        <v>5</v>
      </c>
    </row>
    <row r="3" spans="1:4" x14ac:dyDescent="0.45">
      <c r="A3" s="4" t="s">
        <v>44</v>
      </c>
      <c r="B3" s="13">
        <v>2</v>
      </c>
    </row>
    <row ht="15.75" r="4" spans="1:4" x14ac:dyDescent="0.45">
      <c r="A4" s="4" t="s">
        <v>45</v>
      </c>
      <c r="B4" s="13">
        <v>0.0001245</v>
      </c>
    </row>
    <row r="5" spans="1:4" x14ac:dyDescent="0.45">
      <c r="A5" s="4" t="s">
        <v>46</v>
      </c>
      <c r="B5" s="13">
        <v>12</v>
      </c>
    </row>
    <row ht="15.75" r="6" spans="1:4" x14ac:dyDescent="0.45">
      <c r="A6" s="4" t="s">
        <v>47</v>
      </c>
      <c r="B6" s="13">
        <v>7.9173043608984e-06</v>
      </c>
      <c r="D6" s="0">
        <f>PI()*0.003175^2/4</f>
        <v>7.9173043608984e-06</v>
      </c>
    </row>
    <row r="7" spans="1:4" x14ac:dyDescent="0.45">
      <c r="A7" s="4" t="s">
        <v>48</v>
      </c>
      <c r="B7" s="13">
        <v>8</v>
      </c>
    </row>
    <row r="8" spans="1:4" x14ac:dyDescent="0.45">
      <c r="A8" s="14"/>
      <c r="B8" s="13"/>
    </row>
    <row r="9" spans="1:4" x14ac:dyDescent="0.45">
      <c r="A9" s="14"/>
      <c r="B9" s="13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3326-8B07-45AC-BEB5-4CECB7011107}">
  <sheetViews>
    <sheetView workbookViewId="0">
      <selection pane="topLeft" activeCell="N12" sqref="N12"/>
    </sheetView>
  </sheetViews>
  <sheetFormatPr baseColWidth="8" defaultRowHeight="14"/>
  <cols>
    <col min="1" max="1" width="27.06640625" bestFit="1" customWidth="1"/>
    <col min="2" max="2" width="15.86328125" customWidth="1"/>
    <col min="3" max="3" width="18.6640625" customWidth="1"/>
  </cols>
  <sheetData>
    <row ht="41.65" customHeight="1" r="1" spans="1:4" x14ac:dyDescent="0.45">
      <c r="A1" s="19" t="s">
        <v>86</v>
      </c>
      <c r="B1" s="6" t="s">
        <v>83</v>
      </c>
      <c r="C1" s="6" t="s">
        <v>84</v>
      </c>
      <c r="D1" s="6" t="s">
        <v>85</v>
      </c>
    </row>
    <row r="2" spans="1:4" x14ac:dyDescent="0.45">
      <c r="A2" s="12" t="s">
        <v>81</v>
      </c>
      <c r="B2">
        <v>0.61</v>
      </c>
      <c r="C2">
        <v>0.0381</v>
      </c>
      <c r="D2">
        <v>0.75</v>
      </c>
    </row>
    <row r="3" spans="1:4" x14ac:dyDescent="0.45">
      <c r="A3" s="12" t="s">
        <v>82</v>
      </c>
      <c r="B3">
        <v>1.38</v>
      </c>
      <c r="C3">
        <v>0</v>
      </c>
      <c r="D3">
        <v>2.59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01E1-F0FE-4915-AABE-4AE8AC7F3B9A}">
  <sheetViews>
    <sheetView workbookViewId="0">
      <selection pane="topLeft" activeCell="A6" sqref="A6"/>
    </sheetView>
  </sheetViews>
  <sheetFormatPr baseColWidth="8" defaultRowHeight="14"/>
  <cols>
    <col min="2" max="2" width="13.46484375" bestFit="1" customWidth="1"/>
  </cols>
  <sheetData>
    <row r="1" spans="1:7" x14ac:dyDescent="0.45">
      <c r="A1" t="s">
        <v>39</v>
      </c>
      <c r="B1">
        <v>98</v>
      </c>
      <c r="C1">
        <v>597</v>
      </c>
      <c r="D1" t="s">
        <v>93</v>
      </c>
      <c r="E1">
        <v>3.772</v>
      </c>
      <c r="F1">
        <v>6.682</v>
      </c>
      <c r="G1" t="s">
        <v>94</v>
      </c>
    </row>
    <row r="2" spans="1:7" x14ac:dyDescent="0.45">
      <c r="A2" s="29" t="s">
        <v>91</v>
      </c>
      <c r="B2" s="29" t="s">
        <v>92</v>
      </c>
    </row>
    <row r="3" spans="1:7" x14ac:dyDescent="0.45">
      <c r="A3">
        <v>0</v>
      </c>
      <c r="B3">
        <v>0</v>
      </c>
    </row>
    <row r="4" spans="1:7" x14ac:dyDescent="0.45">
      <c r="A4">
        <v>0.024</v>
      </c>
      <c r="B4">
        <v>2261.638</v>
      </c>
    </row>
    <row r="5" spans="1:7" x14ac:dyDescent="0.45">
      <c r="A5">
        <v>0.067</v>
      </c>
      <c r="B5">
        <v>2115.94</v>
      </c>
    </row>
    <row r="6" spans="1:7" x14ac:dyDescent="0.45">
      <c r="A6">
        <v>1.032</v>
      </c>
      <c r="B6">
        <v>2268.261</v>
      </c>
    </row>
    <row r="7" spans="1:7" x14ac:dyDescent="0.45">
      <c r="A7">
        <v>1.354</v>
      </c>
      <c r="B7">
        <v>2433.828</v>
      </c>
    </row>
    <row r="8" spans="1:7" x14ac:dyDescent="0.45">
      <c r="A8">
        <v>2.253</v>
      </c>
      <c r="B8">
        <v>2288.129</v>
      </c>
    </row>
    <row r="9" spans="1:7" x14ac:dyDescent="0.45">
      <c r="A9">
        <v>2.406</v>
      </c>
      <c r="B9">
        <v>2149.053</v>
      </c>
    </row>
    <row r="10" spans="1:7" x14ac:dyDescent="0.45">
      <c r="A10">
        <v>2.578</v>
      </c>
      <c r="B10">
        <v>1821.232</v>
      </c>
    </row>
    <row r="11" spans="1:7" x14ac:dyDescent="0.45">
      <c r="A11">
        <v>3.065</v>
      </c>
      <c r="B11">
        <v>1579.504</v>
      </c>
    </row>
    <row r="12" spans="1:7" x14ac:dyDescent="0.45">
      <c r="A12">
        <v>3.583</v>
      </c>
      <c r="B12">
        <v>1410.627</v>
      </c>
    </row>
    <row r="13" spans="1:7" x14ac:dyDescent="0.45">
      <c r="A13">
        <v>3.838</v>
      </c>
      <c r="B13">
        <v>1364.268</v>
      </c>
    </row>
    <row r="14" spans="1:7" x14ac:dyDescent="0.45">
      <c r="A14">
        <v>3.913</v>
      </c>
      <c r="B14">
        <v>1218.569</v>
      </c>
    </row>
    <row r="15" spans="1:7" x14ac:dyDescent="0.45">
      <c r="A15">
        <v>3.995</v>
      </c>
      <c r="B15">
        <v>685.445</v>
      </c>
    </row>
    <row r="16" spans="1:7" x14ac:dyDescent="0.45">
      <c r="A16">
        <v>4.109</v>
      </c>
      <c r="B16">
        <v>400.671</v>
      </c>
    </row>
    <row r="17" spans="1:2" x14ac:dyDescent="0.45">
      <c r="A17">
        <v>4.352</v>
      </c>
      <c r="B17">
        <v>248.35</v>
      </c>
    </row>
    <row r="18" spans="1:2" x14ac:dyDescent="0.45">
      <c r="A18">
        <v>4.498</v>
      </c>
      <c r="B18">
        <v>33.113</v>
      </c>
    </row>
    <row r="19" spans="1:2" x14ac:dyDescent="0.45">
      <c r="A19">
        <v>4.729</v>
      </c>
      <c r="B19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Components</vt:lpstr>
      <vt:lpstr>FinGeometry</vt:lpstr>
      <vt:lpstr>MotorSpecs</vt:lpstr>
      <vt:lpstr>ParasiticParameters</vt:lpstr>
      <vt:lpstr>Recovery</vt:lpstr>
      <vt:lpstr>Thrust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Nighthawk</dc:creator>
  <cp:lastModifiedBy>Patrick Pomerleau-Perron</cp:lastModifiedBy>
  <dcterms:created xsi:type="dcterms:W3CDTF">2017-03-20T16:33:14Z</dcterms:created>
  <dcterms:modified xsi:type="dcterms:W3CDTF">2018-02-05T05:47:53Z</dcterms:modified>
</cp:coreProperties>
</file>