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/>
  <mc:AlternateContent xmlns:mc="http://schemas.openxmlformats.org/markup-compatibility/2006">
    <mc:Choice Requires="x15">
      <x15ac:absPath xmlns:x15ac="http://schemas.microsoft.com/office/spreadsheetml/2010/11/ac" url="/Users/leeorg/Documents/MISL/aging_expt/final_qPCR_data/"/>
    </mc:Choice>
  </mc:AlternateContent>
  <xr:revisionPtr revIDLastSave="0" documentId="13_ncr:1_{327E6117-F15B-2948-989E-166EB51CBBEA}" xr6:coauthVersionLast="31" xr6:coauthVersionMax="31" xr10:uidLastSave="{00000000-0000-0000-0000-000000000000}"/>
  <bookViews>
    <workbookView xWindow="15340" yWindow="-22580" windowWidth="17640" windowHeight="19020" xr2:uid="{00000000-000D-0000-FFFF-FFFF00000000}"/>
  </bookViews>
  <sheets>
    <sheet name="Sheet1" sheetId="1" r:id="rId1"/>
    <sheet name="Sheet2" sheetId="2" r:id="rId2"/>
    <sheet name="Sheet3" sheetId="3" r:id="rId3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7" i="1" l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N61" i="1"/>
  <c r="N60" i="1"/>
  <c r="M61" i="1"/>
  <c r="M60" i="1"/>
  <c r="N57" i="1"/>
  <c r="N58" i="1"/>
  <c r="N59" i="1"/>
  <c r="N62" i="1"/>
  <c r="N63" i="1"/>
  <c r="N64" i="1"/>
  <c r="N48" i="1"/>
  <c r="N49" i="1"/>
  <c r="N50" i="1"/>
  <c r="N51" i="1"/>
  <c r="N52" i="1"/>
  <c r="N53" i="1"/>
  <c r="N54" i="1"/>
  <c r="N55" i="1"/>
  <c r="N47" i="1"/>
  <c r="N56" i="1"/>
  <c r="M64" i="1"/>
  <c r="M63" i="1"/>
  <c r="M62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K12" i="1" l="1"/>
  <c r="N12" i="1" s="1"/>
  <c r="P12" i="1" s="1"/>
  <c r="L12" i="1"/>
  <c r="K13" i="1"/>
  <c r="N13" i="1" s="1"/>
  <c r="P13" i="1" s="1"/>
  <c r="L13" i="1"/>
  <c r="K14" i="1"/>
  <c r="L14" i="1"/>
  <c r="N14" i="1"/>
  <c r="P14" i="1" s="1"/>
  <c r="K15" i="1"/>
  <c r="N15" i="1" s="1"/>
  <c r="P15" i="1" s="1"/>
  <c r="L15" i="1"/>
  <c r="K16" i="1"/>
  <c r="L16" i="1"/>
  <c r="K17" i="1"/>
  <c r="L17" i="1"/>
  <c r="K18" i="1"/>
  <c r="N18" i="1" s="1"/>
  <c r="P18" i="1" s="1"/>
  <c r="L18" i="1"/>
  <c r="K19" i="1"/>
  <c r="L19" i="1"/>
  <c r="K20" i="1"/>
  <c r="N20" i="1" s="1"/>
  <c r="P20" i="1" s="1"/>
  <c r="L20" i="1"/>
  <c r="K21" i="1"/>
  <c r="L21" i="1"/>
  <c r="N21" i="1" s="1"/>
  <c r="P21" i="1" s="1"/>
  <c r="K22" i="1"/>
  <c r="N22" i="1" s="1"/>
  <c r="P22" i="1" s="1"/>
  <c r="L22" i="1"/>
  <c r="K23" i="1"/>
  <c r="L23" i="1"/>
  <c r="K24" i="1"/>
  <c r="N24" i="1" s="1"/>
  <c r="P24" i="1" s="1"/>
  <c r="L24" i="1"/>
  <c r="K25" i="1"/>
  <c r="L25" i="1"/>
  <c r="N25" i="1" s="1"/>
  <c r="P25" i="1" s="1"/>
  <c r="K26" i="1"/>
  <c r="L26" i="1"/>
  <c r="N26" i="1"/>
  <c r="P26" i="1" s="1"/>
  <c r="K27" i="1"/>
  <c r="N27" i="1" s="1"/>
  <c r="P27" i="1" s="1"/>
  <c r="L27" i="1"/>
  <c r="K28" i="1"/>
  <c r="L28" i="1"/>
  <c r="K29" i="1"/>
  <c r="M29" i="1" s="1"/>
  <c r="O29" i="1" s="1"/>
  <c r="L29" i="1"/>
  <c r="K30" i="1"/>
  <c r="L30" i="1"/>
  <c r="N30" i="1"/>
  <c r="P30" i="1" s="1"/>
  <c r="K31" i="1"/>
  <c r="N31" i="1" s="1"/>
  <c r="P31" i="1" s="1"/>
  <c r="L31" i="1"/>
  <c r="K32" i="1"/>
  <c r="M32" i="1" s="1"/>
  <c r="O32" i="1" s="1"/>
  <c r="L32" i="1"/>
  <c r="K33" i="1"/>
  <c r="L33" i="1"/>
  <c r="K34" i="1"/>
  <c r="L34" i="1"/>
  <c r="N34" i="1" s="1"/>
  <c r="P34" i="1" s="1"/>
  <c r="K35" i="1"/>
  <c r="N35" i="1" s="1"/>
  <c r="P35" i="1" s="1"/>
  <c r="L35" i="1"/>
  <c r="K36" i="1"/>
  <c r="L36" i="1"/>
  <c r="K37" i="1"/>
  <c r="L37" i="1"/>
  <c r="K38" i="1"/>
  <c r="N38" i="1" s="1"/>
  <c r="P38" i="1" s="1"/>
  <c r="L38" i="1"/>
  <c r="K39" i="1"/>
  <c r="L39" i="1"/>
  <c r="K40" i="1"/>
  <c r="N40" i="1" s="1"/>
  <c r="P40" i="1" s="1"/>
  <c r="L40" i="1"/>
  <c r="K41" i="1"/>
  <c r="L41" i="1"/>
  <c r="N41" i="1" s="1"/>
  <c r="P41" i="1" s="1"/>
  <c r="K42" i="1"/>
  <c r="N42" i="1" s="1"/>
  <c r="P42" i="1" s="1"/>
  <c r="L42" i="1"/>
  <c r="K43" i="1"/>
  <c r="L43" i="1"/>
  <c r="K44" i="1"/>
  <c r="N44" i="1" s="1"/>
  <c r="P44" i="1" s="1"/>
  <c r="L44" i="1"/>
  <c r="K45" i="1"/>
  <c r="L45" i="1"/>
  <c r="N45" i="1" s="1"/>
  <c r="P45" i="1" s="1"/>
  <c r="K46" i="1"/>
  <c r="L46" i="1"/>
  <c r="N46" i="1"/>
  <c r="P46" i="1" s="1"/>
  <c r="K11" i="1"/>
  <c r="N11" i="1" s="1"/>
  <c r="P11" i="1" s="1"/>
  <c r="L11" i="1"/>
  <c r="M12" i="1"/>
  <c r="O12" i="1" s="1"/>
  <c r="M13" i="1"/>
  <c r="O13" i="1" s="1"/>
  <c r="M14" i="1"/>
  <c r="O14" i="1" s="1"/>
  <c r="M15" i="1"/>
  <c r="O15" i="1" s="1"/>
  <c r="M17" i="1"/>
  <c r="O17" i="1" s="1"/>
  <c r="M18" i="1"/>
  <c r="O18" i="1" s="1"/>
  <c r="M19" i="1"/>
  <c r="O19" i="1" s="1"/>
  <c r="M21" i="1"/>
  <c r="O21" i="1" s="1"/>
  <c r="M22" i="1"/>
  <c r="O22" i="1" s="1"/>
  <c r="M24" i="1"/>
  <c r="O24" i="1" s="1"/>
  <c r="M25" i="1"/>
  <c r="O25" i="1" s="1"/>
  <c r="M26" i="1"/>
  <c r="O26" i="1" s="1"/>
  <c r="M28" i="1"/>
  <c r="O28" i="1" s="1"/>
  <c r="M30" i="1"/>
  <c r="O30" i="1" s="1"/>
  <c r="M31" i="1"/>
  <c r="O31" i="1" s="1"/>
  <c r="M33" i="1"/>
  <c r="O33" i="1" s="1"/>
  <c r="M34" i="1"/>
  <c r="O34" i="1" s="1"/>
  <c r="M35" i="1"/>
  <c r="O35" i="1" s="1"/>
  <c r="M37" i="1"/>
  <c r="O37" i="1" s="1"/>
  <c r="M38" i="1"/>
  <c r="O38" i="1" s="1"/>
  <c r="M39" i="1"/>
  <c r="O39" i="1" s="1"/>
  <c r="M41" i="1"/>
  <c r="O41" i="1" s="1"/>
  <c r="M42" i="1"/>
  <c r="O42" i="1" s="1"/>
  <c r="M45" i="1"/>
  <c r="O45" i="1" s="1"/>
  <c r="M46" i="1"/>
  <c r="O46" i="1" s="1"/>
  <c r="I39" i="1"/>
  <c r="I40" i="1" s="1"/>
  <c r="I41" i="1" s="1"/>
  <c r="I42" i="1" s="1"/>
  <c r="I43" i="1" s="1"/>
  <c r="I44" i="1" s="1"/>
  <c r="I45" i="1" s="1"/>
  <c r="I46" i="1" s="1"/>
  <c r="I30" i="1"/>
  <c r="I31" i="1" s="1"/>
  <c r="I32" i="1" s="1"/>
  <c r="I33" i="1" s="1"/>
  <c r="I34" i="1" s="1"/>
  <c r="I35" i="1" s="1"/>
  <c r="I36" i="1" s="1"/>
  <c r="I37" i="1" s="1"/>
  <c r="I21" i="1"/>
  <c r="I22" i="1" s="1"/>
  <c r="I23" i="1" s="1"/>
  <c r="I24" i="1" s="1"/>
  <c r="I25" i="1" s="1"/>
  <c r="I26" i="1" s="1"/>
  <c r="I27" i="1" s="1"/>
  <c r="I28" i="1" s="1"/>
  <c r="N16" i="1" l="1"/>
  <c r="P16" i="1" s="1"/>
  <c r="N43" i="1"/>
  <c r="P43" i="1" s="1"/>
  <c r="N36" i="1"/>
  <c r="P36" i="1" s="1"/>
  <c r="N23" i="1"/>
  <c r="P23" i="1" s="1"/>
  <c r="M44" i="1"/>
  <c r="O44" i="1" s="1"/>
  <c r="M40" i="1"/>
  <c r="O40" i="1" s="1"/>
  <c r="M36" i="1"/>
  <c r="O36" i="1" s="1"/>
  <c r="M20" i="1"/>
  <c r="O20" i="1" s="1"/>
  <c r="M16" i="1"/>
  <c r="O16" i="1" s="1"/>
  <c r="N39" i="1"/>
  <c r="P39" i="1" s="1"/>
  <c r="N37" i="1"/>
  <c r="P37" i="1" s="1"/>
  <c r="N33" i="1"/>
  <c r="P33" i="1" s="1"/>
  <c r="N28" i="1"/>
  <c r="P28" i="1" s="1"/>
  <c r="N19" i="1"/>
  <c r="P19" i="1" s="1"/>
  <c r="N17" i="1"/>
  <c r="P17" i="1" s="1"/>
  <c r="N32" i="1"/>
  <c r="P32" i="1" s="1"/>
  <c r="M11" i="1"/>
  <c r="O11" i="1" s="1"/>
  <c r="M43" i="1"/>
  <c r="O43" i="1" s="1"/>
  <c r="M27" i="1"/>
  <c r="O27" i="1" s="1"/>
  <c r="M23" i="1"/>
  <c r="O23" i="1" s="1"/>
  <c r="N29" i="1"/>
  <c r="P29" i="1" s="1"/>
</calcChain>
</file>

<file path=xl/sharedStrings.xml><?xml version="1.0" encoding="utf-8"?>
<sst xmlns="http://schemas.openxmlformats.org/spreadsheetml/2006/main" count="366" uniqueCount="127">
  <si>
    <t>Well</t>
  </si>
  <si>
    <t>Fluor</t>
  </si>
  <si>
    <t>Target</t>
  </si>
  <si>
    <t>Content</t>
  </si>
  <si>
    <t>Sample</t>
  </si>
  <si>
    <t>Cq</t>
  </si>
  <si>
    <t>A01</t>
  </si>
  <si>
    <t>SYBR</t>
  </si>
  <si>
    <t>Unkn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</si>
  <si>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</si>
  <si>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</si>
  <si>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</si>
  <si>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</si>
  <si>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</si>
  <si>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</si>
  <si>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</si>
  <si>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</si>
  <si>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</si>
  <si>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</si>
  <si>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</si>
  <si>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</si>
  <si>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</si>
  <si>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</si>
  <si>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</si>
  <si>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</si>
  <si>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</si>
  <si>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</si>
  <si>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</si>
  <si>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</si>
  <si>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</si>
  <si>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N/A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</si>
  <si>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</si>
  <si>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</si>
  <si>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</si>
  <si>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</si>
  <si>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</si>
  <si>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</si>
  <si>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</si>
  <si>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</si>
  <si>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</si>
  <si>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</si>
  <si>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</si>
  <si>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</si>
  <si>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</si>
  <si>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</si>
  <si>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</si>
  <si>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</si>
  <si>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</si>
  <si>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</si>
  <si>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</si>
  <si>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</si>
  <si>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</si>
  <si>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</si>
  <si>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</si>
  <si>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</si>
  <si>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</si>
  <si>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</si>
  <si>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</si>
  <si>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</si>
  <si>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</si>
  <si>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</si>
  <si>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</si>
  <si>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</si>
  <si>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</si>
  <si>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</si>
  <si>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</si>
  <si>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</si>
  <si>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</si>
  <si>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</si>
  <si>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</si>
  <si>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</si>
  <si>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</si>
  <si>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</si>
  <si>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</si>
  <si>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</si>
  <si>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</si>
  <si>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</si>
  <si>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</si>
  <si>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</si>
  <si>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</si>
  <si>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</si>
  <si>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</si>
  <si>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</si>
  <si>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</si>
  <si>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</si>
  <si>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</si>
  <si>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</si>
  <si>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</si>
  <si>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</si>
  <si>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</si>
  <si>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</si>
  <si>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</si>
  <si>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</si>
  <si>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</si>
  <si>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</si>
  <si>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</si>
  <si>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</si>
  <si>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</si>
  <si>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</si>
  <si>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</si>
  <si>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</si>
  <si>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</si>
  <si>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</si>
  <si>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</si>
  <si>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</si>
  <si>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ng/uL</t>
  </si>
  <si>
    <t>avg</t>
  </si>
  <si>
    <t>difference</t>
  </si>
  <si>
    <t>timepoint 0</t>
  </si>
  <si>
    <t>timepoint 1</t>
  </si>
  <si>
    <t>timepoint 3</t>
  </si>
  <si>
    <t>slope:</t>
  </si>
  <si>
    <t>y-intercept:</t>
  </si>
  <si>
    <t>timepoint 2</t>
  </si>
  <si>
    <t>+/- ng</t>
  </si>
  <si>
    <t>total ng</t>
  </si>
  <si>
    <t>+/- ng recovered</t>
  </si>
  <si>
    <t>from other qPCRs:</t>
  </si>
  <si>
    <t>timepoint 4</t>
  </si>
  <si>
    <t>timepoint 5</t>
  </si>
  <si>
    <t>slope for tp 4:</t>
  </si>
  <si>
    <t>y-int for tp4:</t>
  </si>
  <si>
    <t>slope for tp5:</t>
  </si>
  <si>
    <t>y-int for tp5:</t>
  </si>
  <si>
    <t>*</t>
  </si>
  <si>
    <t>*slope</t>
  </si>
  <si>
    <t>*y-int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</si>
</sst>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0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right" vertical="center" wrapText="1"/>
    </xf>
    <xf numFmtId="0" fontId="1" fillId="0" borderId="0" xfId="0" applyFont="1" applyFill="1" applyBorder="1" applyAlignment="1">
      <alignment horizontal="right" vertical="center" wrapText="1"/>
    </xf>
    <xf numFmtId="0" fontId="0" fillId="0" borderId="0" xfId="0" applyFill="1"/>
    <xf numFmtId="0" fontId="0" fillId="0" borderId="0" xfId="0" quotePrefix="1"/>
    <xf numFmtId="0" fontId="0" fillId="0" borderId="2" xfId="0" applyBorder="1"/>
    <xf numFmtId="0" fontId="0" fillId="0" borderId="3" xfId="0" quotePrefix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applyBorder="1"/>
  </cellXfs>
  <cellStyles count="1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2.8681321084864399E-2"/>
                  <c:y val="-0.665279235928841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Sheet1!$I$2:$I$8</c:f>
              <c:numCache>
                <c:formatCode>General</c:formatCode>
                <c:ptCount val="7"/>
                <c:pt idx="0">
                  <c:v>1.53</c:v>
                </c:pt>
                <c:pt idx="1">
                  <c:v>0.153</c:v>
                </c:pt>
                <c:pt idx="2">
                  <c:v>1.5299999999999999E-2</c:v>
                </c:pt>
                <c:pt idx="3">
                  <c:v>1.5299999999999999E-3</c:v>
                </c:pt>
                <c:pt idx="4">
                  <c:v>1.5300000000000001E-4</c:v>
                </c:pt>
                <c:pt idx="5">
                  <c:v>1.5299999999999999E-5</c:v>
                </c:pt>
                <c:pt idx="6">
                  <c:v>1.53E-6</c:v>
                </c:pt>
              </c:numCache>
            </c:numRef>
          </c:xVal>
          <c:yVal>
            <c:numRef>
              <c:f>Sheet1!$J$2:$J$8</c:f>
              <c:numCache>
                <c:formatCode>General</c:formatCode>
                <c:ptCount val="7"/>
                <c:pt idx="0">
                  <c:v>4.1950000000000003</c:v>
                </c:pt>
                <c:pt idx="1">
                  <c:v>8.14</c:v>
                </c:pt>
                <c:pt idx="2">
                  <c:v>11.72</c:v>
                </c:pt>
                <c:pt idx="3">
                  <c:v>15.085000000000001</c:v>
                </c:pt>
                <c:pt idx="4">
                  <c:v>18.29</c:v>
                </c:pt>
                <c:pt idx="5">
                  <c:v>22.02</c:v>
                </c:pt>
                <c:pt idx="6">
                  <c:v>24.83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05-AA46-9B18-310A0CB3A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672336"/>
        <c:axId val="1448641168"/>
      </c:scatterChart>
      <c:valAx>
        <c:axId val="154567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641168"/>
        <c:crosses val="autoZero"/>
        <c:crossBetween val="midCat"/>
      </c:valAx>
      <c:valAx>
        <c:axId val="144864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67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76200</xdr:colOff>
      <xdr:row>1</xdr:row>
      <xdr:rowOff>25400</xdr:rowOff>
    </xdr:from>
    <xdr:to>
      <xdr:col>23</xdr:col>
      <xdr:colOff>609600</xdr:colOff>
      <xdr:row>15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97"/>
  <sheetViews>
    <sheetView tabSelected="1" topLeftCell="F1" workbookViewId="0">
      <selection activeCell="O56" sqref="O56:O64"/>
    </sheetView>
  </sheetViews>
  <sheetFormatPr baseColWidth="10" defaultColWidth="8.83203125" defaultRowHeight="15" x14ac:dyDescent="0.2"/>
  <cols>
    <col min="8" max="8" width="16" customWidth="1"/>
    <col min="9" max="9" width="9.5" customWidth="1"/>
    <col min="16" max="16" width="14.5" customWidth="1"/>
    <col min="17" max="17" width="12" customWidth="1"/>
  </cols>
  <sheetData>
    <row r="1" spans="2:16" ht="16" thickBot="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105</v>
      </c>
      <c r="J1" t="s">
        <v>106</v>
      </c>
      <c r="K1" t="s">
        <v>107</v>
      </c>
    </row>
    <row r="2" spans="2:16" ht="16" thickBot="1" x14ac:dyDescent="0.25">
      <c r="B2" t="s">
        <v>6</v>
      </c>
      <c r="C2" t="s">
        <v>7</v>
      </c>
      <c r="E2" t="s">
        <v>8</v>
      </c>
      <c r="G2">
        <v>9.59</v>
      </c>
      <c r="I2" s="1">
        <v>1.53</v>
      </c>
      <c r="J2" s="1">
        <v>4.1950000000000003</v>
      </c>
      <c r="K2" s="1">
        <v>0.15</v>
      </c>
    </row>
    <row r="3" spans="2:16" ht="16" thickBot="1" x14ac:dyDescent="0.25">
      <c r="B3" t="s">
        <v>9</v>
      </c>
      <c r="C3" t="s">
        <v>7</v>
      </c>
      <c r="E3" t="s">
        <v>8</v>
      </c>
      <c r="G3">
        <v>9.91</v>
      </c>
      <c r="I3" s="1">
        <v>0.153</v>
      </c>
      <c r="J3" s="1">
        <v>8.14</v>
      </c>
      <c r="K3" s="1">
        <v>0.12</v>
      </c>
      <c r="M3" t="s">
        <v>111</v>
      </c>
      <c r="N3" s="2">
        <v>-1.4930000000000001</v>
      </c>
    </row>
    <row r="4" spans="2:16" ht="16" thickBot="1" x14ac:dyDescent="0.25">
      <c r="B4" t="s">
        <v>10</v>
      </c>
      <c r="C4" t="s">
        <v>7</v>
      </c>
      <c r="E4" t="s">
        <v>8</v>
      </c>
      <c r="G4">
        <v>9.89</v>
      </c>
      <c r="I4" s="1">
        <v>1.5299999999999999E-2</v>
      </c>
      <c r="J4" s="1">
        <v>11.72</v>
      </c>
      <c r="K4" s="1">
        <v>0.18</v>
      </c>
      <c r="M4" t="s">
        <v>112</v>
      </c>
      <c r="N4" s="2">
        <v>5.2210000000000001</v>
      </c>
    </row>
    <row r="5" spans="2:16" ht="16" thickBot="1" x14ac:dyDescent="0.25">
      <c r="B5" t="s">
        <v>11</v>
      </c>
      <c r="C5" t="s">
        <v>7</v>
      </c>
      <c r="E5" t="s">
        <v>8</v>
      </c>
      <c r="G5">
        <v>8.6</v>
      </c>
      <c r="I5" s="1">
        <v>1.5299999999999999E-3</v>
      </c>
      <c r="J5" s="1">
        <v>15.085000000000001</v>
      </c>
      <c r="K5" s="1">
        <v>0.03</v>
      </c>
    </row>
    <row r="6" spans="2:16" ht="16" thickBot="1" x14ac:dyDescent="0.25">
      <c r="B6" t="s">
        <v>12</v>
      </c>
      <c r="C6" t="s">
        <v>7</v>
      </c>
      <c r="E6" t="s">
        <v>8</v>
      </c>
      <c r="G6">
        <v>8.35</v>
      </c>
      <c r="I6" s="1">
        <v>1.5300000000000001E-4</v>
      </c>
      <c r="J6" s="1">
        <v>18.29</v>
      </c>
      <c r="K6" s="1">
        <v>0.06</v>
      </c>
    </row>
    <row r="7" spans="2:16" ht="16" thickBot="1" x14ac:dyDescent="0.25">
      <c r="B7" t="s">
        <v>13</v>
      </c>
      <c r="C7" t="s">
        <v>7</v>
      </c>
      <c r="E7" t="s">
        <v>8</v>
      </c>
      <c r="G7">
        <v>9.2200000000000006</v>
      </c>
      <c r="I7" s="1">
        <v>1.5299999999999999E-5</v>
      </c>
      <c r="J7" s="1">
        <v>22.02</v>
      </c>
      <c r="K7" s="1">
        <v>0.18</v>
      </c>
    </row>
    <row r="8" spans="2:16" ht="16" thickBot="1" x14ac:dyDescent="0.25">
      <c r="B8" t="s">
        <v>14</v>
      </c>
      <c r="C8" t="s">
        <v>7</v>
      </c>
      <c r="E8" t="s">
        <v>8</v>
      </c>
      <c r="G8">
        <v>9.08</v>
      </c>
      <c r="I8" s="1">
        <v>1.53E-6</v>
      </c>
      <c r="J8" s="1">
        <v>24.83</v>
      </c>
      <c r="K8" s="1">
        <v>0.28000000000000003</v>
      </c>
    </row>
    <row r="9" spans="2:16" ht="16" thickBot="1" x14ac:dyDescent="0.25">
      <c r="B9" t="s">
        <v>15</v>
      </c>
      <c r="C9" t="s">
        <v>7</v>
      </c>
      <c r="E9" t="s">
        <v>8</v>
      </c>
      <c r="G9">
        <v>9.0399999999999991</v>
      </c>
    </row>
    <row r="10" spans="2:16" x14ac:dyDescent="0.2">
      <c r="B10" t="s">
        <v>16</v>
      </c>
      <c r="C10" t="s">
        <v>7</v>
      </c>
      <c r="E10" t="s">
        <v>8</v>
      </c>
      <c r="G10">
        <v>8.89</v>
      </c>
      <c r="K10" t="s">
        <v>106</v>
      </c>
      <c r="L10" t="s">
        <v>107</v>
      </c>
      <c r="M10" t="s">
        <v>105</v>
      </c>
      <c r="N10" s="4" t="s">
        <v>114</v>
      </c>
      <c r="O10" s="5" t="s">
        <v>115</v>
      </c>
      <c r="P10" s="6" t="s">
        <v>116</v>
      </c>
    </row>
    <row r="11" spans="2:16" x14ac:dyDescent="0.2">
      <c r="B11" t="s">
        <v>17</v>
      </c>
      <c r="C11" t="s">
        <v>7</v>
      </c>
      <c r="E11" t="s">
        <v>8</v>
      </c>
      <c r="G11">
        <v>28.42</v>
      </c>
      <c r="I11" t="s">
        <v>108</v>
      </c>
      <c r="J11" s="2">
        <v>65</v>
      </c>
      <c r="K11">
        <f>AVERAGE(G2,G14)</f>
        <v>9.5949999999999989</v>
      </c>
      <c r="L11">
        <f>ABS(G2-G14)</f>
        <v>9.9999999999997868E-3</v>
      </c>
      <c r="M11">
        <f>EXP((K11-$N$4)/$N$3)*100</f>
        <v>5.3414565836249102</v>
      </c>
      <c r="N11">
        <f>ABS(EXP((K11+L11-$N$4)/$N$3)*100 - EXP((K11-L11-$N$4)/$N$3)*100)</f>
        <v>7.1553871693857296E-2</v>
      </c>
      <c r="O11" s="7">
        <f>M11*50</f>
        <v>267.07282918124548</v>
      </c>
      <c r="P11" s="8">
        <f>N11*50</f>
        <v>3.5776935846928648</v>
      </c>
    </row>
    <row r="12" spans="2:16" x14ac:dyDescent="0.2">
      <c r="B12" t="s">
        <v>18</v>
      </c>
      <c r="C12" t="s">
        <v>7</v>
      </c>
      <c r="E12" t="s">
        <v>8</v>
      </c>
      <c r="G12">
        <v>29.21</v>
      </c>
      <c r="I12" s="3" t="s">
        <v>108</v>
      </c>
      <c r="J12" s="2">
        <v>65</v>
      </c>
      <c r="K12">
        <f t="shared" ref="K12:K19" si="0">AVERAGE(G3,G15)</f>
        <v>9.86</v>
      </c>
      <c r="L12">
        <f t="shared" ref="L12:L19" si="1">ABS(G3-G15)</f>
        <v>9.9999999999999645E-2</v>
      </c>
      <c r="M12">
        <f t="shared" ref="M12:M46" si="2">EXP((K12-$N$4)/$N$3)*100</f>
        <v>4.4727498913191965</v>
      </c>
      <c r="N12">
        <f t="shared" ref="N12:N45" si="3">ABS(EXP((K12+L12-$N$4)/$N$3)*100 - EXP((K12-L12-$N$4)/$N$3)*100)</f>
        <v>0.59961084128016306</v>
      </c>
      <c r="O12" s="7">
        <f t="shared" ref="O12:O46" si="4">M12*50</f>
        <v>223.63749456595983</v>
      </c>
      <c r="P12" s="8">
        <f t="shared" ref="P12:P45" si="5">N12*50</f>
        <v>29.980542064008155</v>
      </c>
    </row>
    <row r="13" spans="2:16" x14ac:dyDescent="0.2">
      <c r="B13" t="s">
        <v>19</v>
      </c>
      <c r="C13" t="s">
        <v>7</v>
      </c>
      <c r="E13" t="s">
        <v>8</v>
      </c>
      <c r="G13">
        <v>29.5</v>
      </c>
      <c r="I13" s="3" t="s">
        <v>108</v>
      </c>
      <c r="J13" s="2">
        <v>65</v>
      </c>
      <c r="K13">
        <f t="shared" si="0"/>
        <v>9.82</v>
      </c>
      <c r="L13">
        <f t="shared" si="1"/>
        <v>0.14000000000000057</v>
      </c>
      <c r="M13">
        <f t="shared" si="2"/>
        <v>4.5942021312455106</v>
      </c>
      <c r="N13">
        <f t="shared" si="3"/>
        <v>0.86286845811429647</v>
      </c>
      <c r="O13" s="7">
        <f t="shared" si="4"/>
        <v>229.71010656227554</v>
      </c>
      <c r="P13" s="8">
        <f t="shared" si="5"/>
        <v>43.143422905714822</v>
      </c>
    </row>
    <row r="14" spans="2:16" x14ac:dyDescent="0.2">
      <c r="B14" t="s">
        <v>20</v>
      </c>
      <c r="C14" t="s">
        <v>7</v>
      </c>
      <c r="E14" t="s">
        <v>8</v>
      </c>
      <c r="G14">
        <v>9.6</v>
      </c>
      <c r="I14" t="s">
        <v>108</v>
      </c>
      <c r="J14" s="2">
        <v>75</v>
      </c>
      <c r="K14">
        <f t="shared" si="0"/>
        <v>8.6999999999999993</v>
      </c>
      <c r="L14">
        <f t="shared" si="1"/>
        <v>0.20000000000000107</v>
      </c>
      <c r="M14">
        <f t="shared" si="2"/>
        <v>9.7275547122691215</v>
      </c>
      <c r="N14">
        <f t="shared" si="3"/>
        <v>2.6139783296164314</v>
      </c>
      <c r="O14" s="7">
        <f t="shared" si="4"/>
        <v>486.37773561345608</v>
      </c>
      <c r="P14" s="8">
        <f t="shared" si="5"/>
        <v>130.69891648082157</v>
      </c>
    </row>
    <row r="15" spans="2:16" x14ac:dyDescent="0.2">
      <c r="B15" t="s">
        <v>21</v>
      </c>
      <c r="C15" t="s">
        <v>7</v>
      </c>
      <c r="E15" t="s">
        <v>8</v>
      </c>
      <c r="G15">
        <v>9.81</v>
      </c>
      <c r="I15" t="s">
        <v>108</v>
      </c>
      <c r="J15" s="2">
        <v>75</v>
      </c>
      <c r="K15">
        <f t="shared" si="0"/>
        <v>8.5449999999999999</v>
      </c>
      <c r="L15">
        <f t="shared" si="1"/>
        <v>0.39000000000000057</v>
      </c>
      <c r="M15">
        <f t="shared" si="2"/>
        <v>10.791732878929514</v>
      </c>
      <c r="N15">
        <f t="shared" si="3"/>
        <v>5.7023495767447177</v>
      </c>
      <c r="O15" s="7">
        <f t="shared" si="4"/>
        <v>539.58664394647565</v>
      </c>
      <c r="P15" s="8">
        <f t="shared" si="5"/>
        <v>285.11747883723586</v>
      </c>
    </row>
    <row r="16" spans="2:16" x14ac:dyDescent="0.2">
      <c r="B16" t="s">
        <v>22</v>
      </c>
      <c r="C16" t="s">
        <v>7</v>
      </c>
      <c r="E16" t="s">
        <v>8</v>
      </c>
      <c r="G16">
        <v>9.75</v>
      </c>
      <c r="I16" t="s">
        <v>108</v>
      </c>
      <c r="J16" s="2">
        <v>75</v>
      </c>
      <c r="K16">
        <f t="shared" si="0"/>
        <v>9.0150000000000006</v>
      </c>
      <c r="L16">
        <f t="shared" si="1"/>
        <v>0.41000000000000014</v>
      </c>
      <c r="M16">
        <f t="shared" si="2"/>
        <v>7.8772428899237887</v>
      </c>
      <c r="N16">
        <f t="shared" si="3"/>
        <v>4.3809997032324608</v>
      </c>
      <c r="O16" s="7">
        <f t="shared" si="4"/>
        <v>393.86214449618944</v>
      </c>
      <c r="P16" s="8">
        <f t="shared" si="5"/>
        <v>219.04998516162303</v>
      </c>
    </row>
    <row r="17" spans="2:16" x14ac:dyDescent="0.2">
      <c r="B17" t="s">
        <v>23</v>
      </c>
      <c r="C17" t="s">
        <v>7</v>
      </c>
      <c r="E17" t="s">
        <v>8</v>
      </c>
      <c r="G17">
        <v>8.8000000000000007</v>
      </c>
      <c r="I17" t="s">
        <v>108</v>
      </c>
      <c r="J17" s="2">
        <v>85</v>
      </c>
      <c r="K17">
        <f t="shared" si="0"/>
        <v>8.98</v>
      </c>
      <c r="L17">
        <f t="shared" si="1"/>
        <v>0.19999999999999929</v>
      </c>
      <c r="M17">
        <f t="shared" si="2"/>
        <v>8.0640885190408653</v>
      </c>
      <c r="N17">
        <f t="shared" si="3"/>
        <v>2.1669734337545714</v>
      </c>
      <c r="O17" s="7">
        <f t="shared" si="4"/>
        <v>403.20442595204327</v>
      </c>
      <c r="P17" s="8">
        <f t="shared" si="5"/>
        <v>108.34867168772857</v>
      </c>
    </row>
    <row r="18" spans="2:16" x14ac:dyDescent="0.2">
      <c r="B18" t="s">
        <v>24</v>
      </c>
      <c r="C18" t="s">
        <v>7</v>
      </c>
      <c r="E18" t="s">
        <v>8</v>
      </c>
      <c r="G18">
        <v>8.74</v>
      </c>
      <c r="I18" t="s">
        <v>108</v>
      </c>
      <c r="J18" s="2">
        <v>85</v>
      </c>
      <c r="K18">
        <f t="shared" si="0"/>
        <v>9.09</v>
      </c>
      <c r="L18">
        <f t="shared" si="1"/>
        <v>0.10000000000000142</v>
      </c>
      <c r="M18">
        <f t="shared" si="2"/>
        <v>7.4913088474588374</v>
      </c>
      <c r="N18">
        <f t="shared" si="3"/>
        <v>1.0042747994991474</v>
      </c>
      <c r="O18" s="7">
        <f t="shared" si="4"/>
        <v>374.56544237294185</v>
      </c>
      <c r="P18" s="8">
        <f t="shared" si="5"/>
        <v>50.21373997495737</v>
      </c>
    </row>
    <row r="19" spans="2:16" ht="16" thickBot="1" x14ac:dyDescent="0.25">
      <c r="B19" t="s">
        <v>25</v>
      </c>
      <c r="C19" t="s">
        <v>7</v>
      </c>
      <c r="E19" t="s">
        <v>8</v>
      </c>
      <c r="G19">
        <v>8.81</v>
      </c>
      <c r="I19" t="s">
        <v>108</v>
      </c>
      <c r="J19" s="2">
        <v>85</v>
      </c>
      <c r="K19">
        <f t="shared" si="0"/>
        <v>8.9499999999999993</v>
      </c>
      <c r="L19">
        <f t="shared" si="1"/>
        <v>0.11999999999999922</v>
      </c>
      <c r="M19">
        <f t="shared" si="2"/>
        <v>8.2277654022695987</v>
      </c>
      <c r="N19">
        <f t="shared" si="3"/>
        <v>1.3240391752774503</v>
      </c>
      <c r="O19" s="9">
        <f t="shared" si="4"/>
        <v>411.38827011347996</v>
      </c>
      <c r="P19" s="10">
        <f t="shared" si="5"/>
        <v>66.201958763872511</v>
      </c>
    </row>
    <row r="20" spans="2:16" x14ac:dyDescent="0.2">
      <c r="B20" t="s">
        <v>26</v>
      </c>
      <c r="C20" t="s">
        <v>7</v>
      </c>
      <c r="E20" t="s">
        <v>8</v>
      </c>
      <c r="G20">
        <v>8.8800000000000008</v>
      </c>
      <c r="I20" t="s">
        <v>109</v>
      </c>
      <c r="J20" s="2">
        <v>65</v>
      </c>
      <c r="K20">
        <f>AVERAGE(G26,G38)</f>
        <v>9.3249999999999993</v>
      </c>
      <c r="L20">
        <f>ABS(G26-G38)</f>
        <v>7.0000000000000284E-2</v>
      </c>
      <c r="M20">
        <f t="shared" si="2"/>
        <v>6.4002837327539028</v>
      </c>
      <c r="N20">
        <f t="shared" si="3"/>
        <v>0.60038047204079525</v>
      </c>
      <c r="O20" s="7">
        <f t="shared" si="4"/>
        <v>320.01418663769516</v>
      </c>
      <c r="P20" s="8">
        <f t="shared" si="5"/>
        <v>30.019023602039763</v>
      </c>
    </row>
    <row r="21" spans="2:16" x14ac:dyDescent="0.2">
      <c r="B21" t="s">
        <v>27</v>
      </c>
      <c r="C21" t="s">
        <v>7</v>
      </c>
      <c r="E21" t="s">
        <v>8</v>
      </c>
      <c r="G21">
        <v>9.14</v>
      </c>
      <c r="I21" t="str">
        <f t="shared" ref="I21:I28" si="6">I20</f>
        <v>timepoint 1</v>
      </c>
      <c r="J21" s="2">
        <v>65</v>
      </c>
      <c r="K21">
        <f t="shared" ref="K21:K28" si="7">AVERAGE(G27,G39)</f>
        <v>10.175000000000001</v>
      </c>
      <c r="L21">
        <f t="shared" ref="L21:L28" si="8">ABS(G27-G39)</f>
        <v>8.9999999999999858E-2</v>
      </c>
      <c r="M21">
        <f t="shared" si="2"/>
        <v>3.6219726665081735</v>
      </c>
      <c r="N21">
        <f t="shared" si="3"/>
        <v>0.43693904985376353</v>
      </c>
      <c r="O21" s="7">
        <f t="shared" si="4"/>
        <v>181.09863332540868</v>
      </c>
      <c r="P21" s="8">
        <f t="shared" si="5"/>
        <v>21.846952492688175</v>
      </c>
    </row>
    <row r="22" spans="2:16" x14ac:dyDescent="0.2">
      <c r="B22" t="s">
        <v>28</v>
      </c>
      <c r="C22" t="s">
        <v>7</v>
      </c>
      <c r="E22" t="s">
        <v>8</v>
      </c>
      <c r="G22">
        <v>9.01</v>
      </c>
      <c r="I22" t="str">
        <f t="shared" si="6"/>
        <v>timepoint 1</v>
      </c>
      <c r="J22" s="2">
        <v>65</v>
      </c>
      <c r="K22">
        <f t="shared" si="7"/>
        <v>10.295</v>
      </c>
      <c r="L22">
        <f t="shared" si="8"/>
        <v>0.14999999999999858</v>
      </c>
      <c r="M22">
        <f t="shared" si="2"/>
        <v>3.3422483165378574</v>
      </c>
      <c r="N22">
        <f t="shared" si="3"/>
        <v>0.6727141176754321</v>
      </c>
      <c r="O22" s="7">
        <f t="shared" si="4"/>
        <v>167.11241582689286</v>
      </c>
      <c r="P22" s="8">
        <f t="shared" si="5"/>
        <v>33.635705883771607</v>
      </c>
    </row>
    <row r="23" spans="2:16" x14ac:dyDescent="0.2">
      <c r="B23" t="s">
        <v>29</v>
      </c>
      <c r="C23" t="s">
        <v>7</v>
      </c>
      <c r="E23" t="s">
        <v>8</v>
      </c>
      <c r="G23" t="s">
        <v>30</v>
      </c>
      <c r="I23" t="str">
        <f t="shared" si="6"/>
        <v>timepoint 1</v>
      </c>
      <c r="J23" s="2">
        <v>75</v>
      </c>
      <c r="K23">
        <f t="shared" si="7"/>
        <v>8.5749999999999993</v>
      </c>
      <c r="L23">
        <f t="shared" si="8"/>
        <v>0.13000000000000078</v>
      </c>
      <c r="M23">
        <f t="shared" si="2"/>
        <v>10.577050384242332</v>
      </c>
      <c r="N23">
        <f t="shared" si="3"/>
        <v>1.8442795774050236</v>
      </c>
      <c r="O23" s="7">
        <f t="shared" si="4"/>
        <v>528.85251921211659</v>
      </c>
      <c r="P23" s="8">
        <f t="shared" si="5"/>
        <v>92.213978870251182</v>
      </c>
    </row>
    <row r="24" spans="2:16" x14ac:dyDescent="0.2">
      <c r="B24" t="s">
        <v>31</v>
      </c>
      <c r="C24" t="s">
        <v>7</v>
      </c>
      <c r="E24" t="s">
        <v>8</v>
      </c>
      <c r="G24" t="s">
        <v>30</v>
      </c>
      <c r="I24" t="str">
        <f t="shared" si="6"/>
        <v>timepoint 1</v>
      </c>
      <c r="J24" s="2">
        <v>75</v>
      </c>
      <c r="K24">
        <f t="shared" si="7"/>
        <v>8.39</v>
      </c>
      <c r="L24">
        <f t="shared" si="8"/>
        <v>6.0000000000000497E-2</v>
      </c>
      <c r="M24">
        <f t="shared" si="2"/>
        <v>11.972330351766443</v>
      </c>
      <c r="N24">
        <f t="shared" si="3"/>
        <v>0.96253609439737176</v>
      </c>
      <c r="O24" s="7">
        <f t="shared" si="4"/>
        <v>598.61651758832215</v>
      </c>
      <c r="P24" s="8">
        <f t="shared" si="5"/>
        <v>48.126804719868588</v>
      </c>
    </row>
    <row r="25" spans="2:16" x14ac:dyDescent="0.2">
      <c r="B25" t="s">
        <v>32</v>
      </c>
      <c r="C25" t="s">
        <v>7</v>
      </c>
      <c r="E25" t="s">
        <v>8</v>
      </c>
      <c r="G25" t="s">
        <v>30</v>
      </c>
      <c r="I25" t="str">
        <f t="shared" si="6"/>
        <v>timepoint 1</v>
      </c>
      <c r="J25" s="2">
        <v>75</v>
      </c>
      <c r="K25">
        <f t="shared" si="7"/>
        <v>8.61</v>
      </c>
      <c r="L25">
        <f t="shared" si="8"/>
        <v>0.16000000000000014</v>
      </c>
      <c r="M25">
        <f t="shared" si="2"/>
        <v>10.331979211154337</v>
      </c>
      <c r="N25">
        <f t="shared" si="3"/>
        <v>2.2187310844662118</v>
      </c>
      <c r="O25" s="7">
        <f t="shared" si="4"/>
        <v>516.59896055771685</v>
      </c>
      <c r="P25" s="8">
        <f t="shared" si="5"/>
        <v>110.93655422331059</v>
      </c>
    </row>
    <row r="26" spans="2:16" x14ac:dyDescent="0.2">
      <c r="B26" t="s">
        <v>33</v>
      </c>
      <c r="C26" t="s">
        <v>7</v>
      </c>
      <c r="E26" t="s">
        <v>8</v>
      </c>
      <c r="G26">
        <v>9.36</v>
      </c>
      <c r="I26" t="str">
        <f t="shared" si="6"/>
        <v>timepoint 1</v>
      </c>
      <c r="J26" s="2">
        <v>85</v>
      </c>
      <c r="K26">
        <f t="shared" si="7"/>
        <v>9.14</v>
      </c>
      <c r="L26">
        <f t="shared" si="8"/>
        <v>8.0000000000000071E-2</v>
      </c>
      <c r="M26">
        <f t="shared" si="2"/>
        <v>7.2445822237666864</v>
      </c>
      <c r="N26">
        <f t="shared" si="3"/>
        <v>0.77675011074866962</v>
      </c>
      <c r="O26" s="7">
        <f t="shared" si="4"/>
        <v>362.22911118833434</v>
      </c>
      <c r="P26" s="8">
        <f t="shared" si="5"/>
        <v>38.837505537433479</v>
      </c>
    </row>
    <row r="27" spans="2:16" x14ac:dyDescent="0.2">
      <c r="B27" t="s">
        <v>34</v>
      </c>
      <c r="C27" t="s">
        <v>7</v>
      </c>
      <c r="E27" t="s">
        <v>8</v>
      </c>
      <c r="G27">
        <v>10.220000000000001</v>
      </c>
      <c r="I27" t="str">
        <f t="shared" si="6"/>
        <v>timepoint 1</v>
      </c>
      <c r="J27" s="2">
        <v>85</v>
      </c>
      <c r="K27">
        <f t="shared" si="7"/>
        <v>8.7349999999999994</v>
      </c>
      <c r="L27">
        <f t="shared" si="8"/>
        <v>7.0000000000000284E-2</v>
      </c>
      <c r="M27">
        <f t="shared" si="2"/>
        <v>9.5021664274439868</v>
      </c>
      <c r="N27">
        <f t="shared" si="3"/>
        <v>0.89135347795969011</v>
      </c>
      <c r="O27" s="7">
        <f t="shared" si="4"/>
        <v>475.10832137219933</v>
      </c>
      <c r="P27" s="8">
        <f t="shared" si="5"/>
        <v>44.567673897984506</v>
      </c>
    </row>
    <row r="28" spans="2:16" ht="16" thickBot="1" x14ac:dyDescent="0.25">
      <c r="B28" t="s">
        <v>35</v>
      </c>
      <c r="C28" t="s">
        <v>7</v>
      </c>
      <c r="E28" t="s">
        <v>8</v>
      </c>
      <c r="G28">
        <v>10.220000000000001</v>
      </c>
      <c r="I28" t="str">
        <f t="shared" si="6"/>
        <v>timepoint 1</v>
      </c>
      <c r="J28" s="2">
        <v>85</v>
      </c>
      <c r="K28">
        <f t="shared" si="7"/>
        <v>8.4750000000000014</v>
      </c>
      <c r="L28">
        <f t="shared" si="8"/>
        <v>9.9999999999997868E-3</v>
      </c>
      <c r="M28">
        <f t="shared" si="2"/>
        <v>11.30975731499538</v>
      </c>
      <c r="N28">
        <f t="shared" si="3"/>
        <v>0.15150491464945581</v>
      </c>
      <c r="O28" s="9">
        <f t="shared" si="4"/>
        <v>565.48786574976907</v>
      </c>
      <c r="P28" s="10">
        <f t="shared" si="5"/>
        <v>7.5752457324727906</v>
      </c>
    </row>
    <row r="29" spans="2:16" x14ac:dyDescent="0.2">
      <c r="B29" t="s">
        <v>36</v>
      </c>
      <c r="C29" t="s">
        <v>7</v>
      </c>
      <c r="E29" t="s">
        <v>8</v>
      </c>
      <c r="G29">
        <v>8.51</v>
      </c>
      <c r="I29" t="s">
        <v>113</v>
      </c>
      <c r="J29" s="2">
        <v>65</v>
      </c>
      <c r="K29">
        <f>AVERAGE(G50,G62)</f>
        <v>9.25</v>
      </c>
      <c r="L29">
        <f>ABS(G50-G62)</f>
        <v>0.42000000000000171</v>
      </c>
      <c r="M29">
        <f t="shared" si="2"/>
        <v>6.7300108103849761</v>
      </c>
      <c r="N29">
        <f t="shared" si="3"/>
        <v>3.8366159184254665</v>
      </c>
      <c r="O29" s="7">
        <f t="shared" si="4"/>
        <v>336.50054051924883</v>
      </c>
      <c r="P29" s="8">
        <f t="shared" si="5"/>
        <v>191.83079592127334</v>
      </c>
    </row>
    <row r="30" spans="2:16" x14ac:dyDescent="0.2">
      <c r="B30" t="s">
        <v>37</v>
      </c>
      <c r="C30" t="s">
        <v>7</v>
      </c>
      <c r="E30" t="s">
        <v>8</v>
      </c>
      <c r="G30">
        <v>8.36</v>
      </c>
      <c r="I30" t="str">
        <f t="shared" ref="I30:I37" si="9">I29</f>
        <v>timepoint 2</v>
      </c>
      <c r="J30" s="2">
        <v>65</v>
      </c>
      <c r="K30">
        <f t="shared" ref="K30:K37" si="10">AVERAGE(G51,G63)</f>
        <v>9.67</v>
      </c>
      <c r="L30">
        <f t="shared" ref="L30:L37" si="11">ABS(G51-G63)</f>
        <v>0.12000000000000099</v>
      </c>
      <c r="M30">
        <f t="shared" si="2"/>
        <v>5.0797596979536088</v>
      </c>
      <c r="N30">
        <f t="shared" si="3"/>
        <v>0.81745170313569382</v>
      </c>
      <c r="O30" s="7">
        <f t="shared" si="4"/>
        <v>253.98798489768043</v>
      </c>
      <c r="P30" s="8">
        <f t="shared" si="5"/>
        <v>40.872585156784695</v>
      </c>
    </row>
    <row r="31" spans="2:16" x14ac:dyDescent="0.2">
      <c r="B31" t="s">
        <v>38</v>
      </c>
      <c r="C31" t="s">
        <v>7</v>
      </c>
      <c r="E31" t="s">
        <v>8</v>
      </c>
      <c r="G31">
        <v>8.5299999999999994</v>
      </c>
      <c r="I31" t="str">
        <f t="shared" si="9"/>
        <v>timepoint 2</v>
      </c>
      <c r="J31" s="2">
        <v>65</v>
      </c>
      <c r="K31">
        <f t="shared" si="10"/>
        <v>10.030000000000001</v>
      </c>
      <c r="L31">
        <f t="shared" si="11"/>
        <v>0.11999999999999922</v>
      </c>
      <c r="M31">
        <f t="shared" si="2"/>
        <v>3.9913866655340668</v>
      </c>
      <c r="N31">
        <f t="shared" si="3"/>
        <v>0.64230712112785149</v>
      </c>
      <c r="O31" s="7">
        <f t="shared" si="4"/>
        <v>199.56933327670333</v>
      </c>
      <c r="P31" s="8">
        <f t="shared" si="5"/>
        <v>32.115356056392571</v>
      </c>
    </row>
    <row r="32" spans="2:16" x14ac:dyDescent="0.2">
      <c r="B32" t="s">
        <v>39</v>
      </c>
      <c r="C32" t="s">
        <v>7</v>
      </c>
      <c r="E32" t="s">
        <v>8</v>
      </c>
      <c r="G32">
        <v>9.1</v>
      </c>
      <c r="I32" t="str">
        <f t="shared" si="9"/>
        <v>timepoint 2</v>
      </c>
      <c r="J32" s="2">
        <v>75</v>
      </c>
      <c r="K32">
        <f t="shared" si="10"/>
        <v>16.255000000000003</v>
      </c>
      <c r="L32">
        <f t="shared" si="11"/>
        <v>0.19000000000000128</v>
      </c>
      <c r="M32">
        <f t="shared" si="2"/>
        <v>6.1709415251847595E-2</v>
      </c>
      <c r="N32">
        <f t="shared" si="3"/>
        <v>1.5748777197059964E-2</v>
      </c>
      <c r="O32" s="7">
        <f t="shared" si="4"/>
        <v>3.0854707625923798</v>
      </c>
      <c r="P32" s="8">
        <f t="shared" si="5"/>
        <v>0.78743885985299822</v>
      </c>
    </row>
    <row r="33" spans="2:18" x14ac:dyDescent="0.2">
      <c r="B33" t="s">
        <v>40</v>
      </c>
      <c r="C33" t="s">
        <v>7</v>
      </c>
      <c r="E33" t="s">
        <v>8</v>
      </c>
      <c r="G33">
        <v>8.77</v>
      </c>
      <c r="I33" t="str">
        <f t="shared" si="9"/>
        <v>timepoint 2</v>
      </c>
      <c r="J33" s="2">
        <v>75</v>
      </c>
      <c r="K33">
        <f t="shared" si="10"/>
        <v>8.5549999999999997</v>
      </c>
      <c r="L33">
        <f t="shared" si="11"/>
        <v>8.9999999999999858E-2</v>
      </c>
      <c r="M33">
        <f t="shared" si="2"/>
        <v>10.719692206908713</v>
      </c>
      <c r="N33">
        <f t="shared" si="3"/>
        <v>1.2931771050958876</v>
      </c>
      <c r="O33" s="7">
        <f t="shared" si="4"/>
        <v>535.98461034543561</v>
      </c>
      <c r="P33" s="8">
        <f t="shared" si="5"/>
        <v>64.658855254794375</v>
      </c>
    </row>
    <row r="34" spans="2:18" x14ac:dyDescent="0.2">
      <c r="B34" t="s">
        <v>41</v>
      </c>
      <c r="C34" t="s">
        <v>7</v>
      </c>
      <c r="E34" t="s">
        <v>8</v>
      </c>
      <c r="G34">
        <v>8.4700000000000006</v>
      </c>
      <c r="I34" t="str">
        <f t="shared" si="9"/>
        <v>timepoint 2</v>
      </c>
      <c r="J34" s="2">
        <v>75</v>
      </c>
      <c r="K34">
        <f t="shared" si="10"/>
        <v>8.51</v>
      </c>
      <c r="L34">
        <f t="shared" si="11"/>
        <v>0.19999999999999929</v>
      </c>
      <c r="M34">
        <f t="shared" si="2"/>
        <v>11.047709258889345</v>
      </c>
      <c r="N34">
        <f t="shared" si="3"/>
        <v>2.9687288788225086</v>
      </c>
      <c r="O34" s="7">
        <f t="shared" si="4"/>
        <v>552.38546294446724</v>
      </c>
      <c r="P34" s="8">
        <f t="shared" si="5"/>
        <v>148.43644394112542</v>
      </c>
    </row>
    <row r="35" spans="2:18" x14ac:dyDescent="0.2">
      <c r="B35" t="s">
        <v>42</v>
      </c>
      <c r="C35" t="s">
        <v>7</v>
      </c>
      <c r="E35" t="s">
        <v>8</v>
      </c>
      <c r="G35" t="s">
        <v>30</v>
      </c>
      <c r="I35" t="str">
        <f t="shared" si="9"/>
        <v>timepoint 2</v>
      </c>
      <c r="J35" s="2">
        <v>85</v>
      </c>
      <c r="K35">
        <f t="shared" si="10"/>
        <v>9.57</v>
      </c>
      <c r="L35">
        <f t="shared" si="11"/>
        <v>9.9999999999999645E-2</v>
      </c>
      <c r="M35">
        <f t="shared" si="2"/>
        <v>5.431651293629062</v>
      </c>
      <c r="N35">
        <f t="shared" si="3"/>
        <v>0.72815987498751511</v>
      </c>
      <c r="O35" s="7">
        <f t="shared" si="4"/>
        <v>271.58256468145311</v>
      </c>
      <c r="P35" s="8">
        <f t="shared" si="5"/>
        <v>36.407993749375755</v>
      </c>
    </row>
    <row r="36" spans="2:18" x14ac:dyDescent="0.2">
      <c r="B36" t="s">
        <v>43</v>
      </c>
      <c r="C36" t="s">
        <v>7</v>
      </c>
      <c r="E36" t="s">
        <v>8</v>
      </c>
      <c r="G36" t="s">
        <v>30</v>
      </c>
      <c r="I36" t="str">
        <f t="shared" si="9"/>
        <v>timepoint 2</v>
      </c>
      <c r="J36" s="2">
        <v>85</v>
      </c>
      <c r="K36">
        <f t="shared" si="10"/>
        <v>9.42</v>
      </c>
      <c r="L36">
        <f t="shared" si="11"/>
        <v>0.32000000000000028</v>
      </c>
      <c r="M36">
        <f t="shared" si="2"/>
        <v>6.0057181957804513</v>
      </c>
      <c r="N36">
        <f t="shared" si="3"/>
        <v>2.5942104586957111</v>
      </c>
      <c r="O36" s="7">
        <f t="shared" si="4"/>
        <v>300.28590978902258</v>
      </c>
      <c r="P36" s="8">
        <f t="shared" si="5"/>
        <v>129.71052293478556</v>
      </c>
    </row>
    <row r="37" spans="2:18" ht="16" thickBot="1" x14ac:dyDescent="0.25">
      <c r="B37" t="s">
        <v>44</v>
      </c>
      <c r="C37" t="s">
        <v>7</v>
      </c>
      <c r="E37" t="s">
        <v>8</v>
      </c>
      <c r="G37" t="s">
        <v>30</v>
      </c>
      <c r="I37" t="str">
        <f t="shared" si="9"/>
        <v>timepoint 2</v>
      </c>
      <c r="J37" s="2">
        <v>85</v>
      </c>
      <c r="K37">
        <f t="shared" si="10"/>
        <v>9.504999999999999</v>
      </c>
      <c r="L37">
        <f t="shared" si="11"/>
        <v>4.9999999999998934E-2</v>
      </c>
      <c r="M37">
        <f t="shared" si="2"/>
        <v>5.6733495736281006</v>
      </c>
      <c r="N37">
        <f t="shared" si="3"/>
        <v>0.38006765761893124</v>
      </c>
      <c r="O37" s="9">
        <f t="shared" si="4"/>
        <v>283.66747868140504</v>
      </c>
      <c r="P37" s="10">
        <f t="shared" si="5"/>
        <v>19.00338288094656</v>
      </c>
    </row>
    <row r="38" spans="2:18" x14ac:dyDescent="0.2">
      <c r="B38" t="s">
        <v>45</v>
      </c>
      <c r="C38" t="s">
        <v>7</v>
      </c>
      <c r="E38" t="s">
        <v>8</v>
      </c>
      <c r="G38">
        <v>9.2899999999999991</v>
      </c>
      <c r="I38" t="s">
        <v>110</v>
      </c>
      <c r="J38" s="2">
        <v>65</v>
      </c>
      <c r="K38">
        <f>AVERAGE(G74,G86)</f>
        <v>9.3350000000000009</v>
      </c>
      <c r="L38">
        <f>ABS(G74-G86)</f>
        <v>0.20999999999999908</v>
      </c>
      <c r="M38">
        <f t="shared" si="2"/>
        <v>6.3575583663642563</v>
      </c>
      <c r="N38">
        <f t="shared" si="3"/>
        <v>1.794365560424259</v>
      </c>
      <c r="O38" s="7">
        <f t="shared" si="4"/>
        <v>317.87791831821283</v>
      </c>
      <c r="P38" s="8">
        <f t="shared" si="5"/>
        <v>89.718278021212953</v>
      </c>
    </row>
    <row r="39" spans="2:18" x14ac:dyDescent="0.2">
      <c r="B39" t="s">
        <v>46</v>
      </c>
      <c r="C39" t="s">
        <v>7</v>
      </c>
      <c r="E39" t="s">
        <v>8</v>
      </c>
      <c r="G39">
        <v>10.130000000000001</v>
      </c>
      <c r="I39" t="str">
        <f t="shared" ref="I39:I46" si="12">I38</f>
        <v>timepoint 3</v>
      </c>
      <c r="J39" s="2">
        <v>65</v>
      </c>
      <c r="K39">
        <f t="shared" ref="K39:K46" si="13">AVERAGE(G75,G87)</f>
        <v>9.4350000000000005</v>
      </c>
      <c r="L39">
        <f t="shared" ref="L39:L46" si="14">ABS(G75-G87)</f>
        <v>0.23000000000000043</v>
      </c>
      <c r="M39">
        <f t="shared" si="2"/>
        <v>5.9456815286954265</v>
      </c>
      <c r="N39">
        <f t="shared" si="3"/>
        <v>1.8391455324238652</v>
      </c>
      <c r="O39" s="7">
        <f t="shared" si="4"/>
        <v>297.28407643477135</v>
      </c>
      <c r="P39" s="8">
        <f t="shared" si="5"/>
        <v>91.957276621193259</v>
      </c>
    </row>
    <row r="40" spans="2:18" x14ac:dyDescent="0.2">
      <c r="B40" t="s">
        <v>47</v>
      </c>
      <c r="C40" t="s">
        <v>7</v>
      </c>
      <c r="E40" t="s">
        <v>8</v>
      </c>
      <c r="G40">
        <v>10.37</v>
      </c>
      <c r="I40" t="str">
        <f t="shared" si="12"/>
        <v>timepoint 3</v>
      </c>
      <c r="J40" s="2">
        <v>65</v>
      </c>
      <c r="K40">
        <f t="shared" si="13"/>
        <v>9.61</v>
      </c>
      <c r="L40">
        <f t="shared" si="14"/>
        <v>4.0000000000000924E-2</v>
      </c>
      <c r="M40">
        <f t="shared" si="2"/>
        <v>5.2880602636168357</v>
      </c>
      <c r="N40">
        <f t="shared" si="3"/>
        <v>0.28338609029346529</v>
      </c>
      <c r="O40" s="7">
        <f t="shared" si="4"/>
        <v>264.40301318084181</v>
      </c>
      <c r="P40" s="8">
        <f t="shared" si="5"/>
        <v>14.169304514673264</v>
      </c>
    </row>
    <row r="41" spans="2:18" x14ac:dyDescent="0.2">
      <c r="B41" t="s">
        <v>48</v>
      </c>
      <c r="C41" t="s">
        <v>7</v>
      </c>
      <c r="E41" t="s">
        <v>8</v>
      </c>
      <c r="G41">
        <v>8.64</v>
      </c>
      <c r="I41" t="str">
        <f t="shared" si="12"/>
        <v>timepoint 3</v>
      </c>
      <c r="J41" s="2">
        <v>75</v>
      </c>
      <c r="K41">
        <f t="shared" si="13"/>
        <v>8.41</v>
      </c>
      <c r="L41">
        <f t="shared" si="14"/>
        <v>8.0000000000000071E-2</v>
      </c>
      <c r="M41">
        <f t="shared" si="2"/>
        <v>11.813020271777448</v>
      </c>
      <c r="N41">
        <f t="shared" si="3"/>
        <v>1.266569212821862</v>
      </c>
      <c r="O41" s="7">
        <f t="shared" si="4"/>
        <v>590.65101358887239</v>
      </c>
      <c r="P41" s="8">
        <f t="shared" si="5"/>
        <v>63.328460641093102</v>
      </c>
    </row>
    <row r="42" spans="2:18" x14ac:dyDescent="0.2">
      <c r="B42" t="s">
        <v>49</v>
      </c>
      <c r="C42" t="s">
        <v>7</v>
      </c>
      <c r="E42" t="s">
        <v>8</v>
      </c>
      <c r="G42">
        <v>8.42</v>
      </c>
      <c r="I42" t="str">
        <f t="shared" si="12"/>
        <v>timepoint 3</v>
      </c>
      <c r="J42" s="2">
        <v>75</v>
      </c>
      <c r="K42">
        <f t="shared" si="13"/>
        <v>8.3449999999999989</v>
      </c>
      <c r="L42">
        <f t="shared" si="14"/>
        <v>2.9999999999999361E-2</v>
      </c>
      <c r="M42">
        <f t="shared" si="2"/>
        <v>12.33867748483001</v>
      </c>
      <c r="N42">
        <f t="shared" si="3"/>
        <v>0.49589448673417102</v>
      </c>
      <c r="O42" s="7">
        <f t="shared" si="4"/>
        <v>616.93387424150046</v>
      </c>
      <c r="P42" s="8">
        <f t="shared" si="5"/>
        <v>24.794724336708551</v>
      </c>
    </row>
    <row r="43" spans="2:18" x14ac:dyDescent="0.2">
      <c r="B43" t="s">
        <v>50</v>
      </c>
      <c r="C43" t="s">
        <v>7</v>
      </c>
      <c r="E43" t="s">
        <v>8</v>
      </c>
      <c r="G43">
        <v>8.69</v>
      </c>
      <c r="I43" t="str">
        <f t="shared" si="12"/>
        <v>timepoint 3</v>
      </c>
      <c r="J43" s="2">
        <v>75</v>
      </c>
      <c r="K43">
        <f t="shared" si="13"/>
        <v>8.4149999999999991</v>
      </c>
      <c r="L43">
        <f t="shared" si="14"/>
        <v>9.0000000000001634E-2</v>
      </c>
      <c r="M43">
        <f t="shared" si="2"/>
        <v>11.773525088730121</v>
      </c>
      <c r="N43">
        <f t="shared" si="3"/>
        <v>1.4203069264624641</v>
      </c>
      <c r="O43" s="7">
        <f t="shared" si="4"/>
        <v>588.67625443650604</v>
      </c>
      <c r="P43" s="8">
        <f t="shared" si="5"/>
        <v>71.015346323123211</v>
      </c>
    </row>
    <row r="44" spans="2:18" x14ac:dyDescent="0.2">
      <c r="B44" t="s">
        <v>51</v>
      </c>
      <c r="C44" t="s">
        <v>7</v>
      </c>
      <c r="E44" t="s">
        <v>8</v>
      </c>
      <c r="G44">
        <v>9.18</v>
      </c>
      <c r="I44" t="str">
        <f t="shared" si="12"/>
        <v>timepoint 3</v>
      </c>
      <c r="J44" s="2">
        <v>85</v>
      </c>
      <c r="K44">
        <f t="shared" si="13"/>
        <v>9.25</v>
      </c>
      <c r="L44">
        <f t="shared" si="14"/>
        <v>0.46000000000000085</v>
      </c>
      <c r="M44">
        <f t="shared" si="2"/>
        <v>6.7300108103849761</v>
      </c>
      <c r="N44">
        <f t="shared" si="3"/>
        <v>4.2130179964456564</v>
      </c>
      <c r="O44" s="7">
        <f t="shared" si="4"/>
        <v>336.50054051924883</v>
      </c>
      <c r="P44" s="8">
        <f t="shared" si="5"/>
        <v>210.65089982228281</v>
      </c>
    </row>
    <row r="45" spans="2:18" x14ac:dyDescent="0.2">
      <c r="B45" t="s">
        <v>52</v>
      </c>
      <c r="C45" t="s">
        <v>7</v>
      </c>
      <c r="E45" t="s">
        <v>8</v>
      </c>
      <c r="G45">
        <v>8.6999999999999993</v>
      </c>
      <c r="I45" t="str">
        <f t="shared" si="12"/>
        <v>timepoint 3</v>
      </c>
      <c r="J45" s="2">
        <v>85</v>
      </c>
      <c r="K45">
        <f t="shared" si="13"/>
        <v>10.125</v>
      </c>
      <c r="L45">
        <f t="shared" si="14"/>
        <v>5.0000000000000711E-2</v>
      </c>
      <c r="M45">
        <f t="shared" si="2"/>
        <v>3.7453251331529906</v>
      </c>
      <c r="N45">
        <f t="shared" si="3"/>
        <v>0.25090591226665904</v>
      </c>
      <c r="O45" s="7">
        <f t="shared" si="4"/>
        <v>187.26625665764954</v>
      </c>
      <c r="P45" s="8">
        <f t="shared" si="5"/>
        <v>12.545295613332952</v>
      </c>
    </row>
    <row r="46" spans="2:18" ht="16" thickBot="1" x14ac:dyDescent="0.25">
      <c r="B46" t="s">
        <v>53</v>
      </c>
      <c r="C46" t="s">
        <v>7</v>
      </c>
      <c r="E46" t="s">
        <v>8</v>
      </c>
      <c r="G46">
        <v>8.48</v>
      </c>
      <c r="I46" t="str">
        <f t="shared" si="12"/>
        <v>timepoint 3</v>
      </c>
      <c r="J46" s="2">
        <v>85</v>
      </c>
      <c r="K46">
        <f t="shared" si="13"/>
        <v>9.2850000000000001</v>
      </c>
      <c r="L46">
        <f t="shared" si="14"/>
        <v>0.28999999999999915</v>
      </c>
      <c r="M46">
        <f t="shared" si="2"/>
        <v>6.57407587727233</v>
      </c>
      <c r="N46">
        <f>ABS(EXP((K46+L46-$N$4)/$N$3)*100 - EXP((K46-L46-$N$4)/$N$3)*100)</f>
        <v>2.5699838535812303</v>
      </c>
      <c r="O46" s="7">
        <f t="shared" si="4"/>
        <v>328.70379386361651</v>
      </c>
      <c r="P46" s="8">
        <f>N46*50</f>
        <v>128.49919267906151</v>
      </c>
      <c r="Q46" t="s">
        <v>120</v>
      </c>
      <c r="R46">
        <v>-1.589</v>
      </c>
    </row>
    <row r="47" spans="2:18" x14ac:dyDescent="0.2">
      <c r="B47" t="s">
        <v>54</v>
      </c>
      <c r="C47" t="s">
        <v>7</v>
      </c>
      <c r="E47" t="s">
        <v>8</v>
      </c>
      <c r="G47" t="s">
        <v>30</v>
      </c>
      <c r="H47" t="s">
        <v>117</v>
      </c>
      <c r="I47" t="s">
        <v>118</v>
      </c>
      <c r="J47" s="2">
        <v>65</v>
      </c>
      <c r="K47">
        <v>7.1582207679748535</v>
      </c>
      <c r="L47">
        <v>6.9880485534667969E-2</v>
      </c>
      <c r="M47">
        <f>0.304602350055599*10</f>
        <v>3.0460235005559899</v>
      </c>
      <c r="N47" s="8">
        <f>ABS(EXP((K47+L47-$R$47)/$R$46)*10 - EXP((K47-L47-$R$47)/$R$46)*10)</f>
        <v>0.26800027702846529</v>
      </c>
      <c r="O47" s="5">
        <f t="shared" ref="O47:O64" si="15">M47*50</f>
        <v>152.3011750277995</v>
      </c>
      <c r="P47" s="11">
        <f t="shared" ref="P47:P64" si="16">N47*50</f>
        <v>13.400013851423264</v>
      </c>
      <c r="Q47" t="s">
        <v>121</v>
      </c>
      <c r="R47">
        <v>5.2693000000000003</v>
      </c>
    </row>
    <row r="48" spans="2:18" x14ac:dyDescent="0.2">
      <c r="B48" t="s">
        <v>55</v>
      </c>
      <c r="C48" t="s">
        <v>7</v>
      </c>
      <c r="E48" t="s">
        <v>8</v>
      </c>
      <c r="G48" t="s">
        <v>30</v>
      </c>
      <c r="I48" t="s">
        <v>118</v>
      </c>
      <c r="J48" s="2">
        <v>65</v>
      </c>
      <c r="K48">
        <v>7.4800939559936523</v>
      </c>
      <c r="L48">
        <v>3.8512229919433594E-2</v>
      </c>
      <c r="M48">
        <f>10*0.248748859225326</f>
        <v>2.4874885922532601</v>
      </c>
      <c r="N48" s="8">
        <f t="shared" ref="N48:N55" si="17">ABS(EXP((K48+L48-$R$47)/$R$46)*10 - EXP((K48-L48-$R$47)/$R$46)*10)</f>
        <v>0.12058919055380946</v>
      </c>
      <c r="O48" s="7">
        <f t="shared" si="15"/>
        <v>124.37442961266301</v>
      </c>
      <c r="P48" s="8">
        <f t="shared" si="16"/>
        <v>6.0294595276904728</v>
      </c>
    </row>
    <row r="49" spans="2:19" x14ac:dyDescent="0.2">
      <c r="B49" t="s">
        <v>56</v>
      </c>
      <c r="C49" t="s">
        <v>7</v>
      </c>
      <c r="E49" t="s">
        <v>8</v>
      </c>
      <c r="G49" t="s">
        <v>30</v>
      </c>
      <c r="I49" t="s">
        <v>118</v>
      </c>
      <c r="J49" s="2">
        <v>65</v>
      </c>
      <c r="K49">
        <v>7.6066091060638428</v>
      </c>
      <c r="L49">
        <v>3.7533283233642578E-2</v>
      </c>
      <c r="M49">
        <f>10*0.229711560739679</f>
        <v>2.29711560739679</v>
      </c>
      <c r="N49" s="8">
        <f t="shared" si="17"/>
        <v>0.10852902244822049</v>
      </c>
      <c r="O49" s="7">
        <f t="shared" si="15"/>
        <v>114.85578036983949</v>
      </c>
      <c r="P49" s="8">
        <f t="shared" si="16"/>
        <v>5.4264511224110246</v>
      </c>
    </row>
    <row r="50" spans="2:19" x14ac:dyDescent="0.2">
      <c r="B50" t="s">
        <v>57</v>
      </c>
      <c r="C50" t="s">
        <v>7</v>
      </c>
      <c r="E50" t="s">
        <v>8</v>
      </c>
      <c r="G50">
        <v>9.4600000000000009</v>
      </c>
      <c r="I50" t="s">
        <v>118</v>
      </c>
      <c r="J50" s="2">
        <v>75</v>
      </c>
      <c r="K50">
        <v>6.0704708099365234</v>
      </c>
      <c r="L50">
        <v>2.3736000061035156E-2</v>
      </c>
      <c r="M50">
        <f>10*0.603989709603075</f>
        <v>6.0398970960307494</v>
      </c>
      <c r="N50" s="8">
        <f t="shared" si="17"/>
        <v>0.18045101251698537</v>
      </c>
      <c r="O50" s="7">
        <f t="shared" si="15"/>
        <v>301.99485480153749</v>
      </c>
      <c r="P50" s="8">
        <f t="shared" si="16"/>
        <v>9.0225506258492683</v>
      </c>
    </row>
    <row r="51" spans="2:19" x14ac:dyDescent="0.2">
      <c r="B51" t="s">
        <v>58</v>
      </c>
      <c r="C51" t="s">
        <v>7</v>
      </c>
      <c r="E51" t="s">
        <v>8</v>
      </c>
      <c r="G51">
        <v>9.61</v>
      </c>
      <c r="I51" t="s">
        <v>118</v>
      </c>
      <c r="J51" s="2">
        <v>75</v>
      </c>
      <c r="K51">
        <v>6.5117897987365723</v>
      </c>
      <c r="L51">
        <v>0.15090274810791016</v>
      </c>
      <c r="M51">
        <f>10*0.457521268846791</f>
        <v>4.5752126884679098</v>
      </c>
      <c r="N51" s="8">
        <f t="shared" si="17"/>
        <v>0.87029630220342469</v>
      </c>
      <c r="O51" s="7">
        <f t="shared" si="15"/>
        <v>228.76063442339549</v>
      </c>
      <c r="P51" s="8">
        <f t="shared" si="16"/>
        <v>43.514815110171234</v>
      </c>
    </row>
    <row r="52" spans="2:19" x14ac:dyDescent="0.2">
      <c r="B52" t="s">
        <v>59</v>
      </c>
      <c r="C52" t="s">
        <v>7</v>
      </c>
      <c r="E52" t="s">
        <v>8</v>
      </c>
      <c r="G52">
        <v>10.09</v>
      </c>
      <c r="I52" t="s">
        <v>118</v>
      </c>
      <c r="J52" s="2">
        <v>75</v>
      </c>
      <c r="K52">
        <v>6.0713574886322021</v>
      </c>
      <c r="L52">
        <v>6.9900989532470703E-2</v>
      </c>
      <c r="M52">
        <f>10*0.603652771015354</f>
        <v>6.0365277101535399</v>
      </c>
      <c r="N52" s="8">
        <f t="shared" si="17"/>
        <v>0.5312717019272295</v>
      </c>
      <c r="O52" s="7">
        <f t="shared" si="15"/>
        <v>301.826385507677</v>
      </c>
      <c r="P52" s="8">
        <f t="shared" si="16"/>
        <v>26.563585096361475</v>
      </c>
    </row>
    <row r="53" spans="2:19" x14ac:dyDescent="0.2">
      <c r="B53" t="s">
        <v>60</v>
      </c>
      <c r="C53" t="s">
        <v>7</v>
      </c>
      <c r="E53" t="s">
        <v>8</v>
      </c>
      <c r="G53">
        <v>16.350000000000001</v>
      </c>
      <c r="I53" t="s">
        <v>118</v>
      </c>
      <c r="J53" s="2">
        <v>85</v>
      </c>
      <c r="K53">
        <v>7.3186202049255371</v>
      </c>
      <c r="L53">
        <v>0.12219715118408203</v>
      </c>
      <c r="M53">
        <f>10*0.275355645931372</f>
        <v>2.7535564593137201</v>
      </c>
      <c r="N53" s="8">
        <f t="shared" si="17"/>
        <v>0.42392511220361451</v>
      </c>
      <c r="O53" s="7">
        <f t="shared" si="15"/>
        <v>137.677822965686</v>
      </c>
      <c r="P53" s="8">
        <f t="shared" si="16"/>
        <v>21.196255610180724</v>
      </c>
    </row>
    <row r="54" spans="2:19" x14ac:dyDescent="0.2">
      <c r="B54" t="s">
        <v>61</v>
      </c>
      <c r="C54" t="s">
        <v>7</v>
      </c>
      <c r="E54" t="s">
        <v>8</v>
      </c>
      <c r="G54">
        <v>8.6</v>
      </c>
      <c r="I54" t="s">
        <v>118</v>
      </c>
      <c r="J54" s="2">
        <v>85</v>
      </c>
      <c r="K54">
        <v>8.0904626846313477</v>
      </c>
      <c r="L54">
        <v>2.6334762573242188E-2</v>
      </c>
      <c r="M54">
        <f>10*0.169410116619217</f>
        <v>1.6941011661921701</v>
      </c>
      <c r="N54" s="8">
        <f t="shared" si="17"/>
        <v>5.6155814168667328E-2</v>
      </c>
      <c r="O54" s="7">
        <f t="shared" si="15"/>
        <v>84.705058309608503</v>
      </c>
      <c r="P54" s="8">
        <f t="shared" si="16"/>
        <v>2.8077907084333664</v>
      </c>
    </row>
    <row r="55" spans="2:19" x14ac:dyDescent="0.2">
      <c r="B55" t="s">
        <v>62</v>
      </c>
      <c r="C55" t="s">
        <v>7</v>
      </c>
      <c r="E55" t="s">
        <v>8</v>
      </c>
      <c r="G55">
        <v>8.61</v>
      </c>
      <c r="I55" t="s">
        <v>118</v>
      </c>
      <c r="J55" s="2">
        <v>85</v>
      </c>
      <c r="K55">
        <v>7.0994586944580078</v>
      </c>
      <c r="L55">
        <v>0.137603759765625</v>
      </c>
      <c r="M55">
        <f>10*0.316077580950299</f>
        <v>3.1607758095029896</v>
      </c>
      <c r="N55" s="8">
        <f t="shared" si="17"/>
        <v>0.54811635829708116</v>
      </c>
      <c r="O55" s="7">
        <f t="shared" si="15"/>
        <v>158.03879047514948</v>
      </c>
      <c r="P55" s="8">
        <f t="shared" si="16"/>
        <v>27.405817914854058</v>
      </c>
    </row>
    <row r="56" spans="2:19" x14ac:dyDescent="0.2">
      <c r="B56" t="s">
        <v>63</v>
      </c>
      <c r="C56" t="s">
        <v>7</v>
      </c>
      <c r="E56" t="s">
        <v>8</v>
      </c>
      <c r="G56">
        <v>9.6199999999999992</v>
      </c>
      <c r="H56" t="s">
        <v>117</v>
      </c>
      <c r="I56" t="s">
        <v>119</v>
      </c>
      <c r="J56" s="2">
        <v>65</v>
      </c>
      <c r="K56">
        <v>8.149658203125</v>
      </c>
      <c r="L56">
        <v>6.4426009808540699E-2</v>
      </c>
      <c r="M56">
        <f>10*0.404656936052632</f>
        <v>4.0465693605263198</v>
      </c>
      <c r="N56" s="8">
        <f>ABS(EXP((K56+L56-$R$57)/$R$56)*10 - EXP((K56-L56-$R$57)/$R$56)*10)</f>
        <v>0.32114865218490696</v>
      </c>
      <c r="O56" s="7">
        <f t="shared" si="15"/>
        <v>202.32846802631599</v>
      </c>
      <c r="P56" s="8">
        <f t="shared" si="16"/>
        <v>16.057432609245346</v>
      </c>
      <c r="Q56" t="s">
        <v>122</v>
      </c>
      <c r="R56">
        <v>-1.6240000000000001</v>
      </c>
    </row>
    <row r="57" spans="2:19" x14ac:dyDescent="0.2">
      <c r="B57" t="s">
        <v>64</v>
      </c>
      <c r="C57" t="s">
        <v>7</v>
      </c>
      <c r="E57" t="s">
        <v>8</v>
      </c>
      <c r="G57">
        <v>9.58</v>
      </c>
      <c r="I57" t="s">
        <v>119</v>
      </c>
      <c r="J57" s="2">
        <v>65</v>
      </c>
      <c r="K57">
        <v>8.8022489547729492</v>
      </c>
      <c r="L57">
        <v>0.11565364971219792</v>
      </c>
      <c r="M57">
        <f>10*0.270750583450729</f>
        <v>2.7075058345072902</v>
      </c>
      <c r="N57" s="8">
        <f t="shared" ref="N57:N64" si="18">ABS(EXP((K57+L57-$R$57)/$R$56)*10 - EXP((K57-L57-$R$57)/$R$56)*10)</f>
        <v>0.38595773440152437</v>
      </c>
      <c r="O57" s="7">
        <f t="shared" si="15"/>
        <v>135.37529172536452</v>
      </c>
      <c r="P57" s="8">
        <f t="shared" si="16"/>
        <v>19.297886720076217</v>
      </c>
      <c r="Q57" t="s">
        <v>123</v>
      </c>
      <c r="R57">
        <v>6.6803999999999997</v>
      </c>
    </row>
    <row r="58" spans="2:19" x14ac:dyDescent="0.2">
      <c r="B58" t="s">
        <v>65</v>
      </c>
      <c r="C58" t="s">
        <v>7</v>
      </c>
      <c r="E58" t="s">
        <v>8</v>
      </c>
      <c r="G58">
        <v>9.48</v>
      </c>
      <c r="I58" t="s">
        <v>119</v>
      </c>
      <c r="J58" s="2">
        <v>65</v>
      </c>
      <c r="K58">
        <v>9.0118727684020996</v>
      </c>
      <c r="L58">
        <v>0.4968020993121004</v>
      </c>
      <c r="M58">
        <f>10*0.237963984799239</f>
        <v>2.3796398479923901</v>
      </c>
      <c r="N58" s="8">
        <f t="shared" si="18"/>
        <v>1.4787383973242949</v>
      </c>
      <c r="O58" s="7">
        <f t="shared" si="15"/>
        <v>118.98199239961951</v>
      </c>
      <c r="P58" s="8">
        <f t="shared" si="16"/>
        <v>73.936919866214751</v>
      </c>
    </row>
    <row r="59" spans="2:19" x14ac:dyDescent="0.2">
      <c r="B59" t="s">
        <v>66</v>
      </c>
      <c r="C59" t="s">
        <v>7</v>
      </c>
      <c r="E59" t="s">
        <v>8</v>
      </c>
      <c r="G59" t="s">
        <v>30</v>
      </c>
      <c r="I59" t="s">
        <v>119</v>
      </c>
      <c r="J59" s="2">
        <v>75</v>
      </c>
      <c r="K59">
        <v>6.954035758972168</v>
      </c>
      <c r="L59">
        <v>7.1022497362677748E-3</v>
      </c>
      <c r="M59">
        <f>10*0.844935551054235</f>
        <v>8.4493555105423503</v>
      </c>
      <c r="N59" s="8">
        <f t="shared" si="18"/>
        <v>7.3903478121589927E-2</v>
      </c>
      <c r="O59" s="7">
        <f t="shared" si="15"/>
        <v>422.46777552711751</v>
      </c>
      <c r="P59" s="8">
        <f t="shared" si="16"/>
        <v>3.6951739060794964</v>
      </c>
    </row>
    <row r="60" spans="2:19" x14ac:dyDescent="0.2">
      <c r="B60" t="s">
        <v>67</v>
      </c>
      <c r="C60" t="s">
        <v>7</v>
      </c>
      <c r="E60" t="s">
        <v>8</v>
      </c>
      <c r="G60" t="s">
        <v>30</v>
      </c>
      <c r="I60" t="s">
        <v>119</v>
      </c>
      <c r="J60" s="2">
        <v>75</v>
      </c>
      <c r="K60">
        <v>7.2798695000000002</v>
      </c>
      <c r="L60">
        <v>0.101720846007591</v>
      </c>
      <c r="M60">
        <f>10*0.774336953637125</f>
        <v>7.7433695363712491</v>
      </c>
      <c r="N60" s="8">
        <f>ABS(EXP((K60+L60-$S$61)/$S$60)*10 - EXP((K60-L60-$S$61)/$S$60)*10)</f>
        <v>0.96708398756176805</v>
      </c>
      <c r="O60" s="7">
        <f t="shared" si="15"/>
        <v>387.16847681856245</v>
      </c>
      <c r="P60" s="8">
        <f t="shared" si="16"/>
        <v>48.354199378088403</v>
      </c>
      <c r="Q60" t="s">
        <v>124</v>
      </c>
      <c r="R60" t="s">
        <v>125</v>
      </c>
      <c r="S60">
        <v>-1.63</v>
      </c>
    </row>
    <row r="61" spans="2:19" x14ac:dyDescent="0.2">
      <c r="B61" t="s">
        <v>68</v>
      </c>
      <c r="C61" t="s">
        <v>7</v>
      </c>
      <c r="E61" t="s">
        <v>8</v>
      </c>
      <c r="G61" t="s">
        <v>30</v>
      </c>
      <c r="I61" t="s">
        <v>119</v>
      </c>
      <c r="J61" s="2">
        <v>75</v>
      </c>
      <c r="K61">
        <v>6.9754224999999996</v>
      </c>
      <c r="L61">
        <v>2.8419328642668593E-2</v>
      </c>
      <c r="M61">
        <f>10*0.933353878644624</f>
        <v>9.3335387864462405</v>
      </c>
      <c r="N61" s="8">
        <f>ABS(EXP((K61+L61-$S$61)/$S$60)*10 - EXP((K61-L61-$S$61)/$S$60)*10)</f>
        <v>0.32548017816077746</v>
      </c>
      <c r="O61" s="7">
        <f t="shared" si="15"/>
        <v>466.67693932231202</v>
      </c>
      <c r="P61" s="8">
        <f t="shared" si="16"/>
        <v>16.274008908038873</v>
      </c>
      <c r="Q61" t="s">
        <v>124</v>
      </c>
      <c r="R61" t="s">
        <v>126</v>
      </c>
      <c r="S61">
        <v>6.8630000000000004</v>
      </c>
    </row>
    <row r="62" spans="2:19" x14ac:dyDescent="0.2">
      <c r="B62" t="s">
        <v>69</v>
      </c>
      <c r="C62" t="s">
        <v>7</v>
      </c>
      <c r="E62" t="s">
        <v>8</v>
      </c>
      <c r="G62">
        <v>9.0399999999999991</v>
      </c>
      <c r="I62" t="s">
        <v>119</v>
      </c>
      <c r="J62" s="2">
        <v>85</v>
      </c>
      <c r="K62">
        <v>8.7911381721496582</v>
      </c>
      <c r="L62">
        <v>0.13727262277476995</v>
      </c>
      <c r="M62">
        <f>10*0.272609305761874</f>
        <v>2.7260930576187397</v>
      </c>
      <c r="N62" s="8">
        <f t="shared" si="18"/>
        <v>0.46140853175580698</v>
      </c>
      <c r="O62" s="7">
        <f t="shared" si="15"/>
        <v>136.30465288093697</v>
      </c>
      <c r="P62" s="8">
        <f t="shared" si="16"/>
        <v>23.070426587790351</v>
      </c>
    </row>
    <row r="63" spans="2:19" x14ac:dyDescent="0.2">
      <c r="B63" t="s">
        <v>70</v>
      </c>
      <c r="C63" t="s">
        <v>7</v>
      </c>
      <c r="E63" t="s">
        <v>8</v>
      </c>
      <c r="G63">
        <v>9.73</v>
      </c>
      <c r="I63" t="s">
        <v>119</v>
      </c>
      <c r="J63" s="2">
        <v>85</v>
      </c>
      <c r="K63">
        <v>9.7202620506286621</v>
      </c>
      <c r="L63">
        <v>0.21542838995421948</v>
      </c>
      <c r="M63">
        <f>10*0.153840913755358</f>
        <v>1.53840913755358</v>
      </c>
      <c r="N63" s="8">
        <f t="shared" si="18"/>
        <v>0.40934709261604052</v>
      </c>
      <c r="O63" s="7">
        <f t="shared" si="15"/>
        <v>76.920456877679001</v>
      </c>
      <c r="P63" s="8">
        <f t="shared" si="16"/>
        <v>20.467354630802028</v>
      </c>
    </row>
    <row r="64" spans="2:19" ht="16" thickBot="1" x14ac:dyDescent="0.25">
      <c r="B64" t="s">
        <v>71</v>
      </c>
      <c r="C64" t="s">
        <v>7</v>
      </c>
      <c r="E64" t="s">
        <v>8</v>
      </c>
      <c r="G64">
        <v>9.9700000000000006</v>
      </c>
      <c r="I64" t="s">
        <v>119</v>
      </c>
      <c r="J64" s="2">
        <v>85</v>
      </c>
      <c r="K64">
        <v>8.4675679206848145</v>
      </c>
      <c r="L64">
        <v>9.4005005268274225E-2</v>
      </c>
      <c r="M64">
        <f>10*0.332713720296306</f>
        <v>3.3271372029630601</v>
      </c>
      <c r="N64" s="8">
        <f t="shared" si="18"/>
        <v>0.38539685015684588</v>
      </c>
      <c r="O64" s="9">
        <f t="shared" si="15"/>
        <v>166.356860148153</v>
      </c>
      <c r="P64" s="10">
        <f t="shared" si="16"/>
        <v>19.269842507842295</v>
      </c>
    </row>
    <row r="65" spans="2:7" x14ac:dyDescent="0.2">
      <c r="B65" t="s">
        <v>72</v>
      </c>
      <c r="C65" t="s">
        <v>7</v>
      </c>
      <c r="E65" t="s">
        <v>8</v>
      </c>
      <c r="G65">
        <v>16.16</v>
      </c>
    </row>
    <row r="66" spans="2:7" x14ac:dyDescent="0.2">
      <c r="B66" t="s">
        <v>73</v>
      </c>
      <c r="C66" t="s">
        <v>7</v>
      </c>
      <c r="E66" t="s">
        <v>8</v>
      </c>
      <c r="G66">
        <v>8.51</v>
      </c>
    </row>
    <row r="67" spans="2:7" x14ac:dyDescent="0.2">
      <c r="B67" t="s">
        <v>74</v>
      </c>
      <c r="C67" t="s">
        <v>7</v>
      </c>
      <c r="E67" t="s">
        <v>8</v>
      </c>
      <c r="G67">
        <v>8.41</v>
      </c>
    </row>
    <row r="68" spans="2:7" x14ac:dyDescent="0.2">
      <c r="B68" t="s">
        <v>75</v>
      </c>
      <c r="C68" t="s">
        <v>7</v>
      </c>
      <c r="E68" t="s">
        <v>8</v>
      </c>
      <c r="G68">
        <v>9.52</v>
      </c>
    </row>
    <row r="69" spans="2:7" x14ac:dyDescent="0.2">
      <c r="B69" t="s">
        <v>76</v>
      </c>
      <c r="C69" t="s">
        <v>7</v>
      </c>
      <c r="E69" t="s">
        <v>8</v>
      </c>
      <c r="G69">
        <v>9.26</v>
      </c>
    </row>
    <row r="70" spans="2:7" x14ac:dyDescent="0.2">
      <c r="B70" t="s">
        <v>77</v>
      </c>
      <c r="C70" t="s">
        <v>7</v>
      </c>
      <c r="E70" t="s">
        <v>8</v>
      </c>
      <c r="G70">
        <v>9.5299999999999994</v>
      </c>
    </row>
    <row r="71" spans="2:7" x14ac:dyDescent="0.2">
      <c r="B71" t="s">
        <v>78</v>
      </c>
      <c r="C71" t="s">
        <v>7</v>
      </c>
      <c r="E71" t="s">
        <v>8</v>
      </c>
      <c r="G71" t="s">
        <v>30</v>
      </c>
    </row>
    <row r="72" spans="2:7" x14ac:dyDescent="0.2">
      <c r="B72" t="s">
        <v>79</v>
      </c>
      <c r="C72" t="s">
        <v>7</v>
      </c>
      <c r="E72" t="s">
        <v>8</v>
      </c>
      <c r="G72" t="s">
        <v>30</v>
      </c>
    </row>
    <row r="73" spans="2:7" x14ac:dyDescent="0.2">
      <c r="B73" t="s">
        <v>80</v>
      </c>
      <c r="C73" t="s">
        <v>7</v>
      </c>
      <c r="E73" t="s">
        <v>8</v>
      </c>
      <c r="G73" t="s">
        <v>30</v>
      </c>
    </row>
    <row r="74" spans="2:7" x14ac:dyDescent="0.2">
      <c r="B74" t="s">
        <v>81</v>
      </c>
      <c r="C74" t="s">
        <v>7</v>
      </c>
      <c r="E74" t="s">
        <v>8</v>
      </c>
      <c r="G74">
        <v>9.23</v>
      </c>
    </row>
    <row r="75" spans="2:7" x14ac:dyDescent="0.2">
      <c r="B75" t="s">
        <v>82</v>
      </c>
      <c r="C75" t="s">
        <v>7</v>
      </c>
      <c r="E75" t="s">
        <v>8</v>
      </c>
      <c r="G75">
        <v>9.32</v>
      </c>
    </row>
    <row r="76" spans="2:7" x14ac:dyDescent="0.2">
      <c r="B76" t="s">
        <v>83</v>
      </c>
      <c r="C76" t="s">
        <v>7</v>
      </c>
      <c r="E76" t="s">
        <v>8</v>
      </c>
      <c r="G76">
        <v>9.6300000000000008</v>
      </c>
    </row>
    <row r="77" spans="2:7" x14ac:dyDescent="0.2">
      <c r="B77" t="s">
        <v>84</v>
      </c>
      <c r="C77" t="s">
        <v>7</v>
      </c>
      <c r="E77" t="s">
        <v>8</v>
      </c>
      <c r="G77">
        <v>8.4499999999999993</v>
      </c>
    </row>
    <row r="78" spans="2:7" x14ac:dyDescent="0.2">
      <c r="B78" t="s">
        <v>85</v>
      </c>
      <c r="C78" t="s">
        <v>7</v>
      </c>
      <c r="E78" t="s">
        <v>8</v>
      </c>
      <c r="G78">
        <v>8.36</v>
      </c>
    </row>
    <row r="79" spans="2:7" x14ac:dyDescent="0.2">
      <c r="B79" t="s">
        <v>86</v>
      </c>
      <c r="C79" t="s">
        <v>7</v>
      </c>
      <c r="E79" t="s">
        <v>8</v>
      </c>
      <c r="G79">
        <v>8.3699999999999992</v>
      </c>
    </row>
    <row r="80" spans="2:7" x14ac:dyDescent="0.2">
      <c r="B80" t="s">
        <v>87</v>
      </c>
      <c r="C80" t="s">
        <v>7</v>
      </c>
      <c r="E80" t="s">
        <v>8</v>
      </c>
      <c r="G80">
        <v>9.02</v>
      </c>
    </row>
    <row r="81" spans="2:7" x14ac:dyDescent="0.2">
      <c r="B81" t="s">
        <v>88</v>
      </c>
      <c r="C81" t="s">
        <v>7</v>
      </c>
      <c r="E81" t="s">
        <v>8</v>
      </c>
      <c r="G81">
        <v>10.15</v>
      </c>
    </row>
    <row r="82" spans="2:7" x14ac:dyDescent="0.2">
      <c r="B82" t="s">
        <v>89</v>
      </c>
      <c r="C82" t="s">
        <v>7</v>
      </c>
      <c r="E82" t="s">
        <v>8</v>
      </c>
      <c r="G82">
        <v>9.43</v>
      </c>
    </row>
    <row r="83" spans="2:7" x14ac:dyDescent="0.2">
      <c r="B83" t="s">
        <v>90</v>
      </c>
      <c r="C83" t="s">
        <v>7</v>
      </c>
      <c r="E83" t="s">
        <v>8</v>
      </c>
      <c r="G83" t="s">
        <v>30</v>
      </c>
    </row>
    <row r="84" spans="2:7" x14ac:dyDescent="0.2">
      <c r="B84" t="s">
        <v>91</v>
      </c>
      <c r="C84" t="s">
        <v>7</v>
      </c>
      <c r="E84" t="s">
        <v>8</v>
      </c>
      <c r="G84" t="s">
        <v>30</v>
      </c>
    </row>
    <row r="85" spans="2:7" x14ac:dyDescent="0.2">
      <c r="B85" t="s">
        <v>92</v>
      </c>
      <c r="C85" t="s">
        <v>7</v>
      </c>
      <c r="E85" t="s">
        <v>8</v>
      </c>
      <c r="G85" t="s">
        <v>30</v>
      </c>
    </row>
    <row r="86" spans="2:7" x14ac:dyDescent="0.2">
      <c r="B86" t="s">
        <v>93</v>
      </c>
      <c r="C86" t="s">
        <v>7</v>
      </c>
      <c r="E86" t="s">
        <v>8</v>
      </c>
      <c r="G86">
        <v>9.44</v>
      </c>
    </row>
    <row r="87" spans="2:7" x14ac:dyDescent="0.2">
      <c r="B87" t="s">
        <v>94</v>
      </c>
      <c r="C87" t="s">
        <v>7</v>
      </c>
      <c r="E87" t="s">
        <v>8</v>
      </c>
      <c r="G87">
        <v>9.5500000000000007</v>
      </c>
    </row>
    <row r="88" spans="2:7" x14ac:dyDescent="0.2">
      <c r="B88" t="s">
        <v>95</v>
      </c>
      <c r="C88" t="s">
        <v>7</v>
      </c>
      <c r="E88" t="s">
        <v>8</v>
      </c>
      <c r="G88">
        <v>9.59</v>
      </c>
    </row>
    <row r="89" spans="2:7" x14ac:dyDescent="0.2">
      <c r="B89" t="s">
        <v>96</v>
      </c>
      <c r="C89" t="s">
        <v>7</v>
      </c>
      <c r="E89" t="s">
        <v>8</v>
      </c>
      <c r="G89">
        <v>8.3699999999999992</v>
      </c>
    </row>
    <row r="90" spans="2:7" x14ac:dyDescent="0.2">
      <c r="B90" t="s">
        <v>97</v>
      </c>
      <c r="C90" t="s">
        <v>7</v>
      </c>
      <c r="E90" t="s">
        <v>8</v>
      </c>
      <c r="G90">
        <v>8.33</v>
      </c>
    </row>
    <row r="91" spans="2:7" x14ac:dyDescent="0.2">
      <c r="B91" t="s">
        <v>98</v>
      </c>
      <c r="C91" t="s">
        <v>7</v>
      </c>
      <c r="E91" t="s">
        <v>8</v>
      </c>
      <c r="G91">
        <v>8.4600000000000009</v>
      </c>
    </row>
    <row r="92" spans="2:7" x14ac:dyDescent="0.2">
      <c r="B92" t="s">
        <v>99</v>
      </c>
      <c r="C92" t="s">
        <v>7</v>
      </c>
      <c r="E92" t="s">
        <v>8</v>
      </c>
      <c r="G92">
        <v>9.48</v>
      </c>
    </row>
    <row r="93" spans="2:7" x14ac:dyDescent="0.2">
      <c r="B93" t="s">
        <v>100</v>
      </c>
      <c r="C93" t="s">
        <v>7</v>
      </c>
      <c r="E93" t="s">
        <v>8</v>
      </c>
      <c r="G93">
        <v>10.1</v>
      </c>
    </row>
    <row r="94" spans="2:7" x14ac:dyDescent="0.2">
      <c r="B94" t="s">
        <v>101</v>
      </c>
      <c r="C94" t="s">
        <v>7</v>
      </c>
      <c r="E94" t="s">
        <v>8</v>
      </c>
      <c r="G94">
        <v>9.14</v>
      </c>
    </row>
    <row r="95" spans="2:7" x14ac:dyDescent="0.2">
      <c r="B95" t="s">
        <v>102</v>
      </c>
      <c r="C95" t="s">
        <v>7</v>
      </c>
      <c r="E95" t="s">
        <v>8</v>
      </c>
      <c r="G95" t="s">
        <v>30</v>
      </c>
    </row>
    <row r="96" spans="2:7" x14ac:dyDescent="0.2">
      <c r="B96" t="s">
        <v>103</v>
      </c>
      <c r="C96" t="s">
        <v>7</v>
      </c>
      <c r="E96" t="s">
        <v>8</v>
      </c>
      <c r="G96" t="s">
        <v>30</v>
      </c>
    </row>
    <row r="97" spans="2:7" x14ac:dyDescent="0.2">
      <c r="B97" t="s">
        <v>104</v>
      </c>
      <c r="C97" t="s">
        <v>7</v>
      </c>
      <c r="E97" t="s">
        <v>8</v>
      </c>
      <c r="G97" t="s">
        <v>30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soslab</dc:creator>
  <cp:lastModifiedBy>lee Organick</cp:lastModifiedBy>
  <dcterms:created xsi:type="dcterms:W3CDTF">2017-10-27T22:12:04Z</dcterms:created>
  <dcterms:modified xsi:type="dcterms:W3CDTF">2018-03-26T18:33:13Z</dcterms:modified>
</cp:coreProperties>
</file>