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DE6C8ACD-96AA-B646-8619-F01C825D4F3F}" xr6:coauthVersionLast="31" xr6:coauthVersionMax="31" xr10:uidLastSave="{00000000-0000-0000-0000-000000000000}"/>
  <bookViews>
    <workbookView xWindow="12100" yWindow="-22580" windowWidth="19320" windowHeight="1156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P59" i="1"/>
  <c r="O59" i="1"/>
  <c r="N60" i="1"/>
  <c r="N62" i="1"/>
  <c r="N63" i="1"/>
  <c r="N64" i="1"/>
  <c r="N65" i="1"/>
  <c r="N66" i="1"/>
  <c r="N67" i="1"/>
  <c r="N59" i="1"/>
  <c r="M67" i="1"/>
  <c r="M66" i="1"/>
  <c r="M65" i="1"/>
  <c r="M64" i="1"/>
  <c r="M63" i="1"/>
  <c r="M62" i="1"/>
  <c r="M60" i="1"/>
  <c r="M59" i="1"/>
  <c r="L57" i="1" l="1"/>
  <c r="K57" i="1"/>
  <c r="K55" i="1"/>
  <c r="N55" i="1" s="1"/>
  <c r="P55" i="1" s="1"/>
  <c r="L55" i="1"/>
  <c r="M55" i="1"/>
  <c r="O55" i="1"/>
  <c r="I48" i="1"/>
  <c r="I49" i="1"/>
  <c r="I50" i="1"/>
  <c r="I51" i="1"/>
  <c r="I52" i="1" s="1"/>
  <c r="I53" i="1" s="1"/>
  <c r="I54" i="1" s="1"/>
  <c r="I55" i="1" s="1"/>
  <c r="K54" i="1"/>
  <c r="L54" i="1"/>
  <c r="N54" i="1"/>
  <c r="P54" i="1"/>
  <c r="M54" i="1"/>
  <c r="O54" i="1"/>
  <c r="K53" i="1"/>
  <c r="N53" i="1" s="1"/>
  <c r="P53" i="1" s="1"/>
  <c r="L53" i="1"/>
  <c r="M53" i="1"/>
  <c r="O53" i="1"/>
  <c r="K52" i="1"/>
  <c r="L52" i="1"/>
  <c r="N52" i="1"/>
  <c r="P52" i="1"/>
  <c r="M52" i="1"/>
  <c r="O52" i="1"/>
  <c r="K51" i="1"/>
  <c r="N51" i="1" s="1"/>
  <c r="P51" i="1" s="1"/>
  <c r="L51" i="1"/>
  <c r="M51" i="1"/>
  <c r="O51" i="1"/>
  <c r="K50" i="1"/>
  <c r="L50" i="1"/>
  <c r="N50" i="1"/>
  <c r="P50" i="1"/>
  <c r="M50" i="1"/>
  <c r="O50" i="1"/>
  <c r="K49" i="1"/>
  <c r="N49" i="1" s="1"/>
  <c r="P49" i="1" s="1"/>
  <c r="L49" i="1"/>
  <c r="M49" i="1"/>
  <c r="O49" i="1"/>
  <c r="K48" i="1"/>
  <c r="L48" i="1"/>
  <c r="N48" i="1"/>
  <c r="P48" i="1"/>
  <c r="M48" i="1"/>
  <c r="O48" i="1"/>
  <c r="K47" i="1"/>
  <c r="N47" i="1" s="1"/>
  <c r="P47" i="1" s="1"/>
  <c r="L47" i="1"/>
  <c r="M47" i="1"/>
  <c r="O47" i="1"/>
  <c r="K46" i="1"/>
  <c r="L46" i="1"/>
  <c r="N46" i="1"/>
  <c r="P46" i="1"/>
  <c r="M46" i="1"/>
  <c r="O46" i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M45" i="1"/>
  <c r="O45" i="1"/>
  <c r="K44" i="1"/>
  <c r="L44" i="1"/>
  <c r="N44" i="1"/>
  <c r="P44" i="1"/>
  <c r="M44" i="1"/>
  <c r="O44" i="1"/>
  <c r="K43" i="1"/>
  <c r="N43" i="1" s="1"/>
  <c r="P43" i="1" s="1"/>
  <c r="L43" i="1"/>
  <c r="M43" i="1"/>
  <c r="O43" i="1"/>
  <c r="K42" i="1"/>
  <c r="L42" i="1"/>
  <c r="N42" i="1"/>
  <c r="P42" i="1"/>
  <c r="M42" i="1"/>
  <c r="O42" i="1"/>
  <c r="K41" i="1"/>
  <c r="N41" i="1" s="1"/>
  <c r="P41" i="1" s="1"/>
  <c r="L41" i="1"/>
  <c r="M41" i="1"/>
  <c r="O41" i="1"/>
  <c r="K40" i="1"/>
  <c r="L40" i="1"/>
  <c r="N40" i="1"/>
  <c r="P40" i="1"/>
  <c r="M40" i="1"/>
  <c r="O40" i="1"/>
  <c r="K39" i="1"/>
  <c r="N39" i="1" s="1"/>
  <c r="P39" i="1" s="1"/>
  <c r="L39" i="1"/>
  <c r="M39" i="1"/>
  <c r="O39" i="1"/>
  <c r="K38" i="1"/>
  <c r="L38" i="1"/>
  <c r="N38" i="1"/>
  <c r="P38" i="1"/>
  <c r="M38" i="1"/>
  <c r="O38" i="1"/>
  <c r="K37" i="1"/>
  <c r="N37" i="1" s="1"/>
  <c r="P37" i="1" s="1"/>
  <c r="L37" i="1"/>
  <c r="M37" i="1"/>
  <c r="O37" i="1"/>
  <c r="I30" i="1"/>
  <c r="I31" i="1"/>
  <c r="I32" i="1"/>
  <c r="I33" i="1"/>
  <c r="I34" i="1" s="1"/>
  <c r="I35" i="1" s="1"/>
  <c r="I36" i="1" s="1"/>
  <c r="I37" i="1" s="1"/>
  <c r="K36" i="1"/>
  <c r="L36" i="1"/>
  <c r="N36" i="1"/>
  <c r="P36" i="1"/>
  <c r="M36" i="1"/>
  <c r="O36" i="1"/>
  <c r="K35" i="1"/>
  <c r="N35" i="1" s="1"/>
  <c r="P35" i="1" s="1"/>
  <c r="L35" i="1"/>
  <c r="K34" i="1"/>
  <c r="L34" i="1"/>
  <c r="N34" i="1"/>
  <c r="P34" i="1"/>
  <c r="M34" i="1"/>
  <c r="O34" i="1"/>
  <c r="K33" i="1"/>
  <c r="N33" i="1" s="1"/>
  <c r="P33" i="1" s="1"/>
  <c r="L33" i="1"/>
  <c r="K32" i="1"/>
  <c r="L32" i="1"/>
  <c r="N32" i="1"/>
  <c r="P32" i="1"/>
  <c r="M32" i="1"/>
  <c r="O32" i="1"/>
  <c r="K31" i="1"/>
  <c r="N31" i="1" s="1"/>
  <c r="P31" i="1" s="1"/>
  <c r="L31" i="1"/>
  <c r="K30" i="1"/>
  <c r="L30" i="1"/>
  <c r="N30" i="1"/>
  <c r="P30" i="1"/>
  <c r="M30" i="1"/>
  <c r="O30" i="1"/>
  <c r="K29" i="1"/>
  <c r="N29" i="1" s="1"/>
  <c r="P29" i="1" s="1"/>
  <c r="L29" i="1"/>
  <c r="K28" i="1"/>
  <c r="L28" i="1"/>
  <c r="N28" i="1"/>
  <c r="P28" i="1"/>
  <c r="M28" i="1"/>
  <c r="O28" i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K26" i="1"/>
  <c r="L26" i="1"/>
  <c r="N26" i="1"/>
  <c r="P26" i="1"/>
  <c r="M26" i="1"/>
  <c r="O26" i="1"/>
  <c r="K25" i="1"/>
  <c r="N25" i="1" s="1"/>
  <c r="P25" i="1" s="1"/>
  <c r="L25" i="1"/>
  <c r="K24" i="1"/>
  <c r="L24" i="1"/>
  <c r="N24" i="1"/>
  <c r="P24" i="1"/>
  <c r="M24" i="1"/>
  <c r="O24" i="1" s="1"/>
  <c r="K23" i="1"/>
  <c r="N23" i="1" s="1"/>
  <c r="P23" i="1" s="1"/>
  <c r="L23" i="1"/>
  <c r="M23" i="1"/>
  <c r="O23" i="1"/>
  <c r="K22" i="1"/>
  <c r="L22" i="1"/>
  <c r="N22" i="1"/>
  <c r="P22" i="1"/>
  <c r="M22" i="1"/>
  <c r="O22" i="1" s="1"/>
  <c r="K21" i="1"/>
  <c r="N21" i="1" s="1"/>
  <c r="P21" i="1" s="1"/>
  <c r="L21" i="1"/>
  <c r="K20" i="1"/>
  <c r="L20" i="1"/>
  <c r="N20" i="1"/>
  <c r="P20" i="1"/>
  <c r="M20" i="1"/>
  <c r="O20" i="1" s="1"/>
  <c r="K19" i="1"/>
  <c r="N19" i="1" s="1"/>
  <c r="P19" i="1" s="1"/>
  <c r="L19" i="1"/>
  <c r="M19" i="1"/>
  <c r="O19" i="1"/>
  <c r="K18" i="1"/>
  <c r="L18" i="1"/>
  <c r="N18" i="1"/>
  <c r="P18" i="1"/>
  <c r="M18" i="1"/>
  <c r="O18" i="1" s="1"/>
  <c r="K17" i="1"/>
  <c r="N17" i="1" s="1"/>
  <c r="P17" i="1" s="1"/>
  <c r="L17" i="1"/>
  <c r="K16" i="1"/>
  <c r="L16" i="1"/>
  <c r="N16" i="1"/>
  <c r="P16" i="1"/>
  <c r="M16" i="1"/>
  <c r="O16" i="1" s="1"/>
  <c r="K15" i="1"/>
  <c r="N15" i="1" s="1"/>
  <c r="P15" i="1" s="1"/>
  <c r="L15" i="1"/>
  <c r="M15" i="1"/>
  <c r="O15" i="1"/>
  <c r="K14" i="1"/>
  <c r="L14" i="1"/>
  <c r="N14" i="1"/>
  <c r="P14" i="1"/>
  <c r="M14" i="1"/>
  <c r="O14" i="1" s="1"/>
  <c r="K13" i="1"/>
  <c r="N13" i="1" s="1"/>
  <c r="P13" i="1" s="1"/>
  <c r="L13" i="1"/>
  <c r="K12" i="1"/>
  <c r="L12" i="1"/>
  <c r="N12" i="1"/>
  <c r="P12" i="1"/>
  <c r="M12" i="1"/>
  <c r="O12" i="1" s="1"/>
  <c r="K11" i="1"/>
  <c r="N11" i="1" s="1"/>
  <c r="P11" i="1" s="1"/>
  <c r="L11" i="1"/>
  <c r="M11" i="1"/>
  <c r="O11" i="1"/>
  <c r="M13" i="1" l="1"/>
  <c r="O13" i="1" s="1"/>
  <c r="M17" i="1"/>
  <c r="O17" i="1" s="1"/>
  <c r="M21" i="1"/>
  <c r="O21" i="1" s="1"/>
  <c r="M25" i="1"/>
  <c r="O25" i="1" s="1"/>
  <c r="M31" i="1"/>
  <c r="O31" i="1" s="1"/>
  <c r="M27" i="1"/>
  <c r="O27" i="1" s="1"/>
  <c r="M29" i="1"/>
  <c r="O29" i="1" s="1"/>
  <c r="M33" i="1"/>
  <c r="O33" i="1" s="1"/>
  <c r="M35" i="1"/>
  <c r="O35" i="1" s="1"/>
</calcChain>
</file>

<file path=xl/sharedStrings.xml><?xml version="1.0" encoding="utf-8"?>
<sst xmlns="http://schemas.openxmlformats.org/spreadsheetml/2006/main" count="333" uniqueCount="122">
  <si>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</si>
  <si>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</si>
  <si>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</si>
  <si>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</si>
  <si>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</si>
  <si>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</si>
  <si>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</si>
  <si>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</si>
  <si>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</si>
  <si>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</si>
  <si>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</si>
  <si>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</si>
  <si>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</si>
  <si>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</si>
  <si>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</si>
  <si>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</si>
  <si>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</si>
  <si>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</si>
  <si>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</si>
  <si>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</si>
  <si>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</si>
  <si>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</si>
  <si>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</si>
  <si>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</si>
  <si>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</si>
  <si>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</si>
  <si>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</si>
  <si>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</si>
  <si>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</si>
  <si>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</si>
  <si>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</si>
  <si>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</si>
  <si>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</si>
  <si>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</si>
  <si>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</si>
  <si>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</si>
  <si>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</si>
  <si>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</si>
  <si>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</si>
  <si>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</si>
  <si>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</si>
  <si>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</si>
  <si>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</si>
  <si>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</si>
  <si>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</si>
  <si>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</si>
  <si>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</si>
  <si>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</si>
  <si>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</si>
  <si>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</si>
  <si>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</si>
  <si>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</si>
  <si>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</si>
  <si>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</si>
  <si>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</si>
  <si>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</si>
  <si>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</si>
  <si>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</si>
  <si>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</si>
  <si>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</si>
  <si>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</si>
  <si>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</si>
  <si>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</si>
  <si>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</si>
  <si>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</si>
  <si>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</si>
  <si>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</si>
  <si>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</si>
  <si>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</si>
  <si>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</si>
  <si>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</si>
  <si>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</si>
  <si>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</si>
  <si>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</si>
  <si>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</si>
  <si>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</si>
  <si>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</si>
  <si>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</si>
  <si>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</si>
  <si>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</si>
  <si>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</si>
  <si>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</si>
  <si>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</si>
  <si>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</si>
  <si>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</si>
  <si>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</si>
  <si>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</si>
  <si>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</si>
  <si>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</si>
  <si>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</si>
  <si>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</si>
  <si>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</si>
  <si>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</si>
  <si>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</si>
  <si>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</si>
  <si>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</si>
  <si>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</si>
  <si>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</si>
  <si>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</si>
  <si>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</si>
  <si>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</si>
  <si>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</si>
  <si>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</si>
  <si>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</si>
  <si>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</si>
  <si>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</si>
  <si>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</si>
  <si>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</si>
  <si>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</si>
  <si>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</si>
  <si>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</si>
  <si>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</si>
  <si>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</si>
  <si>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</si>
  <si>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</si>
  <si>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</si>
  <si>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</si>
  <si>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</si>
  <si>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</si>
  <si>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from other qPCR</t>
  </si>
  <si>
    <t>timepoint 5</t>
  </si>
  <si>
    <t>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</si>
</sst>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7"/>
  <sheetViews>
    <sheetView tabSelected="1" topLeftCell="C54" workbookViewId="0">
      <selection activeCell="I69" sqref="I69"/>
    </sheetView>
  </sheetViews>
  <sheetFormatPr baseColWidth="10" defaultColWidth="8.83203125" defaultRowHeight="15" x14ac:dyDescent="0.2"/>
  <cols>
    <col min="8" max="8" width="17" customWidth="1"/>
    <col min="9" max="9" width="8.83203125" style="11"/>
    <col min="13" max="13" width="11.8320312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9.39</v>
      </c>
    </row>
    <row r="3" spans="2:16" x14ac:dyDescent="0.2">
      <c r="B3" t="s">
        <v>9</v>
      </c>
      <c r="C3" t="s">
        <v>7</v>
      </c>
      <c r="E3" t="s">
        <v>8</v>
      </c>
      <c r="G3">
        <v>10.17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9.69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10.07</v>
      </c>
    </row>
    <row r="6" spans="2:16" x14ac:dyDescent="0.2">
      <c r="B6" t="s">
        <v>12</v>
      </c>
      <c r="C6" t="s">
        <v>7</v>
      </c>
      <c r="E6" t="s">
        <v>8</v>
      </c>
      <c r="G6">
        <v>9.1199999999999992</v>
      </c>
    </row>
    <row r="7" spans="2:16" x14ac:dyDescent="0.2">
      <c r="B7" t="s">
        <v>13</v>
      </c>
      <c r="C7" t="s">
        <v>7</v>
      </c>
      <c r="E7" t="s">
        <v>8</v>
      </c>
      <c r="G7">
        <v>9.48</v>
      </c>
    </row>
    <row r="8" spans="2:16" x14ac:dyDescent="0.2">
      <c r="B8" t="s">
        <v>14</v>
      </c>
      <c r="C8" t="s">
        <v>7</v>
      </c>
      <c r="E8" t="s">
        <v>8</v>
      </c>
      <c r="G8">
        <v>9.82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9.8000000000000007</v>
      </c>
    </row>
    <row r="10" spans="2:16" x14ac:dyDescent="0.2">
      <c r="B10" t="s">
        <v>16</v>
      </c>
      <c r="C10" t="s">
        <v>7</v>
      </c>
      <c r="E10" t="s">
        <v>8</v>
      </c>
      <c r="G10">
        <v>9.67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13.31</v>
      </c>
      <c r="I11" s="11" t="s">
        <v>113</v>
      </c>
      <c r="J11" s="1">
        <v>65</v>
      </c>
      <c r="K11">
        <f>AVERAGE(G2,G14)</f>
        <v>9.33</v>
      </c>
      <c r="L11">
        <f>ABS(G2-G14)</f>
        <v>0.12000000000000099</v>
      </c>
      <c r="M11">
        <f>EXP((K11-$N$4)/$N$3)*100</f>
        <v>6.3788852781872976</v>
      </c>
      <c r="N11">
        <f>ABS(EXP((K11+L11-$N$4)/$N$3)*100 - EXP((K11-L11-$N$4)/$N$3)*100)</f>
        <v>1.0265112810084407</v>
      </c>
      <c r="O11" s="5">
        <f>M11*50</f>
        <v>318.94426390936485</v>
      </c>
      <c r="P11" s="6">
        <f>N11*50</f>
        <v>51.325564050422031</v>
      </c>
    </row>
    <row r="12" spans="2:16" x14ac:dyDescent="0.2">
      <c r="B12" t="s">
        <v>18</v>
      </c>
      <c r="C12" t="s">
        <v>7</v>
      </c>
      <c r="E12" t="s">
        <v>8</v>
      </c>
      <c r="G12">
        <v>14.82</v>
      </c>
      <c r="I12" s="12" t="s">
        <v>113</v>
      </c>
      <c r="J12" s="1">
        <v>65</v>
      </c>
      <c r="K12">
        <f t="shared" ref="K12:K19" si="0">AVERAGE(G3,G15)</f>
        <v>10.17</v>
      </c>
      <c r="L12">
        <f t="shared" ref="L12:L19" si="1">ABS(G3-G15)</f>
        <v>0</v>
      </c>
      <c r="M12">
        <f t="shared" ref="M12:M55" si="2">EXP((K12-$N$4)/$N$3)*100</f>
        <v>3.6341228485800778</v>
      </c>
      <c r="N12">
        <f t="shared" ref="N12:N59" si="3">ABS(EXP((K12+L12-$N$4)/$N$3)*100 - EXP((K12-L12-$N$4)/$N$3)*100)</f>
        <v>0</v>
      </c>
      <c r="O12" s="5">
        <f t="shared" ref="O12:P47" si="4">M12*50</f>
        <v>181.7061424290039</v>
      </c>
      <c r="P12" s="6">
        <f t="shared" si="4"/>
        <v>0</v>
      </c>
    </row>
    <row r="13" spans="2:16" x14ac:dyDescent="0.2">
      <c r="B13" t="s">
        <v>19</v>
      </c>
      <c r="C13" t="s">
        <v>7</v>
      </c>
      <c r="E13" t="s">
        <v>8</v>
      </c>
      <c r="G13">
        <v>14.25</v>
      </c>
      <c r="I13" s="12" t="s">
        <v>113</v>
      </c>
      <c r="J13" s="1">
        <v>65</v>
      </c>
      <c r="K13">
        <f t="shared" si="0"/>
        <v>9.7050000000000001</v>
      </c>
      <c r="L13">
        <f t="shared" si="1"/>
        <v>3.0000000000001137E-2</v>
      </c>
      <c r="M13">
        <f t="shared" si="2"/>
        <v>4.9620612259828931</v>
      </c>
      <c r="N13">
        <f t="shared" si="3"/>
        <v>0.19942646266812236</v>
      </c>
      <c r="O13" s="5">
        <f t="shared" si="4"/>
        <v>248.10306129914466</v>
      </c>
      <c r="P13" s="6">
        <f t="shared" si="4"/>
        <v>9.9713231334061181</v>
      </c>
    </row>
    <row r="14" spans="2:16" x14ac:dyDescent="0.2">
      <c r="B14" t="s">
        <v>20</v>
      </c>
      <c r="C14" t="s">
        <v>7</v>
      </c>
      <c r="E14" t="s">
        <v>8</v>
      </c>
      <c r="G14">
        <v>9.27</v>
      </c>
      <c r="I14" s="11" t="s">
        <v>113</v>
      </c>
      <c r="J14" s="1">
        <v>75</v>
      </c>
      <c r="K14">
        <f t="shared" si="0"/>
        <v>10.065000000000001</v>
      </c>
      <c r="L14">
        <f t="shared" si="1"/>
        <v>9.9999999999997868E-3</v>
      </c>
      <c r="M14">
        <f t="shared" si="2"/>
        <v>3.8989058909480345</v>
      </c>
      <c r="N14">
        <f t="shared" si="3"/>
        <v>5.2229538422644772E-2</v>
      </c>
      <c r="O14" s="5">
        <f t="shared" si="4"/>
        <v>194.94529454740172</v>
      </c>
      <c r="P14" s="6">
        <f t="shared" si="4"/>
        <v>2.6114769211322386</v>
      </c>
    </row>
    <row r="15" spans="2:16" x14ac:dyDescent="0.2">
      <c r="B15" t="s">
        <v>21</v>
      </c>
      <c r="C15" t="s">
        <v>7</v>
      </c>
      <c r="E15" t="s">
        <v>8</v>
      </c>
      <c r="G15">
        <v>10.17</v>
      </c>
      <c r="I15" s="11" t="s">
        <v>113</v>
      </c>
      <c r="J15" s="1">
        <v>75</v>
      </c>
      <c r="K15">
        <f t="shared" si="0"/>
        <v>9.129999999999999</v>
      </c>
      <c r="L15">
        <f t="shared" si="1"/>
        <v>2.000000000000135E-2</v>
      </c>
      <c r="M15">
        <f t="shared" si="2"/>
        <v>7.2932687496329622</v>
      </c>
      <c r="N15">
        <f t="shared" si="3"/>
        <v>0.19540487286143549</v>
      </c>
      <c r="O15" s="5">
        <f t="shared" si="4"/>
        <v>364.66343748164809</v>
      </c>
      <c r="P15" s="6">
        <f t="shared" si="4"/>
        <v>9.7702436430717743</v>
      </c>
    </row>
    <row r="16" spans="2:16" x14ac:dyDescent="0.2">
      <c r="B16" t="s">
        <v>22</v>
      </c>
      <c r="C16" t="s">
        <v>7</v>
      </c>
      <c r="E16" t="s">
        <v>8</v>
      </c>
      <c r="G16">
        <v>9.7200000000000006</v>
      </c>
      <c r="I16" s="11" t="s">
        <v>113</v>
      </c>
      <c r="J16" s="1">
        <v>75</v>
      </c>
      <c r="K16">
        <f t="shared" si="0"/>
        <v>9.4450000000000003</v>
      </c>
      <c r="L16">
        <f t="shared" si="1"/>
        <v>7.0000000000000284E-2</v>
      </c>
      <c r="M16">
        <f t="shared" si="2"/>
        <v>5.9059908786622719</v>
      </c>
      <c r="N16">
        <f t="shared" si="3"/>
        <v>0.554013187486329</v>
      </c>
      <c r="O16" s="5">
        <f t="shared" si="4"/>
        <v>295.29954393311357</v>
      </c>
      <c r="P16" s="6">
        <f t="shared" si="4"/>
        <v>27.700659374316452</v>
      </c>
    </row>
    <row r="17" spans="2:16" x14ac:dyDescent="0.2">
      <c r="B17" t="s">
        <v>23</v>
      </c>
      <c r="C17" t="s">
        <v>7</v>
      </c>
      <c r="E17" t="s">
        <v>8</v>
      </c>
      <c r="G17">
        <v>10.06</v>
      </c>
      <c r="I17" s="11" t="s">
        <v>113</v>
      </c>
      <c r="J17" s="1">
        <v>85</v>
      </c>
      <c r="K17">
        <f t="shared" si="0"/>
        <v>9.82</v>
      </c>
      <c r="L17">
        <f t="shared" si="1"/>
        <v>0</v>
      </c>
      <c r="M17">
        <f t="shared" si="2"/>
        <v>4.5942021312455106</v>
      </c>
      <c r="N17">
        <f t="shared" si="3"/>
        <v>0</v>
      </c>
      <c r="O17" s="5">
        <f t="shared" si="4"/>
        <v>229.71010656227554</v>
      </c>
      <c r="P17" s="6">
        <f t="shared" si="4"/>
        <v>0</v>
      </c>
    </row>
    <row r="18" spans="2:16" x14ac:dyDescent="0.2">
      <c r="B18" t="s">
        <v>24</v>
      </c>
      <c r="C18" t="s">
        <v>7</v>
      </c>
      <c r="E18" t="s">
        <v>8</v>
      </c>
      <c r="G18">
        <v>9.14</v>
      </c>
      <c r="I18" s="11" t="s">
        <v>113</v>
      </c>
      <c r="J18" s="1">
        <v>85</v>
      </c>
      <c r="K18">
        <f t="shared" si="0"/>
        <v>9.7349999999999994</v>
      </c>
      <c r="L18">
        <f t="shared" si="1"/>
        <v>0.13000000000000078</v>
      </c>
      <c r="M18">
        <f t="shared" si="2"/>
        <v>4.8633497683573568</v>
      </c>
      <c r="N18">
        <f t="shared" si="3"/>
        <v>0.84800358603959047</v>
      </c>
      <c r="O18" s="5">
        <f t="shared" si="4"/>
        <v>243.16748841786784</v>
      </c>
      <c r="P18" s="6">
        <f t="shared" si="4"/>
        <v>42.40017930197952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9.41</v>
      </c>
      <c r="I19" s="11" t="s">
        <v>113</v>
      </c>
      <c r="J19" s="1">
        <v>85</v>
      </c>
      <c r="K19">
        <f t="shared" si="0"/>
        <v>9.48</v>
      </c>
      <c r="L19">
        <f t="shared" si="1"/>
        <v>0.38000000000000078</v>
      </c>
      <c r="M19">
        <f t="shared" si="2"/>
        <v>5.7691485587053712</v>
      </c>
      <c r="N19">
        <f t="shared" si="3"/>
        <v>2.9685504051737466</v>
      </c>
      <c r="O19" s="7">
        <f t="shared" si="4"/>
        <v>288.45742793526858</v>
      </c>
      <c r="P19" s="8">
        <f t="shared" si="4"/>
        <v>148.42752025868734</v>
      </c>
    </row>
    <row r="20" spans="2:16" x14ac:dyDescent="0.2">
      <c r="B20" t="s">
        <v>26</v>
      </c>
      <c r="C20" t="s">
        <v>7</v>
      </c>
      <c r="E20" t="s">
        <v>8</v>
      </c>
      <c r="G20">
        <v>9.82</v>
      </c>
      <c r="I20" s="11" t="s">
        <v>114</v>
      </c>
      <c r="J20" s="1">
        <v>65</v>
      </c>
      <c r="K20">
        <f>AVERAGE(G26,G38)</f>
        <v>10.565</v>
      </c>
      <c r="L20">
        <f>ABS(G26-G38)</f>
        <v>5.0000000000000711E-2</v>
      </c>
      <c r="M20">
        <f t="shared" si="2"/>
        <v>2.7893254455453453</v>
      </c>
      <c r="N20">
        <f t="shared" si="3"/>
        <v>0.18686181323168283</v>
      </c>
      <c r="O20" s="3">
        <f t="shared" si="4"/>
        <v>139.46627227726728</v>
      </c>
      <c r="P20" s="9">
        <f t="shared" si="4"/>
        <v>9.3430906615841423</v>
      </c>
    </row>
    <row r="21" spans="2:16" x14ac:dyDescent="0.2">
      <c r="B21" t="s">
        <v>27</v>
      </c>
      <c r="C21" t="s">
        <v>7</v>
      </c>
      <c r="E21" t="s">
        <v>8</v>
      </c>
      <c r="G21">
        <v>9.67</v>
      </c>
      <c r="I21" s="11" t="str">
        <f t="shared" ref="I21:I28" si="5">I20</f>
        <v>timepoint 1</v>
      </c>
      <c r="J21" s="1">
        <v>65</v>
      </c>
      <c r="K21">
        <f t="shared" ref="K21:K28" si="6">AVERAGE(G27,G39)</f>
        <v>11.595000000000001</v>
      </c>
      <c r="L21">
        <f t="shared" ref="L21:L28" si="7">ABS(G27-G39)</f>
        <v>7.0000000000000284E-2</v>
      </c>
      <c r="M21">
        <f t="shared" si="2"/>
        <v>1.3992182048161936</v>
      </c>
      <c r="N21">
        <f t="shared" si="3"/>
        <v>0.13125406956515606</v>
      </c>
      <c r="O21" s="5">
        <f t="shared" si="4"/>
        <v>69.960910240809682</v>
      </c>
      <c r="P21" s="6">
        <f t="shared" si="4"/>
        <v>6.5627034782578031</v>
      </c>
    </row>
    <row r="22" spans="2:16" x14ac:dyDescent="0.2">
      <c r="B22" t="s">
        <v>28</v>
      </c>
      <c r="C22" t="s">
        <v>7</v>
      </c>
      <c r="E22" t="s">
        <v>8</v>
      </c>
      <c r="G22">
        <v>9.2899999999999991</v>
      </c>
      <c r="I22" s="11" t="str">
        <f t="shared" si="5"/>
        <v>timepoint 1</v>
      </c>
      <c r="J22" s="1">
        <v>65</v>
      </c>
      <c r="K22">
        <f t="shared" si="6"/>
        <v>10.93</v>
      </c>
      <c r="L22">
        <f t="shared" si="7"/>
        <v>3.9999999999999147E-2</v>
      </c>
      <c r="M22">
        <f t="shared" si="2"/>
        <v>2.1843658941822115</v>
      </c>
      <c r="N22">
        <f t="shared" si="3"/>
        <v>0.11705973072615272</v>
      </c>
      <c r="O22" s="5">
        <f t="shared" si="4"/>
        <v>109.21829470911058</v>
      </c>
      <c r="P22" s="6">
        <f t="shared" si="4"/>
        <v>5.8529865363076361</v>
      </c>
    </row>
    <row r="23" spans="2:16" x14ac:dyDescent="0.2">
      <c r="B23" t="s">
        <v>29</v>
      </c>
      <c r="C23" t="s">
        <v>7</v>
      </c>
      <c r="E23" t="s">
        <v>8</v>
      </c>
      <c r="G23">
        <v>13.22</v>
      </c>
      <c r="I23" s="11" t="str">
        <f t="shared" si="5"/>
        <v>timepoint 1</v>
      </c>
      <c r="J23" s="1">
        <v>75</v>
      </c>
      <c r="K23">
        <f t="shared" si="6"/>
        <v>14.645</v>
      </c>
      <c r="L23">
        <f t="shared" si="7"/>
        <v>2.9999999999999361E-2</v>
      </c>
      <c r="M23">
        <f t="shared" si="2"/>
        <v>0.1814177210141677</v>
      </c>
      <c r="N23">
        <f t="shared" si="3"/>
        <v>7.2912228849009719E-3</v>
      </c>
      <c r="O23" s="5">
        <f t="shared" si="4"/>
        <v>9.0708860507083848</v>
      </c>
      <c r="P23" s="6">
        <f t="shared" si="4"/>
        <v>0.3645611442450486</v>
      </c>
    </row>
    <row r="24" spans="2:16" x14ac:dyDescent="0.2">
      <c r="B24" t="s">
        <v>30</v>
      </c>
      <c r="C24" t="s">
        <v>7</v>
      </c>
      <c r="E24" t="s">
        <v>8</v>
      </c>
      <c r="G24">
        <v>14.29</v>
      </c>
      <c r="I24" s="11" t="str">
        <f t="shared" si="5"/>
        <v>timepoint 1</v>
      </c>
      <c r="J24" s="1">
        <v>75</v>
      </c>
      <c r="K24">
        <f t="shared" si="6"/>
        <v>12.875</v>
      </c>
      <c r="L24">
        <f t="shared" si="7"/>
        <v>5.0000000000000711E-2</v>
      </c>
      <c r="M24">
        <f t="shared" si="2"/>
        <v>0.59367658898750675</v>
      </c>
      <c r="N24">
        <f t="shared" si="3"/>
        <v>3.97714379541384E-2</v>
      </c>
      <c r="O24" s="5">
        <f t="shared" si="4"/>
        <v>29.683829449375338</v>
      </c>
      <c r="P24" s="6">
        <f t="shared" si="4"/>
        <v>1.98857189770692</v>
      </c>
    </row>
    <row r="25" spans="2:16" x14ac:dyDescent="0.2">
      <c r="B25" t="s">
        <v>31</v>
      </c>
      <c r="C25" t="s">
        <v>7</v>
      </c>
      <c r="E25" t="s">
        <v>8</v>
      </c>
      <c r="G25">
        <v>14.03</v>
      </c>
      <c r="I25" s="11" t="str">
        <f t="shared" si="5"/>
        <v>timepoint 1</v>
      </c>
      <c r="J25" s="1">
        <v>75</v>
      </c>
      <c r="K25">
        <f t="shared" si="6"/>
        <v>14.074999999999999</v>
      </c>
      <c r="L25">
        <f t="shared" si="7"/>
        <v>2.9999999999999361E-2</v>
      </c>
      <c r="M25">
        <f t="shared" si="2"/>
        <v>0.26575740220854194</v>
      </c>
      <c r="N25">
        <f t="shared" si="3"/>
        <v>1.068085544224967E-2</v>
      </c>
      <c r="O25" s="5">
        <f t="shared" si="4"/>
        <v>13.287870110427097</v>
      </c>
      <c r="P25" s="6">
        <f t="shared" si="4"/>
        <v>0.53404277211248352</v>
      </c>
    </row>
    <row r="26" spans="2:16" x14ac:dyDescent="0.2">
      <c r="B26" t="s">
        <v>32</v>
      </c>
      <c r="C26" t="s">
        <v>7</v>
      </c>
      <c r="E26" t="s">
        <v>8</v>
      </c>
      <c r="G26">
        <v>10.54</v>
      </c>
      <c r="I26" s="11" t="str">
        <f t="shared" si="5"/>
        <v>timepoint 1</v>
      </c>
      <c r="J26" s="1">
        <v>85</v>
      </c>
      <c r="K26">
        <f t="shared" si="6"/>
        <v>20.975000000000001</v>
      </c>
      <c r="L26">
        <f t="shared" si="7"/>
        <v>1.0000000000001563E-2</v>
      </c>
      <c r="M26">
        <f t="shared" si="2"/>
        <v>2.6143527609592903E-3</v>
      </c>
      <c r="N26">
        <f t="shared" si="3"/>
        <v>3.5021732198233565E-5</v>
      </c>
      <c r="O26" s="5">
        <f t="shared" si="4"/>
        <v>0.13071763804796452</v>
      </c>
      <c r="P26" s="6">
        <f t="shared" si="4"/>
        <v>1.7510866099116782E-3</v>
      </c>
    </row>
    <row r="27" spans="2:16" x14ac:dyDescent="0.2">
      <c r="B27" t="s">
        <v>33</v>
      </c>
      <c r="C27" t="s">
        <v>7</v>
      </c>
      <c r="E27" t="s">
        <v>8</v>
      </c>
      <c r="G27">
        <v>11.56</v>
      </c>
      <c r="I27" s="11" t="str">
        <f t="shared" si="5"/>
        <v>timepoint 1</v>
      </c>
      <c r="J27" s="1">
        <v>85</v>
      </c>
      <c r="K27">
        <f t="shared" si="6"/>
        <v>16.329999999999998</v>
      </c>
      <c r="L27">
        <f t="shared" si="7"/>
        <v>8.0000000000001847E-2</v>
      </c>
      <c r="M27">
        <f t="shared" si="2"/>
        <v>5.868605232917358E-2</v>
      </c>
      <c r="N27">
        <f t="shared" si="3"/>
        <v>6.2922051594008974E-3</v>
      </c>
      <c r="O27" s="5">
        <f t="shared" si="4"/>
        <v>2.934302616458679</v>
      </c>
      <c r="P27" s="6">
        <f t="shared" si="4"/>
        <v>0.31461025797004488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10.95</v>
      </c>
      <c r="I28" s="11" t="str">
        <f t="shared" si="5"/>
        <v>timepoint 1</v>
      </c>
      <c r="J28" s="1">
        <v>85</v>
      </c>
      <c r="K28">
        <f t="shared" si="6"/>
        <v>16.155000000000001</v>
      </c>
      <c r="L28">
        <f t="shared" si="7"/>
        <v>3.0000000000001137E-2</v>
      </c>
      <c r="M28">
        <f t="shared" si="2"/>
        <v>6.5984228607668366E-2</v>
      </c>
      <c r="N28">
        <f t="shared" si="3"/>
        <v>2.6519223975325912E-3</v>
      </c>
      <c r="O28" s="7">
        <f t="shared" si="4"/>
        <v>3.2992114303834184</v>
      </c>
      <c r="P28" s="8">
        <f t="shared" si="4"/>
        <v>0.13259611987662956</v>
      </c>
    </row>
    <row r="29" spans="2:16" x14ac:dyDescent="0.2">
      <c r="B29" t="s">
        <v>35</v>
      </c>
      <c r="C29" t="s">
        <v>7</v>
      </c>
      <c r="E29" t="s">
        <v>8</v>
      </c>
      <c r="G29">
        <v>14.63</v>
      </c>
      <c r="I29" s="11" t="s">
        <v>115</v>
      </c>
      <c r="J29" s="1">
        <v>65</v>
      </c>
      <c r="K29">
        <f>AVERAGE(G50,G62)</f>
        <v>12.035</v>
      </c>
      <c r="L29">
        <f>ABS(G50-G62)</f>
        <v>9.9999999999997868E-3</v>
      </c>
      <c r="M29">
        <f t="shared" si="2"/>
        <v>1.0420657229505905</v>
      </c>
      <c r="N29">
        <f t="shared" si="3"/>
        <v>1.3959457662758634E-2</v>
      </c>
      <c r="O29" s="3">
        <f t="shared" si="4"/>
        <v>52.103286147529523</v>
      </c>
      <c r="P29" s="9">
        <f t="shared" si="4"/>
        <v>0.69797288313793171</v>
      </c>
    </row>
    <row r="30" spans="2:16" x14ac:dyDescent="0.2">
      <c r="B30" t="s">
        <v>36</v>
      </c>
      <c r="C30" t="s">
        <v>7</v>
      </c>
      <c r="E30" t="s">
        <v>8</v>
      </c>
      <c r="G30">
        <v>12.85</v>
      </c>
      <c r="I30" s="11" t="str">
        <f t="shared" ref="I30:I37" si="8">I29</f>
        <v>timepoint 2</v>
      </c>
      <c r="J30" s="1">
        <v>65</v>
      </c>
      <c r="K30">
        <f t="shared" ref="K30:K37" si="9">AVERAGE(G51,G63)</f>
        <v>13.785</v>
      </c>
      <c r="L30">
        <f t="shared" ref="L30:L37" si="10">ABS(G51-G63)</f>
        <v>0.33000000000000007</v>
      </c>
      <c r="M30">
        <f t="shared" si="2"/>
        <v>0.32273245152810859</v>
      </c>
      <c r="N30">
        <f t="shared" si="3"/>
        <v>0.14383257662799648</v>
      </c>
      <c r="O30" s="5">
        <f t="shared" si="4"/>
        <v>16.136622576405429</v>
      </c>
      <c r="P30" s="6">
        <f t="shared" si="4"/>
        <v>7.1916288313998242</v>
      </c>
    </row>
    <row r="31" spans="2:16" x14ac:dyDescent="0.2">
      <c r="B31" t="s">
        <v>37</v>
      </c>
      <c r="C31" t="s">
        <v>7</v>
      </c>
      <c r="E31" t="s">
        <v>8</v>
      </c>
      <c r="G31">
        <v>14.09</v>
      </c>
      <c r="I31" s="11" t="str">
        <f t="shared" si="8"/>
        <v>timepoint 2</v>
      </c>
      <c r="J31" s="1">
        <v>65</v>
      </c>
      <c r="K31">
        <f t="shared" si="9"/>
        <v>11.895</v>
      </c>
      <c r="L31">
        <f t="shared" si="10"/>
        <v>2.9999999999999361E-2</v>
      </c>
      <c r="M31">
        <f t="shared" si="2"/>
        <v>1.1445092542262902</v>
      </c>
      <c r="N31">
        <f t="shared" si="3"/>
        <v>4.5998108783121383E-2</v>
      </c>
      <c r="O31" s="5">
        <f t="shared" si="4"/>
        <v>57.225462711314513</v>
      </c>
      <c r="P31" s="6">
        <f t="shared" si="4"/>
        <v>2.2999054391560692</v>
      </c>
    </row>
    <row r="32" spans="2:16" x14ac:dyDescent="0.2">
      <c r="B32" t="s">
        <v>38</v>
      </c>
      <c r="C32" t="s">
        <v>7</v>
      </c>
      <c r="E32" t="s">
        <v>8</v>
      </c>
      <c r="G32">
        <v>20.97</v>
      </c>
      <c r="I32" s="11" t="str">
        <f t="shared" si="8"/>
        <v>timepoint 2</v>
      </c>
      <c r="J32" s="1">
        <v>75</v>
      </c>
      <c r="K32">
        <f t="shared" si="9"/>
        <v>15.434999999999999</v>
      </c>
      <c r="L32">
        <f t="shared" si="10"/>
        <v>0.16999999999999993</v>
      </c>
      <c r="M32">
        <f t="shared" si="2"/>
        <v>0.10687567631443894</v>
      </c>
      <c r="N32">
        <f t="shared" si="3"/>
        <v>2.4391360799876166E-2</v>
      </c>
      <c r="O32" s="5">
        <f t="shared" si="4"/>
        <v>5.3437838157219471</v>
      </c>
      <c r="P32" s="6">
        <f t="shared" si="4"/>
        <v>1.2195680399938083</v>
      </c>
    </row>
    <row r="33" spans="2:16" x14ac:dyDescent="0.2">
      <c r="B33" t="s">
        <v>39</v>
      </c>
      <c r="C33" t="s">
        <v>7</v>
      </c>
      <c r="E33" t="s">
        <v>8</v>
      </c>
      <c r="G33">
        <v>16.29</v>
      </c>
      <c r="I33" s="11" t="str">
        <f t="shared" si="8"/>
        <v>timepoint 2</v>
      </c>
      <c r="J33" s="1">
        <v>75</v>
      </c>
      <c r="K33">
        <f t="shared" si="9"/>
        <v>14.31</v>
      </c>
      <c r="L33">
        <f t="shared" si="10"/>
        <v>0.16000000000000014</v>
      </c>
      <c r="M33">
        <f t="shared" si="2"/>
        <v>0.2270528171844422</v>
      </c>
      <c r="N33">
        <f t="shared" si="3"/>
        <v>4.8758242056747447E-2</v>
      </c>
      <c r="O33" s="5">
        <f t="shared" si="4"/>
        <v>11.35264085922211</v>
      </c>
      <c r="P33" s="6">
        <f t="shared" si="4"/>
        <v>2.4379121028373723</v>
      </c>
    </row>
    <row r="34" spans="2:16" x14ac:dyDescent="0.2">
      <c r="B34" t="s">
        <v>40</v>
      </c>
      <c r="C34" t="s">
        <v>7</v>
      </c>
      <c r="E34" t="s">
        <v>8</v>
      </c>
      <c r="G34">
        <v>16.170000000000002</v>
      </c>
      <c r="I34" s="11" t="str">
        <f t="shared" si="8"/>
        <v>timepoint 2</v>
      </c>
      <c r="J34" s="1">
        <v>75</v>
      </c>
      <c r="K34">
        <f t="shared" si="9"/>
        <v>14.04</v>
      </c>
      <c r="L34">
        <f t="shared" si="10"/>
        <v>0.24000000000000021</v>
      </c>
      <c r="M34">
        <f t="shared" si="2"/>
        <v>0.27206108100860693</v>
      </c>
      <c r="N34">
        <f t="shared" si="3"/>
        <v>8.784491900467431E-2</v>
      </c>
      <c r="O34" s="5">
        <f t="shared" si="4"/>
        <v>13.603054050430346</v>
      </c>
      <c r="P34" s="6">
        <f t="shared" si="4"/>
        <v>4.3922459502337157</v>
      </c>
    </row>
    <row r="35" spans="2:16" x14ac:dyDescent="0.2">
      <c r="B35" t="s">
        <v>41</v>
      </c>
      <c r="C35" t="s">
        <v>7</v>
      </c>
      <c r="E35" t="s">
        <v>8</v>
      </c>
      <c r="G35">
        <v>17.23</v>
      </c>
      <c r="I35" s="11" t="str">
        <f t="shared" si="8"/>
        <v>timepoint 2</v>
      </c>
      <c r="J35" s="1">
        <v>85</v>
      </c>
      <c r="K35">
        <f t="shared" si="9"/>
        <v>21.295000000000002</v>
      </c>
      <c r="L35">
        <f t="shared" si="10"/>
        <v>0.25</v>
      </c>
      <c r="M35">
        <f t="shared" si="2"/>
        <v>2.109989561109625E-3</v>
      </c>
      <c r="N35">
        <f t="shared" si="3"/>
        <v>7.0993425273957575E-4</v>
      </c>
      <c r="O35" s="5">
        <f t="shared" si="4"/>
        <v>0.10549947805548125</v>
      </c>
      <c r="P35" s="6">
        <f t="shared" si="4"/>
        <v>3.5496712636978789E-2</v>
      </c>
    </row>
    <row r="36" spans="2:16" x14ac:dyDescent="0.2">
      <c r="B36" t="s">
        <v>42</v>
      </c>
      <c r="C36" t="s">
        <v>7</v>
      </c>
      <c r="E36" t="s">
        <v>8</v>
      </c>
      <c r="G36">
        <v>14.92</v>
      </c>
      <c r="I36" s="11" t="str">
        <f t="shared" si="8"/>
        <v>timepoint 2</v>
      </c>
      <c r="J36" s="1">
        <v>85</v>
      </c>
      <c r="K36">
        <f t="shared" si="9"/>
        <v>19.939999999999998</v>
      </c>
      <c r="L36">
        <f t="shared" si="10"/>
        <v>0.37999999999999901</v>
      </c>
      <c r="M36">
        <f t="shared" si="2"/>
        <v>5.2291652319288173E-3</v>
      </c>
      <c r="N36">
        <f t="shared" si="3"/>
        <v>2.690698707097627E-3</v>
      </c>
      <c r="O36" s="5">
        <f t="shared" si="4"/>
        <v>0.26145826159644087</v>
      </c>
      <c r="P36" s="6">
        <f t="shared" si="4"/>
        <v>0.13453493535488134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16.68</v>
      </c>
      <c r="I37" s="11" t="str">
        <f t="shared" si="8"/>
        <v>timepoint 2</v>
      </c>
      <c r="J37" s="1">
        <v>85</v>
      </c>
      <c r="K37">
        <f t="shared" si="9"/>
        <v>17.43</v>
      </c>
      <c r="L37">
        <f t="shared" si="10"/>
        <v>0.29999999999999716</v>
      </c>
      <c r="M37">
        <f t="shared" si="2"/>
        <v>2.8090473244553819E-2</v>
      </c>
      <c r="N37">
        <f t="shared" si="3"/>
        <v>1.1364990707234998E-2</v>
      </c>
      <c r="O37" s="7">
        <f t="shared" si="4"/>
        <v>1.4045236622276909</v>
      </c>
      <c r="P37" s="8">
        <f t="shared" si="4"/>
        <v>0.56824953536174994</v>
      </c>
    </row>
    <row r="38" spans="2:16" x14ac:dyDescent="0.2">
      <c r="B38" t="s">
        <v>44</v>
      </c>
      <c r="C38" t="s">
        <v>7</v>
      </c>
      <c r="E38" t="s">
        <v>8</v>
      </c>
      <c r="G38">
        <v>10.59</v>
      </c>
      <c r="I38" s="11" t="s">
        <v>116</v>
      </c>
      <c r="J38" s="1">
        <v>65</v>
      </c>
      <c r="K38">
        <f>AVERAGE(G74,G86)</f>
        <v>12.86</v>
      </c>
      <c r="L38" t="e">
        <f>ABS(G74-G86)</f>
        <v>#VALUE!</v>
      </c>
      <c r="M38">
        <f t="shared" si="2"/>
        <v>0.59967125310754044</v>
      </c>
      <c r="N38" t="e">
        <f t="shared" si="3"/>
        <v>#VALUE!</v>
      </c>
      <c r="O38" s="3">
        <f t="shared" si="4"/>
        <v>29.983562655377021</v>
      </c>
      <c r="P38" s="9" t="e">
        <f t="shared" si="4"/>
        <v>#VALUE!</v>
      </c>
    </row>
    <row r="39" spans="2:16" x14ac:dyDescent="0.2">
      <c r="B39" t="s">
        <v>45</v>
      </c>
      <c r="C39" t="s">
        <v>7</v>
      </c>
      <c r="E39" t="s">
        <v>8</v>
      </c>
      <c r="G39">
        <v>11.63</v>
      </c>
      <c r="I39" s="11" t="str">
        <f t="shared" ref="I39:I46" si="11">I38</f>
        <v>timepoint 3</v>
      </c>
      <c r="J39" s="1">
        <v>65</v>
      </c>
      <c r="K39">
        <f t="shared" ref="K39:K46" si="12">AVERAGE(G75,G87)</f>
        <v>13.285</v>
      </c>
      <c r="L39">
        <f t="shared" ref="L39:L46" si="13">ABS(G75-G87)</f>
        <v>0.12999999999999901</v>
      </c>
      <c r="M39">
        <f t="shared" si="2"/>
        <v>0.45111389152262665</v>
      </c>
      <c r="N39">
        <f t="shared" si="3"/>
        <v>7.8658993480673844E-2</v>
      </c>
      <c r="O39" s="5">
        <f t="shared" si="4"/>
        <v>22.555694576131334</v>
      </c>
      <c r="P39" s="6">
        <f t="shared" si="4"/>
        <v>3.9329496740336922</v>
      </c>
    </row>
    <row r="40" spans="2:16" x14ac:dyDescent="0.2">
      <c r="B40" t="s">
        <v>46</v>
      </c>
      <c r="C40" t="s">
        <v>7</v>
      </c>
      <c r="E40" t="s">
        <v>8</v>
      </c>
      <c r="G40">
        <v>10.91</v>
      </c>
      <c r="I40" s="11" t="str">
        <f t="shared" si="11"/>
        <v>timepoint 3</v>
      </c>
      <c r="J40" s="1">
        <v>65</v>
      </c>
      <c r="K40">
        <f t="shared" si="12"/>
        <v>12.3</v>
      </c>
      <c r="L40">
        <f t="shared" si="13"/>
        <v>0.13999999999999879</v>
      </c>
      <c r="M40">
        <f t="shared" si="2"/>
        <v>0.87258957853620833</v>
      </c>
      <c r="N40">
        <f t="shared" si="3"/>
        <v>0.16388700424768043</v>
      </c>
      <c r="O40" s="5">
        <f t="shared" si="4"/>
        <v>43.629478926810414</v>
      </c>
      <c r="P40" s="6">
        <f t="shared" si="4"/>
        <v>8.1943502123840215</v>
      </c>
    </row>
    <row r="41" spans="2:16" x14ac:dyDescent="0.2">
      <c r="B41" t="s">
        <v>47</v>
      </c>
      <c r="C41" t="s">
        <v>7</v>
      </c>
      <c r="E41" t="s">
        <v>8</v>
      </c>
      <c r="G41">
        <v>14.66</v>
      </c>
      <c r="I41" s="11" t="str">
        <f t="shared" si="11"/>
        <v>timepoint 3</v>
      </c>
      <c r="J41" s="1">
        <v>75</v>
      </c>
      <c r="K41">
        <f t="shared" si="12"/>
        <v>15.920000000000002</v>
      </c>
      <c r="L41">
        <f t="shared" si="13"/>
        <v>0.18000000000000149</v>
      </c>
      <c r="M41">
        <f t="shared" si="2"/>
        <v>7.7232237850911961E-2</v>
      </c>
      <c r="N41">
        <f t="shared" si="3"/>
        <v>1.8667789977534113E-2</v>
      </c>
      <c r="O41" s="5">
        <f t="shared" si="4"/>
        <v>3.8616118925455982</v>
      </c>
      <c r="P41" s="6">
        <f t="shared" si="4"/>
        <v>0.93338949887670564</v>
      </c>
    </row>
    <row r="42" spans="2:16" x14ac:dyDescent="0.2">
      <c r="B42" t="s">
        <v>48</v>
      </c>
      <c r="C42" t="s">
        <v>7</v>
      </c>
      <c r="E42" t="s">
        <v>8</v>
      </c>
      <c r="G42">
        <v>12.9</v>
      </c>
      <c r="I42" s="11" t="str">
        <f t="shared" si="11"/>
        <v>timepoint 3</v>
      </c>
      <c r="J42" s="1">
        <v>75</v>
      </c>
      <c r="K42">
        <f t="shared" si="12"/>
        <v>14.855</v>
      </c>
      <c r="L42">
        <f t="shared" si="13"/>
        <v>8.9999999999999858E-2</v>
      </c>
      <c r="M42">
        <f t="shared" si="2"/>
        <v>0.15761349889740678</v>
      </c>
      <c r="N42">
        <f t="shared" si="3"/>
        <v>1.9013807886836653E-2</v>
      </c>
      <c r="O42" s="5">
        <f t="shared" si="4"/>
        <v>7.8806749448703393</v>
      </c>
      <c r="P42" s="6">
        <f t="shared" si="4"/>
        <v>0.95069039434183267</v>
      </c>
    </row>
    <row r="43" spans="2:16" x14ac:dyDescent="0.2">
      <c r="B43" t="s">
        <v>49</v>
      </c>
      <c r="C43" t="s">
        <v>7</v>
      </c>
      <c r="E43" t="s">
        <v>8</v>
      </c>
      <c r="G43">
        <v>14.06</v>
      </c>
      <c r="I43" s="11" t="str">
        <f t="shared" si="11"/>
        <v>timepoint 3</v>
      </c>
      <c r="J43" s="1">
        <v>75</v>
      </c>
      <c r="K43">
        <f t="shared" si="12"/>
        <v>15.309999999999999</v>
      </c>
      <c r="L43">
        <f t="shared" si="13"/>
        <v>0.11999999999999922</v>
      </c>
      <c r="M43">
        <f t="shared" si="2"/>
        <v>0.11620900078845232</v>
      </c>
      <c r="N43">
        <f t="shared" si="3"/>
        <v>1.8700736110112595E-2</v>
      </c>
      <c r="O43" s="5">
        <f t="shared" si="4"/>
        <v>5.8104500394226166</v>
      </c>
      <c r="P43" s="6">
        <f t="shared" si="4"/>
        <v>0.93503680550562973</v>
      </c>
    </row>
    <row r="44" spans="2:16" x14ac:dyDescent="0.2">
      <c r="B44" t="s">
        <v>50</v>
      </c>
      <c r="C44" t="s">
        <v>7</v>
      </c>
      <c r="E44" t="s">
        <v>8</v>
      </c>
      <c r="G44">
        <v>20.98</v>
      </c>
      <c r="I44" s="11" t="str">
        <f t="shared" si="11"/>
        <v>timepoint 3</v>
      </c>
      <c r="J44" s="1">
        <v>85</v>
      </c>
      <c r="K44">
        <f t="shared" si="12"/>
        <v>20.82</v>
      </c>
      <c r="L44">
        <f t="shared" si="13"/>
        <v>0.11999999999999744</v>
      </c>
      <c r="M44">
        <f t="shared" si="2"/>
        <v>2.9003585671926058E-3</v>
      </c>
      <c r="N44">
        <f t="shared" si="3"/>
        <v>4.6673527714526444E-4</v>
      </c>
      <c r="O44" s="5">
        <f t="shared" si="4"/>
        <v>0.14501792835963029</v>
      </c>
      <c r="P44" s="6">
        <f t="shared" si="4"/>
        <v>2.3336763857263222E-2</v>
      </c>
    </row>
    <row r="45" spans="2:16" x14ac:dyDescent="0.2">
      <c r="B45" t="s">
        <v>51</v>
      </c>
      <c r="C45" t="s">
        <v>7</v>
      </c>
      <c r="E45" t="s">
        <v>8</v>
      </c>
      <c r="G45">
        <v>16.37</v>
      </c>
      <c r="I45" s="11" t="str">
        <f t="shared" si="11"/>
        <v>timepoint 3</v>
      </c>
      <c r="J45" s="1">
        <v>85</v>
      </c>
      <c r="K45">
        <f t="shared" si="12"/>
        <v>20.255000000000003</v>
      </c>
      <c r="L45">
        <f t="shared" si="13"/>
        <v>0.12999999999999901</v>
      </c>
      <c r="M45">
        <f t="shared" si="2"/>
        <v>4.2345076292908627E-3</v>
      </c>
      <c r="N45">
        <f t="shared" si="3"/>
        <v>7.3835480189274241E-4</v>
      </c>
      <c r="O45" s="5">
        <f t="shared" si="4"/>
        <v>0.21172538146454314</v>
      </c>
      <c r="P45" s="6">
        <f t="shared" si="4"/>
        <v>3.6917740094637122E-2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16.14</v>
      </c>
      <c r="I46" s="11" t="str">
        <f t="shared" si="11"/>
        <v>timepoint 3</v>
      </c>
      <c r="J46" s="1">
        <v>85</v>
      </c>
      <c r="K46">
        <f t="shared" si="12"/>
        <v>21.295000000000002</v>
      </c>
      <c r="L46">
        <f t="shared" si="13"/>
        <v>0.2099999999999973</v>
      </c>
      <c r="M46">
        <f t="shared" si="2"/>
        <v>2.109989561109625E-3</v>
      </c>
      <c r="N46">
        <f t="shared" si="3"/>
        <v>5.9552620410702672E-4</v>
      </c>
      <c r="O46" s="7">
        <f t="shared" si="4"/>
        <v>0.10549947805548125</v>
      </c>
      <c r="P46" s="8">
        <f t="shared" si="4"/>
        <v>2.9776310205351337E-2</v>
      </c>
    </row>
    <row r="47" spans="2:16" x14ac:dyDescent="0.2">
      <c r="B47" t="s">
        <v>53</v>
      </c>
      <c r="C47" t="s">
        <v>7</v>
      </c>
      <c r="E47" t="s">
        <v>8</v>
      </c>
      <c r="G47">
        <v>17.18</v>
      </c>
      <c r="I47" s="11" t="s">
        <v>117</v>
      </c>
      <c r="J47" s="1">
        <v>65</v>
      </c>
      <c r="K47">
        <f>AVERAGE(G11,G23)</f>
        <v>13.265000000000001</v>
      </c>
      <c r="L47">
        <f>ABS(G11-G23)</f>
        <v>8.9999999999999858E-2</v>
      </c>
      <c r="M47">
        <f t="shared" si="2"/>
        <v>0.45719760157214839</v>
      </c>
      <c r="N47">
        <f t="shared" si="3"/>
        <v>5.5154332740711298E-2</v>
      </c>
      <c r="O47" s="5">
        <f t="shared" si="4"/>
        <v>22.859880078607418</v>
      </c>
      <c r="P47" s="6">
        <f t="shared" si="4"/>
        <v>2.757716637035565</v>
      </c>
    </row>
    <row r="48" spans="2:16" x14ac:dyDescent="0.2">
      <c r="B48" t="s">
        <v>54</v>
      </c>
      <c r="C48" t="s">
        <v>7</v>
      </c>
      <c r="E48" t="s">
        <v>8</v>
      </c>
      <c r="G48">
        <v>14.83</v>
      </c>
      <c r="I48" s="11" t="str">
        <f>I47</f>
        <v>timepoint 4</v>
      </c>
      <c r="J48" s="1">
        <v>65</v>
      </c>
      <c r="K48">
        <f t="shared" ref="K48:K49" si="14">AVERAGE(G12,G24)</f>
        <v>14.555</v>
      </c>
      <c r="L48">
        <f t="shared" ref="L48:L49" si="15">ABS(G12-G24)</f>
        <v>0.53000000000000114</v>
      </c>
      <c r="M48">
        <f t="shared" si="2"/>
        <v>0.19269016494857016</v>
      </c>
      <c r="N48">
        <f t="shared" si="3"/>
        <v>0.13969764067617282</v>
      </c>
      <c r="O48" s="5">
        <f t="shared" ref="O48:P55" si="16">M48*50</f>
        <v>9.6345082474285082</v>
      </c>
      <c r="P48" s="6">
        <f t="shared" si="16"/>
        <v>6.984882033808641</v>
      </c>
    </row>
    <row r="49" spans="2:18" x14ac:dyDescent="0.2">
      <c r="B49" t="s">
        <v>55</v>
      </c>
      <c r="C49" t="s">
        <v>7</v>
      </c>
      <c r="E49" t="s">
        <v>8</v>
      </c>
      <c r="G49">
        <v>16.43</v>
      </c>
      <c r="I49" s="11" t="str">
        <f t="shared" ref="I49:I55" si="17">I48</f>
        <v>timepoint 4</v>
      </c>
      <c r="J49" s="1">
        <v>65</v>
      </c>
      <c r="K49">
        <f t="shared" si="14"/>
        <v>14.14</v>
      </c>
      <c r="L49">
        <f t="shared" si="15"/>
        <v>0.22000000000000064</v>
      </c>
      <c r="M49">
        <f t="shared" si="2"/>
        <v>0.25443550036251489</v>
      </c>
      <c r="N49">
        <f t="shared" si="3"/>
        <v>7.5255994644671642E-2</v>
      </c>
      <c r="O49" s="5">
        <f t="shared" si="16"/>
        <v>12.721775018125744</v>
      </c>
      <c r="P49" s="6">
        <f t="shared" si="16"/>
        <v>3.762799732233582</v>
      </c>
    </row>
    <row r="50" spans="2:18" x14ac:dyDescent="0.2">
      <c r="B50" t="s">
        <v>56</v>
      </c>
      <c r="C50" t="s">
        <v>7</v>
      </c>
      <c r="E50" t="s">
        <v>8</v>
      </c>
      <c r="G50">
        <v>12.04</v>
      </c>
      <c r="I50" s="11" t="str">
        <f t="shared" si="17"/>
        <v>timepoint 4</v>
      </c>
      <c r="J50" s="1">
        <v>75</v>
      </c>
      <c r="K50">
        <f>AVERAGE(G35,G47)</f>
        <v>17.204999999999998</v>
      </c>
      <c r="L50">
        <f>ABS(G35-G47)</f>
        <v>5.0000000000000711E-2</v>
      </c>
      <c r="M50">
        <f t="shared" si="2"/>
        <v>3.265943442688355E-2</v>
      </c>
      <c r="N50">
        <f t="shared" si="3"/>
        <v>2.1879129041306455E-3</v>
      </c>
      <c r="O50" s="5">
        <f t="shared" si="16"/>
        <v>1.6329717213441775</v>
      </c>
      <c r="P50" s="6">
        <f t="shared" si="16"/>
        <v>0.10939564520653228</v>
      </c>
    </row>
    <row r="51" spans="2:18" x14ac:dyDescent="0.2">
      <c r="B51" t="s">
        <v>57</v>
      </c>
      <c r="C51" t="s">
        <v>7</v>
      </c>
      <c r="E51" t="s">
        <v>8</v>
      </c>
      <c r="G51">
        <v>13.95</v>
      </c>
      <c r="I51" s="11" t="str">
        <f t="shared" si="17"/>
        <v>timepoint 4</v>
      </c>
      <c r="J51" s="1">
        <v>75</v>
      </c>
      <c r="K51">
        <f t="shared" ref="K51:K52" si="18">AVERAGE(G36,G48)</f>
        <v>14.875</v>
      </c>
      <c r="L51">
        <f t="shared" ref="L51:L52" si="19">ABS(G36-G48)</f>
        <v>8.9999999999999858E-2</v>
      </c>
      <c r="M51">
        <f t="shared" si="2"/>
        <v>0.1555162113703393</v>
      </c>
      <c r="N51">
        <f t="shared" si="3"/>
        <v>1.8760800229484426E-2</v>
      </c>
      <c r="O51" s="5">
        <f t="shared" si="16"/>
        <v>7.7758105685169649</v>
      </c>
      <c r="P51" s="6">
        <f t="shared" si="16"/>
        <v>0.93804001147422134</v>
      </c>
    </row>
    <row r="52" spans="2:18" x14ac:dyDescent="0.2">
      <c r="B52" t="s">
        <v>58</v>
      </c>
      <c r="C52" t="s">
        <v>7</v>
      </c>
      <c r="E52" t="s">
        <v>8</v>
      </c>
      <c r="G52">
        <v>11.88</v>
      </c>
      <c r="I52" s="11" t="str">
        <f t="shared" si="17"/>
        <v>timepoint 4</v>
      </c>
      <c r="J52" s="1">
        <v>75</v>
      </c>
      <c r="K52">
        <f t="shared" si="18"/>
        <v>16.555</v>
      </c>
      <c r="L52">
        <f t="shared" si="19"/>
        <v>0.25</v>
      </c>
      <c r="M52">
        <f t="shared" si="2"/>
        <v>5.0476041967957685E-2</v>
      </c>
      <c r="N52">
        <f t="shared" si="3"/>
        <v>1.6983340484835519E-2</v>
      </c>
      <c r="O52" s="5">
        <f t="shared" si="16"/>
        <v>2.5238020983978844</v>
      </c>
      <c r="P52" s="6">
        <f t="shared" si="16"/>
        <v>0.84916702424177593</v>
      </c>
    </row>
    <row r="53" spans="2:18" x14ac:dyDescent="0.2">
      <c r="B53" t="s">
        <v>59</v>
      </c>
      <c r="C53" t="s">
        <v>7</v>
      </c>
      <c r="E53" t="s">
        <v>8</v>
      </c>
      <c r="G53">
        <v>15.35</v>
      </c>
      <c r="I53" s="11" t="str">
        <f t="shared" si="17"/>
        <v>timepoint 4</v>
      </c>
      <c r="J53" s="1">
        <v>85</v>
      </c>
      <c r="K53">
        <f>AVERAGE(G59,G71)</f>
        <v>24.16</v>
      </c>
      <c r="L53">
        <f>ABS(G59-G71)</f>
        <v>0</v>
      </c>
      <c r="M53">
        <f t="shared" si="2"/>
        <v>3.0966254969401762E-4</v>
      </c>
      <c r="N53">
        <f t="shared" si="3"/>
        <v>0</v>
      </c>
      <c r="O53" s="5">
        <f t="shared" si="16"/>
        <v>1.5483127484700881E-2</v>
      </c>
      <c r="P53" s="6">
        <f t="shared" si="16"/>
        <v>0</v>
      </c>
    </row>
    <row r="54" spans="2:18" x14ac:dyDescent="0.2">
      <c r="B54" t="s">
        <v>60</v>
      </c>
      <c r="C54" t="s">
        <v>7</v>
      </c>
      <c r="E54" t="s">
        <v>8</v>
      </c>
      <c r="G54">
        <v>14.23</v>
      </c>
      <c r="I54" s="11" t="str">
        <f t="shared" si="17"/>
        <v>timepoint 4</v>
      </c>
      <c r="J54" s="1">
        <v>85</v>
      </c>
      <c r="K54">
        <f t="shared" ref="K54:K55" si="20">AVERAGE(G60,G72)</f>
        <v>22.89</v>
      </c>
      <c r="L54">
        <f t="shared" ref="L54:L55" si="21">ABS(G60-G72)</f>
        <v>0.75999999999999801</v>
      </c>
      <c r="M54">
        <f t="shared" si="2"/>
        <v>7.2496215823247508E-4</v>
      </c>
      <c r="N54">
        <f t="shared" si="3"/>
        <v>7.7036358518785058E-4</v>
      </c>
      <c r="O54" s="5">
        <f t="shared" si="16"/>
        <v>3.6248107911623757E-2</v>
      </c>
      <c r="P54" s="6">
        <f t="shared" si="16"/>
        <v>3.8518179259392528E-2</v>
      </c>
    </row>
    <row r="55" spans="2:18" ht="16" thickBot="1" x14ac:dyDescent="0.25">
      <c r="B55" t="s">
        <v>61</v>
      </c>
      <c r="C55" t="s">
        <v>7</v>
      </c>
      <c r="E55" t="s">
        <v>8</v>
      </c>
      <c r="G55">
        <v>13.92</v>
      </c>
      <c r="I55" s="11" t="str">
        <f t="shared" si="17"/>
        <v>timepoint 4</v>
      </c>
      <c r="J55" s="1">
        <v>85</v>
      </c>
      <c r="K55">
        <f t="shared" si="20"/>
        <v>23.009999999999998</v>
      </c>
      <c r="L55">
        <f t="shared" si="21"/>
        <v>0.36000000000000298</v>
      </c>
      <c r="M55">
        <f t="shared" si="2"/>
        <v>6.6897345065888673E-4</v>
      </c>
      <c r="N55">
        <f t="shared" si="3"/>
        <v>3.2574807571208368E-4</v>
      </c>
      <c r="O55" s="7">
        <f t="shared" si="16"/>
        <v>3.344867253294434E-2</v>
      </c>
      <c r="P55" s="8">
        <f t="shared" si="16"/>
        <v>1.6287403785604185E-2</v>
      </c>
    </row>
    <row r="56" spans="2:18" x14ac:dyDescent="0.2">
      <c r="B56" t="s">
        <v>62</v>
      </c>
      <c r="C56" t="s">
        <v>7</v>
      </c>
      <c r="E56" t="s">
        <v>8</v>
      </c>
      <c r="G56">
        <v>21.42</v>
      </c>
    </row>
    <row r="57" spans="2:18" x14ac:dyDescent="0.2">
      <c r="B57" t="s">
        <v>63</v>
      </c>
      <c r="C57" t="s">
        <v>7</v>
      </c>
      <c r="E57" t="s">
        <v>8</v>
      </c>
      <c r="G57">
        <v>19.75</v>
      </c>
      <c r="I57" s="13" t="s">
        <v>118</v>
      </c>
      <c r="J57" s="10"/>
      <c r="K57" s="10">
        <f>AVERAGE(G83:G84)</f>
        <v>26.740000000000002</v>
      </c>
      <c r="L57" s="10">
        <f>ABS(G83-G84)</f>
        <v>0.51999999999999957</v>
      </c>
    </row>
    <row r="58" spans="2:18" ht="16" thickBot="1" x14ac:dyDescent="0.25">
      <c r="B58" t="s">
        <v>64</v>
      </c>
      <c r="C58" t="s">
        <v>7</v>
      </c>
      <c r="E58" t="s">
        <v>8</v>
      </c>
      <c r="G58">
        <v>17.28</v>
      </c>
    </row>
    <row r="59" spans="2:18" x14ac:dyDescent="0.2">
      <c r="B59" t="s">
        <v>65</v>
      </c>
      <c r="C59" t="s">
        <v>7</v>
      </c>
      <c r="E59" t="s">
        <v>8</v>
      </c>
      <c r="G59">
        <v>24.16</v>
      </c>
      <c r="H59" t="s">
        <v>119</v>
      </c>
      <c r="I59" s="11" t="s">
        <v>120</v>
      </c>
      <c r="J59">
        <v>65</v>
      </c>
      <c r="K59">
        <v>11.592295</v>
      </c>
      <c r="L59">
        <v>4.017073623920684E-2</v>
      </c>
      <c r="M59">
        <f>10*0.0549458032261187</f>
        <v>0.54945803226118706</v>
      </c>
      <c r="N59">
        <f>ABS(EXP((K59+L59-$R$60)/$R$59)*10 - EXP((K59-L59-$R$60)/$R$59)*10)</f>
        <v>2.7085114154017931E-2</v>
      </c>
      <c r="O59" s="3">
        <f>M59*50</f>
        <v>27.472901613059353</v>
      </c>
      <c r="P59" s="9">
        <f>N59*50</f>
        <v>1.3542557077008965</v>
      </c>
      <c r="Q59" t="s">
        <v>105</v>
      </c>
      <c r="R59">
        <v>-1.63</v>
      </c>
    </row>
    <row r="60" spans="2:18" x14ac:dyDescent="0.2">
      <c r="B60" t="s">
        <v>66</v>
      </c>
      <c r="C60" t="s">
        <v>7</v>
      </c>
      <c r="E60" t="s">
        <v>8</v>
      </c>
      <c r="G60">
        <v>22.51</v>
      </c>
      <c r="I60" s="11" t="s">
        <v>120</v>
      </c>
      <c r="J60">
        <v>65</v>
      </c>
      <c r="K60">
        <v>12.838690499999998</v>
      </c>
      <c r="L60">
        <v>0.19657073542239217</v>
      </c>
      <c r="M60">
        <f>10*0.0255768459609978</f>
        <v>0.25576845960997802</v>
      </c>
      <c r="N60">
        <f t="shared" ref="N60:N67" si="22">ABS(EXP((K60+L60-$R$60)/$R$59)*10 - EXP((K60-L60-$R$60)/$R$59)*10)</f>
        <v>6.1838708371731416E-2</v>
      </c>
      <c r="O60" s="5">
        <f t="shared" ref="O60:O67" si="23">M60*50</f>
        <v>12.7884229804989</v>
      </c>
      <c r="P60" s="6">
        <f t="shared" ref="P60:P67" si="24">N60*50</f>
        <v>3.0919354185865706</v>
      </c>
      <c r="Q60" t="s">
        <v>121</v>
      </c>
      <c r="R60">
        <v>6.8630000000000004</v>
      </c>
    </row>
    <row r="61" spans="2:18" x14ac:dyDescent="0.2">
      <c r="B61" t="s">
        <v>67</v>
      </c>
      <c r="C61" t="s">
        <v>7</v>
      </c>
      <c r="E61" t="s">
        <v>8</v>
      </c>
      <c r="G61">
        <v>22.83</v>
      </c>
      <c r="I61" s="11" t="s">
        <v>120</v>
      </c>
      <c r="J61">
        <v>65</v>
      </c>
      <c r="O61" s="5">
        <f t="shared" si="23"/>
        <v>0</v>
      </c>
      <c r="P61" s="6">
        <f t="shared" si="24"/>
        <v>0</v>
      </c>
    </row>
    <row r="62" spans="2:18" x14ac:dyDescent="0.2">
      <c r="B62" t="s">
        <v>68</v>
      </c>
      <c r="C62" t="s">
        <v>7</v>
      </c>
      <c r="E62" t="s">
        <v>8</v>
      </c>
      <c r="G62">
        <v>12.03</v>
      </c>
      <c r="I62" s="11" t="s">
        <v>120</v>
      </c>
      <c r="J62">
        <v>75</v>
      </c>
      <c r="K62">
        <v>16.7520065</v>
      </c>
      <c r="L62">
        <v>5.5401816305966252E-3</v>
      </c>
      <c r="M62">
        <f>10*0.00231840656809127</f>
        <v>2.3184065680912701E-2</v>
      </c>
      <c r="N62">
        <f t="shared" si="22"/>
        <v>1.5760022345320118E-4</v>
      </c>
      <c r="O62" s="5">
        <f t="shared" si="23"/>
        <v>1.159203284045635</v>
      </c>
      <c r="P62" s="6">
        <f t="shared" si="24"/>
        <v>7.8800111726600591E-3</v>
      </c>
    </row>
    <row r="63" spans="2:18" x14ac:dyDescent="0.2">
      <c r="B63" t="s">
        <v>69</v>
      </c>
      <c r="C63" t="s">
        <v>7</v>
      </c>
      <c r="E63" t="s">
        <v>8</v>
      </c>
      <c r="G63">
        <v>13.62</v>
      </c>
      <c r="I63" s="11" t="s">
        <v>120</v>
      </c>
      <c r="J63">
        <v>75</v>
      </c>
      <c r="K63">
        <v>14.018921499999999</v>
      </c>
      <c r="L63">
        <v>0.47950820020568985</v>
      </c>
      <c r="M63">
        <f>10*0.0123990442051657</f>
        <v>0.123990442051657</v>
      </c>
      <c r="N63">
        <f t="shared" si="22"/>
        <v>7.4006972973449339E-2</v>
      </c>
      <c r="O63" s="5">
        <f t="shared" si="23"/>
        <v>6.1995221025828506</v>
      </c>
      <c r="P63" s="6">
        <f t="shared" si="24"/>
        <v>3.7003486486724668</v>
      </c>
    </row>
    <row r="64" spans="2:18" x14ac:dyDescent="0.2">
      <c r="B64" t="s">
        <v>70</v>
      </c>
      <c r="C64" t="s">
        <v>7</v>
      </c>
      <c r="E64" t="s">
        <v>8</v>
      </c>
      <c r="G64">
        <v>11.91</v>
      </c>
      <c r="I64" s="11" t="s">
        <v>120</v>
      </c>
      <c r="J64">
        <v>75</v>
      </c>
      <c r="K64">
        <v>14.846282500000001</v>
      </c>
      <c r="L64">
        <v>0.13410916501305992</v>
      </c>
      <c r="M64">
        <f>10*0.00746358568697699</f>
        <v>7.4635856869769895E-2</v>
      </c>
      <c r="N64">
        <f t="shared" si="22"/>
        <v>1.2295274763768085E-2</v>
      </c>
      <c r="O64" s="5">
        <f t="shared" si="23"/>
        <v>3.7317928434884946</v>
      </c>
      <c r="P64" s="6">
        <f t="shared" si="24"/>
        <v>0.61476373818840424</v>
      </c>
    </row>
    <row r="65" spans="2:16" x14ac:dyDescent="0.2">
      <c r="B65" t="s">
        <v>71</v>
      </c>
      <c r="C65" t="s">
        <v>7</v>
      </c>
      <c r="E65" t="s">
        <v>8</v>
      </c>
      <c r="G65">
        <v>15.52</v>
      </c>
      <c r="I65" s="11" t="s">
        <v>120</v>
      </c>
      <c r="J65">
        <v>85</v>
      </c>
      <c r="K65">
        <v>29.259847499999999</v>
      </c>
      <c r="L65">
        <v>0.15022130012917531</v>
      </c>
      <c r="M65">
        <f>10*1.07800630223675E-06</f>
        <v>1.07800630223675E-5</v>
      </c>
      <c r="N65">
        <f t="shared" si="22"/>
        <v>1.9898017804727427E-6</v>
      </c>
      <c r="O65" s="5">
        <f t="shared" si="23"/>
        <v>5.39003151118375E-4</v>
      </c>
      <c r="P65" s="6">
        <f t="shared" si="24"/>
        <v>9.9490089023637133E-5</v>
      </c>
    </row>
    <row r="66" spans="2:16" x14ac:dyDescent="0.2">
      <c r="B66" t="s">
        <v>72</v>
      </c>
      <c r="C66" t="s">
        <v>7</v>
      </c>
      <c r="E66" t="s">
        <v>8</v>
      </c>
      <c r="G66">
        <v>14.39</v>
      </c>
      <c r="I66" s="11" t="s">
        <v>120</v>
      </c>
      <c r="J66">
        <v>85</v>
      </c>
      <c r="K66">
        <v>26.8974285</v>
      </c>
      <c r="L66">
        <v>0.19244830288807366</v>
      </c>
      <c r="M66">
        <f>10*4.59261752545836E-06</f>
        <v>4.5926175254583598E-5</v>
      </c>
      <c r="N66">
        <f t="shared" si="22"/>
        <v>1.0869893155436837E-5</v>
      </c>
      <c r="O66" s="5">
        <f t="shared" si="23"/>
        <v>2.2963087627291801E-3</v>
      </c>
      <c r="P66" s="6">
        <f t="shared" si="24"/>
        <v>5.4349465777184182E-4</v>
      </c>
    </row>
    <row r="67" spans="2:16" ht="16" thickBot="1" x14ac:dyDescent="0.25">
      <c r="B67" t="s">
        <v>73</v>
      </c>
      <c r="C67" t="s">
        <v>7</v>
      </c>
      <c r="E67" t="s">
        <v>8</v>
      </c>
      <c r="G67">
        <v>14.16</v>
      </c>
      <c r="I67" s="11" t="s">
        <v>120</v>
      </c>
      <c r="J67">
        <v>85</v>
      </c>
      <c r="K67">
        <v>27.184940999999998</v>
      </c>
      <c r="L67">
        <v>0.11450321529110015</v>
      </c>
      <c r="M67">
        <f>10*3.84995743235194E-06</f>
        <v>3.8499574323519398E-5</v>
      </c>
      <c r="N67">
        <f t="shared" si="22"/>
        <v>5.4134375018140301E-6</v>
      </c>
      <c r="O67" s="7">
        <f t="shared" si="23"/>
        <v>1.9249787161759698E-3</v>
      </c>
      <c r="P67" s="8">
        <f t="shared" si="24"/>
        <v>2.7067187509070151E-4</v>
      </c>
    </row>
    <row r="68" spans="2:16" x14ac:dyDescent="0.2">
      <c r="B68" t="s">
        <v>74</v>
      </c>
      <c r="C68" t="s">
        <v>7</v>
      </c>
      <c r="E68" t="s">
        <v>8</v>
      </c>
      <c r="G68">
        <v>21.17</v>
      </c>
    </row>
    <row r="69" spans="2:16" x14ac:dyDescent="0.2">
      <c r="B69" t="s">
        <v>75</v>
      </c>
      <c r="C69" t="s">
        <v>7</v>
      </c>
      <c r="E69" t="s">
        <v>8</v>
      </c>
      <c r="G69">
        <v>20.13</v>
      </c>
      <c r="J69" s="11"/>
    </row>
    <row r="70" spans="2:16" x14ac:dyDescent="0.2">
      <c r="B70" t="s">
        <v>76</v>
      </c>
      <c r="C70" t="s">
        <v>7</v>
      </c>
      <c r="E70" t="s">
        <v>8</v>
      </c>
      <c r="G70">
        <v>17.579999999999998</v>
      </c>
    </row>
    <row r="71" spans="2:16" x14ac:dyDescent="0.2">
      <c r="B71" t="s">
        <v>77</v>
      </c>
      <c r="C71" t="s">
        <v>7</v>
      </c>
      <c r="E71" t="s">
        <v>8</v>
      </c>
      <c r="G71">
        <v>24.16</v>
      </c>
    </row>
    <row r="72" spans="2:16" x14ac:dyDescent="0.2">
      <c r="B72" t="s">
        <v>78</v>
      </c>
      <c r="C72" t="s">
        <v>7</v>
      </c>
      <c r="E72" t="s">
        <v>8</v>
      </c>
      <c r="G72">
        <v>23.27</v>
      </c>
    </row>
    <row r="73" spans="2:16" x14ac:dyDescent="0.2">
      <c r="B73" t="s">
        <v>79</v>
      </c>
      <c r="C73" t="s">
        <v>7</v>
      </c>
      <c r="E73" t="s">
        <v>8</v>
      </c>
      <c r="G73">
        <v>23.19</v>
      </c>
    </row>
    <row r="74" spans="2:16" x14ac:dyDescent="0.2">
      <c r="B74" t="s">
        <v>80</v>
      </c>
      <c r="C74" t="s">
        <v>7</v>
      </c>
      <c r="E74" t="s">
        <v>8</v>
      </c>
      <c r="G74">
        <v>12.86</v>
      </c>
    </row>
    <row r="75" spans="2:16" x14ac:dyDescent="0.2">
      <c r="B75" t="s">
        <v>81</v>
      </c>
      <c r="C75" t="s">
        <v>7</v>
      </c>
      <c r="E75" t="s">
        <v>8</v>
      </c>
      <c r="G75">
        <v>13.22</v>
      </c>
    </row>
    <row r="76" spans="2:16" x14ac:dyDescent="0.2">
      <c r="B76" t="s">
        <v>82</v>
      </c>
      <c r="C76" t="s">
        <v>7</v>
      </c>
      <c r="E76" t="s">
        <v>8</v>
      </c>
      <c r="G76">
        <v>12.23</v>
      </c>
    </row>
    <row r="77" spans="2:16" x14ac:dyDescent="0.2">
      <c r="B77" t="s">
        <v>83</v>
      </c>
      <c r="C77" t="s">
        <v>7</v>
      </c>
      <c r="E77" t="s">
        <v>8</v>
      </c>
      <c r="G77">
        <v>15.83</v>
      </c>
    </row>
    <row r="78" spans="2:16" x14ac:dyDescent="0.2">
      <c r="B78" t="s">
        <v>84</v>
      </c>
      <c r="C78" t="s">
        <v>7</v>
      </c>
      <c r="E78" t="s">
        <v>8</v>
      </c>
      <c r="G78">
        <v>14.81</v>
      </c>
    </row>
    <row r="79" spans="2:16" x14ac:dyDescent="0.2">
      <c r="B79" t="s">
        <v>85</v>
      </c>
      <c r="C79" t="s">
        <v>7</v>
      </c>
      <c r="E79" t="s">
        <v>8</v>
      </c>
      <c r="G79">
        <v>15.25</v>
      </c>
    </row>
    <row r="80" spans="2:16" x14ac:dyDescent="0.2">
      <c r="B80" t="s">
        <v>86</v>
      </c>
      <c r="C80" t="s">
        <v>7</v>
      </c>
      <c r="E80" t="s">
        <v>8</v>
      </c>
      <c r="G80">
        <v>20.76</v>
      </c>
    </row>
    <row r="81" spans="2:7" x14ac:dyDescent="0.2">
      <c r="B81" t="s">
        <v>87</v>
      </c>
      <c r="C81" t="s">
        <v>7</v>
      </c>
      <c r="E81" t="s">
        <v>8</v>
      </c>
      <c r="G81">
        <v>20.190000000000001</v>
      </c>
    </row>
    <row r="82" spans="2:7" x14ac:dyDescent="0.2">
      <c r="B82" t="s">
        <v>88</v>
      </c>
      <c r="C82" t="s">
        <v>7</v>
      </c>
      <c r="E82" t="s">
        <v>8</v>
      </c>
      <c r="G82">
        <v>21.19</v>
      </c>
    </row>
    <row r="83" spans="2:7" x14ac:dyDescent="0.2">
      <c r="B83" t="s">
        <v>89</v>
      </c>
      <c r="C83" t="s">
        <v>7</v>
      </c>
      <c r="E83" t="s">
        <v>8</v>
      </c>
      <c r="G83">
        <v>27</v>
      </c>
    </row>
    <row r="84" spans="2:7" x14ac:dyDescent="0.2">
      <c r="B84" t="s">
        <v>90</v>
      </c>
      <c r="C84" t="s">
        <v>7</v>
      </c>
      <c r="E84" t="s">
        <v>8</v>
      </c>
      <c r="G84">
        <v>26.48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 t="s">
        <v>92</v>
      </c>
    </row>
    <row r="87" spans="2:7" x14ac:dyDescent="0.2">
      <c r="B87" t="s">
        <v>94</v>
      </c>
      <c r="C87" t="s">
        <v>7</v>
      </c>
      <c r="E87" t="s">
        <v>8</v>
      </c>
      <c r="G87">
        <v>13.35</v>
      </c>
    </row>
    <row r="88" spans="2:7" x14ac:dyDescent="0.2">
      <c r="B88" t="s">
        <v>95</v>
      </c>
      <c r="C88" t="s">
        <v>7</v>
      </c>
      <c r="E88" t="s">
        <v>8</v>
      </c>
      <c r="G88">
        <v>12.37</v>
      </c>
    </row>
    <row r="89" spans="2:7" x14ac:dyDescent="0.2">
      <c r="B89" t="s">
        <v>96</v>
      </c>
      <c r="C89" t="s">
        <v>7</v>
      </c>
      <c r="E89" t="s">
        <v>8</v>
      </c>
      <c r="G89">
        <v>16.010000000000002</v>
      </c>
    </row>
    <row r="90" spans="2:7" x14ac:dyDescent="0.2">
      <c r="B90" t="s">
        <v>97</v>
      </c>
      <c r="C90" t="s">
        <v>7</v>
      </c>
      <c r="E90" t="s">
        <v>8</v>
      </c>
      <c r="G90">
        <v>14.9</v>
      </c>
    </row>
    <row r="91" spans="2:7" x14ac:dyDescent="0.2">
      <c r="B91" t="s">
        <v>98</v>
      </c>
      <c r="C91" t="s">
        <v>7</v>
      </c>
      <c r="E91" t="s">
        <v>8</v>
      </c>
      <c r="G91">
        <v>15.37</v>
      </c>
    </row>
    <row r="92" spans="2:7" x14ac:dyDescent="0.2">
      <c r="B92" t="s">
        <v>99</v>
      </c>
      <c r="C92" t="s">
        <v>7</v>
      </c>
      <c r="E92" t="s">
        <v>8</v>
      </c>
      <c r="G92">
        <v>20.88</v>
      </c>
    </row>
    <row r="93" spans="2:7" x14ac:dyDescent="0.2">
      <c r="B93" t="s">
        <v>100</v>
      </c>
      <c r="C93" t="s">
        <v>7</v>
      </c>
      <c r="E93" t="s">
        <v>8</v>
      </c>
      <c r="G93">
        <v>20.32</v>
      </c>
    </row>
    <row r="94" spans="2:7" x14ac:dyDescent="0.2">
      <c r="B94" t="s">
        <v>101</v>
      </c>
      <c r="C94" t="s">
        <v>7</v>
      </c>
      <c r="E94" t="s">
        <v>8</v>
      </c>
      <c r="G94">
        <v>21.4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2017-10-29T20:00:42Z</dcterms:created>
  <dcterms:modified xsi:type="dcterms:W3CDTF">2018-03-26T19:34:24Z</dcterms:modified>
</cp:coreProperties>
</file>