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0AEE317F-ED62-EF40-826C-F24DFABDD66F}" xr6:coauthVersionLast="31" xr6:coauthVersionMax="31" xr10:uidLastSave="{00000000-0000-0000-0000-000000000000}"/>
  <bookViews>
    <workbookView xWindow="9360" yWindow="-19800" windowWidth="22400" windowHeight="1156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P60" i="1"/>
  <c r="O61" i="1"/>
  <c r="P61" i="1"/>
  <c r="O62" i="1"/>
  <c r="P62" i="1"/>
  <c r="O63" i="1"/>
  <c r="P63" i="1"/>
  <c r="O64" i="1"/>
  <c r="P64" i="1"/>
  <c r="P59" i="1"/>
  <c r="O59" i="1"/>
  <c r="N63" i="1"/>
  <c r="N64" i="1"/>
  <c r="N62" i="1"/>
  <c r="N60" i="1"/>
  <c r="N61" i="1"/>
  <c r="N59" i="1"/>
  <c r="M64" i="1"/>
  <c r="M63" i="1"/>
  <c r="M62" i="1"/>
  <c r="M61" i="1"/>
  <c r="M60" i="1"/>
  <c r="M59" i="1"/>
  <c r="L57" i="1" l="1"/>
  <c r="K57" i="1"/>
  <c r="K55" i="1"/>
  <c r="N55" i="1" s="1"/>
  <c r="P55" i="1" s="1"/>
  <c r="L55" i="1"/>
  <c r="M55" i="1"/>
  <c r="O55" i="1"/>
  <c r="I48" i="1"/>
  <c r="I49" i="1"/>
  <c r="I50" i="1" s="1"/>
  <c r="I51" i="1" s="1"/>
  <c r="I52" i="1" s="1"/>
  <c r="I53" i="1" s="1"/>
  <c r="I54" i="1" s="1"/>
  <c r="I55" i="1" s="1"/>
  <c r="K54" i="1"/>
  <c r="L54" i="1"/>
  <c r="N54" i="1"/>
  <c r="P54" i="1"/>
  <c r="M54" i="1"/>
  <c r="O54" i="1"/>
  <c r="K53" i="1"/>
  <c r="N53" i="1" s="1"/>
  <c r="P53" i="1" s="1"/>
  <c r="L53" i="1"/>
  <c r="M53" i="1"/>
  <c r="O53" i="1"/>
  <c r="K52" i="1"/>
  <c r="L52" i="1"/>
  <c r="N52" i="1"/>
  <c r="P52" i="1"/>
  <c r="M52" i="1"/>
  <c r="O52" i="1" s="1"/>
  <c r="K51" i="1"/>
  <c r="N51" i="1" s="1"/>
  <c r="P51" i="1" s="1"/>
  <c r="L51" i="1"/>
  <c r="M51" i="1"/>
  <c r="O51" i="1"/>
  <c r="K50" i="1"/>
  <c r="L50" i="1"/>
  <c r="N50" i="1"/>
  <c r="P50" i="1"/>
  <c r="M50" i="1"/>
  <c r="O50" i="1" s="1"/>
  <c r="K49" i="1"/>
  <c r="N49" i="1" s="1"/>
  <c r="P49" i="1" s="1"/>
  <c r="L49" i="1"/>
  <c r="M49" i="1"/>
  <c r="O49" i="1"/>
  <c r="K48" i="1"/>
  <c r="L48" i="1"/>
  <c r="N48" i="1"/>
  <c r="P48" i="1"/>
  <c r="M48" i="1"/>
  <c r="O48" i="1" s="1"/>
  <c r="K47" i="1"/>
  <c r="N47" i="1" s="1"/>
  <c r="P47" i="1" s="1"/>
  <c r="L47" i="1"/>
  <c r="K46" i="1"/>
  <c r="L46" i="1"/>
  <c r="N46" i="1"/>
  <c r="P46" i="1"/>
  <c r="M46" i="1"/>
  <c r="O46" i="1" s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K44" i="1"/>
  <c r="L44" i="1"/>
  <c r="N44" i="1"/>
  <c r="P44" i="1"/>
  <c r="M44" i="1"/>
  <c r="O44" i="1" s="1"/>
  <c r="K43" i="1"/>
  <c r="N43" i="1" s="1"/>
  <c r="P43" i="1" s="1"/>
  <c r="L43" i="1"/>
  <c r="M43" i="1"/>
  <c r="O43" i="1"/>
  <c r="K42" i="1"/>
  <c r="L42" i="1"/>
  <c r="N42" i="1"/>
  <c r="P42" i="1"/>
  <c r="M42" i="1"/>
  <c r="O42" i="1" s="1"/>
  <c r="K41" i="1"/>
  <c r="N41" i="1" s="1"/>
  <c r="P41" i="1" s="1"/>
  <c r="L41" i="1"/>
  <c r="M41" i="1"/>
  <c r="O41" i="1"/>
  <c r="K40" i="1"/>
  <c r="L40" i="1"/>
  <c r="N40" i="1"/>
  <c r="P40" i="1"/>
  <c r="M40" i="1"/>
  <c r="O40" i="1" s="1"/>
  <c r="K39" i="1"/>
  <c r="N39" i="1" s="1"/>
  <c r="P39" i="1" s="1"/>
  <c r="L39" i="1"/>
  <c r="M39" i="1"/>
  <c r="O39" i="1"/>
  <c r="K38" i="1"/>
  <c r="L38" i="1"/>
  <c r="N38" i="1"/>
  <c r="P38" i="1"/>
  <c r="M38" i="1"/>
  <c r="O38" i="1" s="1"/>
  <c r="K37" i="1"/>
  <c r="N37" i="1" s="1"/>
  <c r="P37" i="1" s="1"/>
  <c r="L37" i="1"/>
  <c r="M37" i="1"/>
  <c r="O37" i="1"/>
  <c r="I30" i="1"/>
  <c r="I31" i="1" s="1"/>
  <c r="I32" i="1" s="1"/>
  <c r="I33" i="1" s="1"/>
  <c r="I34" i="1" s="1"/>
  <c r="I35" i="1" s="1"/>
  <c r="I36" i="1" s="1"/>
  <c r="I37" i="1" s="1"/>
  <c r="K36" i="1"/>
  <c r="L36" i="1"/>
  <c r="N36" i="1"/>
  <c r="P36" i="1"/>
  <c r="M36" i="1"/>
  <c r="O36" i="1" s="1"/>
  <c r="K35" i="1"/>
  <c r="N35" i="1" s="1"/>
  <c r="P35" i="1" s="1"/>
  <c r="L35" i="1"/>
  <c r="M35" i="1"/>
  <c r="O35" i="1"/>
  <c r="K34" i="1"/>
  <c r="L34" i="1"/>
  <c r="N34" i="1"/>
  <c r="P34" i="1"/>
  <c r="M34" i="1"/>
  <c r="O34" i="1" s="1"/>
  <c r="K33" i="1"/>
  <c r="N33" i="1" s="1"/>
  <c r="P33" i="1" s="1"/>
  <c r="L33" i="1"/>
  <c r="M33" i="1"/>
  <c r="O33" i="1"/>
  <c r="K32" i="1"/>
  <c r="L32" i="1"/>
  <c r="N32" i="1"/>
  <c r="P32" i="1"/>
  <c r="M32" i="1"/>
  <c r="O32" i="1" s="1"/>
  <c r="K31" i="1"/>
  <c r="N31" i="1" s="1"/>
  <c r="P31" i="1" s="1"/>
  <c r="L31" i="1"/>
  <c r="M31" i="1"/>
  <c r="O31" i="1"/>
  <c r="K30" i="1"/>
  <c r="L30" i="1"/>
  <c r="N30" i="1"/>
  <c r="P30" i="1"/>
  <c r="M30" i="1"/>
  <c r="O30" i="1" s="1"/>
  <c r="K29" i="1"/>
  <c r="N29" i="1" s="1"/>
  <c r="P29" i="1" s="1"/>
  <c r="L29" i="1"/>
  <c r="M29" i="1"/>
  <c r="O29" i="1"/>
  <c r="K28" i="1"/>
  <c r="L28" i="1"/>
  <c r="N28" i="1"/>
  <c r="P28" i="1"/>
  <c r="M28" i="1"/>
  <c r="O28" i="1" s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K26" i="1"/>
  <c r="L26" i="1"/>
  <c r="N26" i="1"/>
  <c r="P26" i="1"/>
  <c r="M26" i="1"/>
  <c r="O26" i="1" s="1"/>
  <c r="K25" i="1"/>
  <c r="N25" i="1" s="1"/>
  <c r="P25" i="1" s="1"/>
  <c r="L25" i="1"/>
  <c r="M25" i="1"/>
  <c r="O25" i="1"/>
  <c r="K24" i="1"/>
  <c r="L24" i="1"/>
  <c r="N24" i="1"/>
  <c r="P24" i="1"/>
  <c r="M24" i="1"/>
  <c r="O24" i="1" s="1"/>
  <c r="K23" i="1"/>
  <c r="N23" i="1" s="1"/>
  <c r="P23" i="1" s="1"/>
  <c r="L23" i="1"/>
  <c r="M23" i="1"/>
  <c r="O23" i="1"/>
  <c r="K22" i="1"/>
  <c r="L22" i="1"/>
  <c r="N22" i="1"/>
  <c r="P22" i="1"/>
  <c r="M22" i="1"/>
  <c r="O22" i="1" s="1"/>
  <c r="K21" i="1"/>
  <c r="N21" i="1" s="1"/>
  <c r="P21" i="1" s="1"/>
  <c r="L21" i="1"/>
  <c r="K20" i="1"/>
  <c r="L20" i="1"/>
  <c r="N20" i="1"/>
  <c r="P20" i="1"/>
  <c r="M20" i="1"/>
  <c r="O20" i="1" s="1"/>
  <c r="K19" i="1"/>
  <c r="N19" i="1" s="1"/>
  <c r="P19" i="1" s="1"/>
  <c r="L19" i="1"/>
  <c r="K18" i="1"/>
  <c r="L18" i="1"/>
  <c r="N18" i="1"/>
  <c r="P18" i="1"/>
  <c r="M18" i="1"/>
  <c r="O18" i="1" s="1"/>
  <c r="K17" i="1"/>
  <c r="N17" i="1" s="1"/>
  <c r="P17" i="1" s="1"/>
  <c r="L17" i="1"/>
  <c r="M17" i="1"/>
  <c r="O17" i="1"/>
  <c r="K16" i="1"/>
  <c r="L16" i="1"/>
  <c r="N16" i="1"/>
  <c r="P16" i="1"/>
  <c r="M16" i="1"/>
  <c r="O16" i="1" s="1"/>
  <c r="K15" i="1"/>
  <c r="N15" i="1" s="1"/>
  <c r="P15" i="1" s="1"/>
  <c r="L15" i="1"/>
  <c r="K14" i="1"/>
  <c r="L14" i="1"/>
  <c r="N14" i="1"/>
  <c r="P14" i="1"/>
  <c r="M14" i="1"/>
  <c r="O14" i="1" s="1"/>
  <c r="K13" i="1"/>
  <c r="N13" i="1" s="1"/>
  <c r="P13" i="1" s="1"/>
  <c r="L13" i="1"/>
  <c r="M13" i="1"/>
  <c r="O13" i="1"/>
  <c r="K12" i="1"/>
  <c r="L12" i="1"/>
  <c r="N12" i="1"/>
  <c r="P12" i="1"/>
  <c r="M12" i="1"/>
  <c r="O12" i="1" s="1"/>
  <c r="K11" i="1"/>
  <c r="N11" i="1" s="1"/>
  <c r="P11" i="1" s="1"/>
  <c r="L11" i="1"/>
  <c r="M11" i="1"/>
  <c r="O11" i="1"/>
  <c r="M21" i="1" l="1"/>
  <c r="O21" i="1" s="1"/>
  <c r="M45" i="1"/>
  <c r="O45" i="1" s="1"/>
  <c r="M15" i="1"/>
  <c r="O15" i="1" s="1"/>
  <c r="M19" i="1"/>
  <c r="O19" i="1" s="1"/>
  <c r="M27" i="1"/>
  <c r="O27" i="1" s="1"/>
  <c r="M47" i="1"/>
  <c r="O47" i="1" s="1"/>
</calcChain>
</file>

<file path=xl/sharedStrings.xml><?xml version="1.0" encoding="utf-8"?>
<sst xmlns="http://schemas.openxmlformats.org/spreadsheetml/2006/main" count="334" uniqueCount="124">
  <si>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</si>
  <si>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</si>
  <si>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</si>
  <si>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</si>
  <si>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</si>
  <si>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</si>
  <si>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</si>
  <si>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</si>
  <si>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</si>
  <si>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</si>
  <si>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</si>
  <si>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</si>
  <si>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</si>
  <si>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</si>
  <si>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</si>
  <si>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</si>
  <si>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</si>
  <si>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</si>
  <si>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</si>
  <si>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</si>
  <si>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</si>
  <si>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</si>
  <si>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</si>
  <si>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</si>
  <si>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</si>
  <si>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</si>
  <si>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</si>
  <si>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</si>
  <si>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</si>
  <si>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</si>
  <si>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</si>
  <si>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</si>
  <si>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</si>
  <si>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</si>
  <si>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</si>
  <si>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</si>
  <si>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</si>
  <si>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</si>
  <si>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</si>
  <si>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</si>
  <si>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</si>
  <si>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</si>
  <si>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</si>
  <si>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</si>
  <si>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</si>
  <si>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</si>
  <si>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</si>
  <si>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</si>
  <si>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</si>
  <si>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</si>
  <si>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</si>
  <si>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</si>
  <si>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</si>
  <si>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</si>
  <si>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</si>
  <si>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</si>
  <si>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</si>
  <si>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</si>
  <si>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</si>
  <si>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</si>
  <si>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</si>
  <si>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</si>
  <si>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</si>
  <si>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</si>
  <si>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</si>
  <si>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</si>
  <si>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</si>
  <si>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</si>
  <si>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</si>
  <si>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</si>
  <si>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</si>
  <si>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</si>
  <si>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</si>
  <si>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</si>
  <si>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</si>
  <si>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</si>
  <si>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</si>
  <si>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</si>
  <si>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</si>
  <si>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</si>
  <si>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</si>
  <si>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</si>
  <si>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</si>
  <si>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</si>
  <si>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</si>
  <si>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</si>
  <si>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</si>
  <si>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</si>
  <si>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</si>
  <si>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</si>
  <si>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</si>
  <si>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</si>
  <si>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N/A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</si>
  <si>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</si>
  <si>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</si>
  <si>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</si>
  <si>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</si>
  <si>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</si>
  <si>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</si>
  <si>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</si>
  <si>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</si>
  <si>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</si>
  <si>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</si>
  <si>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</si>
  <si>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</si>
  <si>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</si>
  <si>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</si>
  <si>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</si>
  <si>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</si>
  <si>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</si>
  <si>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</si>
  <si>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</si>
  <si>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</si>
  <si>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</si>
  <si>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</si>
  <si>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</si>
  <si>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</si>
  <si>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</si>
  <si>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</si>
  <si>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from different qPCR</t>
  </si>
  <si>
    <t>timepoint 5</t>
  </si>
  <si>
    <t>intercept:</t>
  </si>
  <si>
    <t>slope</t>
  </si>
  <si>
    <t>y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</si>
</sst>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3" borderId="0" xfId="0" applyFill="1"/>
    <xf numFmtId="0" fontId="1" fillId="3" borderId="0" xfId="0" applyFont="1" applyFill="1" applyBorder="1" applyAlignment="1">
      <alignment horizontal="right" vertical="center" wrapText="1"/>
    </xf>
    <xf numFmtId="0" fontId="4" fillId="4" borderId="0" xfId="0" applyFont="1" applyFill="1"/>
    <xf numFmtId="0" fontId="1" fillId="4" borderId="0" xfId="0" applyFont="1" applyFill="1" applyBorder="1" applyAlignment="1">
      <alignment horizontal="right" vertic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7"/>
  <sheetViews>
    <sheetView tabSelected="1" topLeftCell="A50" workbookViewId="0">
      <selection activeCell="O59" sqref="O59:O64"/>
    </sheetView>
  </sheetViews>
  <sheetFormatPr baseColWidth="10" defaultColWidth="8.83203125" defaultRowHeight="15" x14ac:dyDescent="0.2"/>
  <cols>
    <col min="8" max="8" width="18.33203125" customWidth="1"/>
    <col min="14" max="14" width="11.8320312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9.58</v>
      </c>
    </row>
    <row r="3" spans="2:16" x14ac:dyDescent="0.2">
      <c r="B3" t="s">
        <v>9</v>
      </c>
      <c r="C3" t="s">
        <v>7</v>
      </c>
      <c r="E3" t="s">
        <v>8</v>
      </c>
      <c r="G3">
        <v>10.43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10.07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9.85</v>
      </c>
    </row>
    <row r="6" spans="2:16" x14ac:dyDescent="0.2">
      <c r="B6" t="s">
        <v>12</v>
      </c>
      <c r="C6" t="s">
        <v>7</v>
      </c>
      <c r="E6" t="s">
        <v>8</v>
      </c>
      <c r="G6">
        <v>11.35</v>
      </c>
    </row>
    <row r="7" spans="2:16" x14ac:dyDescent="0.2">
      <c r="B7" t="s">
        <v>13</v>
      </c>
      <c r="C7" t="s">
        <v>7</v>
      </c>
      <c r="E7" t="s">
        <v>8</v>
      </c>
      <c r="G7">
        <v>9.5399999999999991</v>
      </c>
    </row>
    <row r="8" spans="2:16" x14ac:dyDescent="0.2">
      <c r="B8" t="s">
        <v>14</v>
      </c>
      <c r="C8" t="s">
        <v>7</v>
      </c>
      <c r="E8" t="s">
        <v>8</v>
      </c>
      <c r="G8">
        <v>9.9600000000000009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16.559999999999999</v>
      </c>
    </row>
    <row r="10" spans="2:16" x14ac:dyDescent="0.2">
      <c r="B10" t="s">
        <v>16</v>
      </c>
      <c r="C10" t="s">
        <v>7</v>
      </c>
      <c r="E10" t="s">
        <v>8</v>
      </c>
      <c r="G10">
        <v>10.76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21.29</v>
      </c>
      <c r="I11" t="s">
        <v>113</v>
      </c>
      <c r="J11" s="1">
        <v>65</v>
      </c>
      <c r="K11">
        <f>AVERAGE(G2,G14)</f>
        <v>9.4600000000000009</v>
      </c>
      <c r="L11">
        <f>ABS(G2-G14)</f>
        <v>0.24000000000000021</v>
      </c>
      <c r="M11">
        <f>EXP((K11-$N$4)/$N$3)*100</f>
        <v>5.8469511440908803</v>
      </c>
      <c r="N11">
        <f>ABS(EXP((K11+L11-$N$4)/$N$3)*100 - EXP((K11-L11-$N$4)/$N$3)*100)</f>
        <v>1.887903068578562</v>
      </c>
      <c r="O11" s="5">
        <f>M11*50</f>
        <v>292.34755720454405</v>
      </c>
      <c r="P11" s="6">
        <f>N11*50</f>
        <v>94.395153428928097</v>
      </c>
    </row>
    <row r="12" spans="2:16" x14ac:dyDescent="0.2">
      <c r="B12" t="s">
        <v>18</v>
      </c>
      <c r="C12" t="s">
        <v>7</v>
      </c>
      <c r="E12" t="s">
        <v>8</v>
      </c>
      <c r="G12">
        <v>20.39</v>
      </c>
      <c r="I12" s="7" t="s">
        <v>113</v>
      </c>
      <c r="J12" s="1">
        <v>65</v>
      </c>
      <c r="K12">
        <f t="shared" ref="K12:K19" si="0">AVERAGE(G3,G15)</f>
        <v>10.34</v>
      </c>
      <c r="L12">
        <f t="shared" ref="L12:L19" si="1">ABS(G3-G15)</f>
        <v>0.17999999999999972</v>
      </c>
      <c r="M12">
        <f t="shared" ref="M12:M55" si="2">EXP((K12-$N$4)/$N$3)*100</f>
        <v>3.243013768081954</v>
      </c>
      <c r="N12">
        <f t="shared" ref="N12:N59" si="3">ABS(EXP((K12+L12-$N$4)/$N$3)*100 - EXP((K12-L12-$N$4)/$N$3)*100)</f>
        <v>0.7838682602162903</v>
      </c>
      <c r="O12" s="5">
        <f t="shared" ref="O12:P47" si="4">M12*50</f>
        <v>162.15068840409771</v>
      </c>
      <c r="P12" s="6">
        <f t="shared" si="4"/>
        <v>39.193413010814517</v>
      </c>
    </row>
    <row r="13" spans="2:16" x14ac:dyDescent="0.2">
      <c r="B13" t="s">
        <v>19</v>
      </c>
      <c r="C13" t="s">
        <v>7</v>
      </c>
      <c r="E13" t="s">
        <v>8</v>
      </c>
      <c r="G13">
        <v>22.68</v>
      </c>
      <c r="I13" s="7" t="s">
        <v>113</v>
      </c>
      <c r="J13" s="1">
        <v>65</v>
      </c>
      <c r="K13">
        <f t="shared" si="0"/>
        <v>9.9699999999999989</v>
      </c>
      <c r="L13">
        <f t="shared" si="1"/>
        <v>0.20000000000000107</v>
      </c>
      <c r="M13">
        <f t="shared" si="2"/>
        <v>4.1550574195948071</v>
      </c>
      <c r="N13">
        <f t="shared" si="3"/>
        <v>1.1165426846105326</v>
      </c>
      <c r="O13" s="5">
        <f t="shared" si="4"/>
        <v>207.75287097974035</v>
      </c>
      <c r="P13" s="6">
        <f t="shared" si="4"/>
        <v>55.827134230526632</v>
      </c>
    </row>
    <row r="14" spans="2:16" x14ac:dyDescent="0.2">
      <c r="B14" t="s">
        <v>20</v>
      </c>
      <c r="C14" t="s">
        <v>7</v>
      </c>
      <c r="E14" t="s">
        <v>8</v>
      </c>
      <c r="G14">
        <v>9.34</v>
      </c>
      <c r="I14" t="s">
        <v>113</v>
      </c>
      <c r="J14" s="1">
        <v>75</v>
      </c>
      <c r="K14">
        <f t="shared" si="0"/>
        <v>9.7800000000000011</v>
      </c>
      <c r="L14">
        <f t="shared" si="1"/>
        <v>0.13999999999999879</v>
      </c>
      <c r="M14">
        <f t="shared" si="2"/>
        <v>4.7189522632832865</v>
      </c>
      <c r="N14">
        <f t="shared" si="3"/>
        <v>0.88629863184323643</v>
      </c>
      <c r="O14" s="5">
        <f t="shared" si="4"/>
        <v>235.94761316416432</v>
      </c>
      <c r="P14" s="6">
        <f t="shared" si="4"/>
        <v>44.31493159216182</v>
      </c>
    </row>
    <row r="15" spans="2:16" x14ac:dyDescent="0.2">
      <c r="B15" t="s">
        <v>21</v>
      </c>
      <c r="C15" t="s">
        <v>7</v>
      </c>
      <c r="E15" t="s">
        <v>8</v>
      </c>
      <c r="G15">
        <v>10.25</v>
      </c>
      <c r="I15" t="s">
        <v>113</v>
      </c>
      <c r="J15" s="1">
        <v>75</v>
      </c>
      <c r="K15">
        <f t="shared" si="0"/>
        <v>11.36</v>
      </c>
      <c r="L15">
        <f t="shared" si="1"/>
        <v>1.9999999999999574E-2</v>
      </c>
      <c r="M15">
        <f t="shared" si="2"/>
        <v>1.6377360996705166</v>
      </c>
      <c r="N15">
        <f t="shared" si="3"/>
        <v>4.3879037688386413E-2</v>
      </c>
      <c r="O15" s="5">
        <f t="shared" si="4"/>
        <v>81.886804983525835</v>
      </c>
      <c r="P15" s="6">
        <f t="shared" si="4"/>
        <v>2.1939518844193207</v>
      </c>
    </row>
    <row r="16" spans="2:16" x14ac:dyDescent="0.2">
      <c r="B16" t="s">
        <v>22</v>
      </c>
      <c r="C16" t="s">
        <v>7</v>
      </c>
      <c r="E16" t="s">
        <v>8</v>
      </c>
      <c r="G16">
        <v>9.8699999999999992</v>
      </c>
      <c r="I16" t="s">
        <v>113</v>
      </c>
      <c r="J16" s="1">
        <v>75</v>
      </c>
      <c r="K16">
        <f t="shared" si="0"/>
        <v>9.4049999999999994</v>
      </c>
      <c r="L16">
        <f t="shared" si="1"/>
        <v>0.26999999999999957</v>
      </c>
      <c r="M16">
        <f t="shared" si="2"/>
        <v>6.0663610846042788</v>
      </c>
      <c r="N16">
        <f t="shared" si="3"/>
        <v>2.2061084933833577</v>
      </c>
      <c r="O16" s="5">
        <f t="shared" si="4"/>
        <v>303.31805423021393</v>
      </c>
      <c r="P16" s="6">
        <f t="shared" si="4"/>
        <v>110.30542466916788</v>
      </c>
    </row>
    <row r="17" spans="2:16" x14ac:dyDescent="0.2">
      <c r="B17" t="s">
        <v>23</v>
      </c>
      <c r="C17" t="s">
        <v>7</v>
      </c>
      <c r="E17" t="s">
        <v>8</v>
      </c>
      <c r="G17">
        <v>9.7100000000000009</v>
      </c>
      <c r="I17" t="s">
        <v>113</v>
      </c>
      <c r="J17" s="1">
        <v>85</v>
      </c>
      <c r="K17">
        <f t="shared" si="0"/>
        <v>9.7650000000000006</v>
      </c>
      <c r="L17">
        <f t="shared" si="1"/>
        <v>0.39000000000000057</v>
      </c>
      <c r="M17">
        <f t="shared" si="2"/>
        <v>4.7666020011061976</v>
      </c>
      <c r="N17">
        <f t="shared" si="3"/>
        <v>2.5186715802230486</v>
      </c>
      <c r="O17" s="5">
        <f t="shared" si="4"/>
        <v>238.33010005530988</v>
      </c>
      <c r="P17" s="6">
        <f t="shared" si="4"/>
        <v>125.93357901115243</v>
      </c>
    </row>
    <row r="18" spans="2:16" x14ac:dyDescent="0.2">
      <c r="B18" t="s">
        <v>24</v>
      </c>
      <c r="C18" t="s">
        <v>7</v>
      </c>
      <c r="E18" t="s">
        <v>8</v>
      </c>
      <c r="G18">
        <v>11.37</v>
      </c>
      <c r="I18" t="s">
        <v>113</v>
      </c>
      <c r="J18" s="1">
        <v>85</v>
      </c>
      <c r="K18">
        <f t="shared" si="0"/>
        <v>13.35</v>
      </c>
      <c r="L18">
        <f t="shared" si="1"/>
        <v>6.4199999999999982</v>
      </c>
      <c r="M18">
        <f t="shared" si="2"/>
        <v>0.43189535928701095</v>
      </c>
      <c r="N18">
        <f t="shared" si="3"/>
        <v>31.826871134703669</v>
      </c>
      <c r="O18" s="5">
        <f t="shared" si="4"/>
        <v>21.594767964350549</v>
      </c>
      <c r="P18" s="6">
        <f t="shared" si="4"/>
        <v>1591.3435567351835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9.27</v>
      </c>
      <c r="I19" t="s">
        <v>113</v>
      </c>
      <c r="J19" s="1">
        <v>85</v>
      </c>
      <c r="K19">
        <f t="shared" si="0"/>
        <v>10.344999999999999</v>
      </c>
      <c r="L19">
        <f t="shared" si="1"/>
        <v>0.83000000000000007</v>
      </c>
      <c r="M19">
        <f t="shared" si="2"/>
        <v>3.2321712045843354</v>
      </c>
      <c r="N19">
        <f t="shared" si="3"/>
        <v>3.7816975344966455</v>
      </c>
      <c r="O19" s="8">
        <f t="shared" si="4"/>
        <v>161.60856022921678</v>
      </c>
      <c r="P19" s="9">
        <f t="shared" si="4"/>
        <v>189.08487672483227</v>
      </c>
    </row>
    <row r="20" spans="2:16" x14ac:dyDescent="0.2">
      <c r="B20" t="s">
        <v>26</v>
      </c>
      <c r="C20" t="s">
        <v>7</v>
      </c>
      <c r="E20" t="s">
        <v>8</v>
      </c>
      <c r="G20">
        <v>9.57</v>
      </c>
      <c r="I20" t="s">
        <v>114</v>
      </c>
      <c r="J20" s="1">
        <v>65</v>
      </c>
      <c r="K20">
        <f>AVERAGE(G26,G38)</f>
        <v>17.04</v>
      </c>
      <c r="L20">
        <f>ABS(G26-G38)</f>
        <v>5.9999999999998721E-2</v>
      </c>
      <c r="M20">
        <f t="shared" si="2"/>
        <v>3.6475817636676428E-2</v>
      </c>
      <c r="N20">
        <f t="shared" si="3"/>
        <v>2.9325361075403233E-3</v>
      </c>
      <c r="O20" s="3">
        <f t="shared" si="4"/>
        <v>1.8237908818338213</v>
      </c>
      <c r="P20" s="10">
        <f t="shared" si="4"/>
        <v>0.14662680537701617</v>
      </c>
    </row>
    <row r="21" spans="2:16" x14ac:dyDescent="0.2">
      <c r="B21" t="s">
        <v>27</v>
      </c>
      <c r="C21" t="s">
        <v>7</v>
      </c>
      <c r="E21" t="s">
        <v>8</v>
      </c>
      <c r="G21">
        <v>10.14</v>
      </c>
      <c r="I21" t="str">
        <f t="shared" ref="I21:I28" si="5">I20</f>
        <v>timepoint 1</v>
      </c>
      <c r="J21" s="1">
        <v>65</v>
      </c>
      <c r="K21">
        <f t="shared" ref="K21:K28" si="6">AVERAGE(G27,G39)</f>
        <v>16.29</v>
      </c>
      <c r="L21">
        <f t="shared" ref="L21:L28" si="7">ABS(G27-G39)</f>
        <v>0.12000000000000099</v>
      </c>
      <c r="M21">
        <f t="shared" si="2"/>
        <v>6.0279602758104213E-2</v>
      </c>
      <c r="N21">
        <f t="shared" si="3"/>
        <v>9.7003927092862222E-3</v>
      </c>
      <c r="O21" s="5">
        <f t="shared" si="4"/>
        <v>3.0139801379052105</v>
      </c>
      <c r="P21" s="6">
        <f t="shared" si="4"/>
        <v>0.48501963546431109</v>
      </c>
    </row>
    <row r="22" spans="2:16" x14ac:dyDescent="0.2">
      <c r="B22" t="s">
        <v>28</v>
      </c>
      <c r="C22" t="s">
        <v>7</v>
      </c>
      <c r="E22" t="s">
        <v>8</v>
      </c>
      <c r="G22">
        <v>9.93</v>
      </c>
      <c r="I22" t="str">
        <f t="shared" si="5"/>
        <v>timepoint 1</v>
      </c>
      <c r="J22" s="1">
        <v>65</v>
      </c>
      <c r="K22">
        <f t="shared" si="6"/>
        <v>13.695</v>
      </c>
      <c r="L22">
        <f t="shared" si="7"/>
        <v>9.9999999999997868E-3</v>
      </c>
      <c r="M22">
        <f t="shared" si="2"/>
        <v>0.34278552818085056</v>
      </c>
      <c r="N22">
        <f t="shared" si="3"/>
        <v>4.5919369216924633E-3</v>
      </c>
      <c r="O22" s="5">
        <f t="shared" si="4"/>
        <v>17.139276409042527</v>
      </c>
      <c r="P22" s="6">
        <f t="shared" si="4"/>
        <v>0.22959684608462316</v>
      </c>
    </row>
    <row r="23" spans="2:16" x14ac:dyDescent="0.2">
      <c r="B23" t="s">
        <v>29</v>
      </c>
      <c r="C23" t="s">
        <v>7</v>
      </c>
      <c r="E23" t="s">
        <v>8</v>
      </c>
      <c r="G23">
        <v>21.08</v>
      </c>
      <c r="I23" t="str">
        <f t="shared" si="5"/>
        <v>timepoint 1</v>
      </c>
      <c r="J23" s="1">
        <v>75</v>
      </c>
      <c r="K23">
        <f t="shared" si="6"/>
        <v>21.055</v>
      </c>
      <c r="L23">
        <f t="shared" si="7"/>
        <v>8.9999999999999858E-2</v>
      </c>
      <c r="M23">
        <f t="shared" si="2"/>
        <v>2.4779538709117747E-3</v>
      </c>
      <c r="N23">
        <f t="shared" si="3"/>
        <v>2.9892959158674473E-4</v>
      </c>
      <c r="O23" s="5">
        <f t="shared" si="4"/>
        <v>0.12389769354558874</v>
      </c>
      <c r="P23" s="6">
        <f t="shared" si="4"/>
        <v>1.4946479579337237E-2</v>
      </c>
    </row>
    <row r="24" spans="2:16" x14ac:dyDescent="0.2">
      <c r="B24" t="s">
        <v>30</v>
      </c>
      <c r="C24" t="s">
        <v>7</v>
      </c>
      <c r="E24" t="s">
        <v>8</v>
      </c>
      <c r="G24">
        <v>20.43</v>
      </c>
      <c r="I24" t="str">
        <f t="shared" si="5"/>
        <v>timepoint 1</v>
      </c>
      <c r="J24" s="1">
        <v>75</v>
      </c>
      <c r="K24">
        <f t="shared" si="6"/>
        <v>24.645000000000003</v>
      </c>
      <c r="L24">
        <f t="shared" si="7"/>
        <v>5.0000000000000711E-2</v>
      </c>
      <c r="M24">
        <f t="shared" si="2"/>
        <v>2.2377338339478806E-4</v>
      </c>
      <c r="N24">
        <f t="shared" si="3"/>
        <v>1.4990972186812706E-5</v>
      </c>
      <c r="O24" s="5">
        <f t="shared" si="4"/>
        <v>1.1188669169739403E-2</v>
      </c>
      <c r="P24" s="6">
        <f t="shared" si="4"/>
        <v>7.495486093406353E-4</v>
      </c>
    </row>
    <row r="25" spans="2:16" x14ac:dyDescent="0.2">
      <c r="B25" t="s">
        <v>31</v>
      </c>
      <c r="C25" t="s">
        <v>7</v>
      </c>
      <c r="E25" t="s">
        <v>8</v>
      </c>
      <c r="G25">
        <v>22.52</v>
      </c>
      <c r="I25" t="str">
        <f t="shared" si="5"/>
        <v>timepoint 1</v>
      </c>
      <c r="J25" s="1">
        <v>75</v>
      </c>
      <c r="K25">
        <f t="shared" si="6"/>
        <v>16.244999999999997</v>
      </c>
      <c r="L25">
        <f t="shared" si="7"/>
        <v>5.0000000000000711E-2</v>
      </c>
      <c r="M25">
        <f t="shared" si="2"/>
        <v>6.2124127508407595E-2</v>
      </c>
      <c r="N25">
        <f t="shared" si="3"/>
        <v>4.1618044714705968E-3</v>
      </c>
      <c r="O25" s="5">
        <f t="shared" si="4"/>
        <v>3.1062063754203799</v>
      </c>
      <c r="P25" s="6">
        <f t="shared" si="4"/>
        <v>0.20809022357352985</v>
      </c>
    </row>
    <row r="26" spans="2:16" x14ac:dyDescent="0.2">
      <c r="B26" t="s">
        <v>32</v>
      </c>
      <c r="C26" t="s">
        <v>7</v>
      </c>
      <c r="E26" t="s">
        <v>8</v>
      </c>
      <c r="G26">
        <v>17.07</v>
      </c>
      <c r="I26" t="str">
        <f t="shared" si="5"/>
        <v>timepoint 1</v>
      </c>
      <c r="J26" s="1">
        <v>85</v>
      </c>
      <c r="K26">
        <f t="shared" si="6"/>
        <v>25.97</v>
      </c>
      <c r="L26">
        <f t="shared" si="7"/>
        <v>0.62000000000000099</v>
      </c>
      <c r="M26">
        <f t="shared" si="2"/>
        <v>9.2126163103065334E-5</v>
      </c>
      <c r="N26">
        <f t="shared" si="3"/>
        <v>7.8732899870192878E-5</v>
      </c>
      <c r="O26" s="5">
        <f t="shared" si="4"/>
        <v>4.6063081551532669E-3</v>
      </c>
      <c r="P26" s="6">
        <f t="shared" si="4"/>
        <v>3.9366449935096439E-3</v>
      </c>
    </row>
    <row r="27" spans="2:16" x14ac:dyDescent="0.2">
      <c r="B27" t="s">
        <v>33</v>
      </c>
      <c r="C27" t="s">
        <v>7</v>
      </c>
      <c r="E27" t="s">
        <v>8</v>
      </c>
      <c r="G27">
        <v>16.23</v>
      </c>
      <c r="I27" t="str">
        <f t="shared" si="5"/>
        <v>timepoint 1</v>
      </c>
      <c r="J27" s="1">
        <v>85</v>
      </c>
      <c r="K27">
        <f t="shared" si="6"/>
        <v>26.880000000000003</v>
      </c>
      <c r="L27">
        <f t="shared" si="7"/>
        <v>0.51999999999999957</v>
      </c>
      <c r="M27">
        <f t="shared" si="2"/>
        <v>5.0081311979705298E-5</v>
      </c>
      <c r="N27">
        <f t="shared" si="3"/>
        <v>3.5595452101254756E-5</v>
      </c>
      <c r="O27" s="5">
        <f t="shared" si="4"/>
        <v>2.5040655989852648E-3</v>
      </c>
      <c r="P27" s="6">
        <f t="shared" si="4"/>
        <v>1.7797726050627378E-3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13.7</v>
      </c>
      <c r="I28" t="str">
        <f t="shared" si="5"/>
        <v>timepoint 1</v>
      </c>
      <c r="J28" s="1">
        <v>85</v>
      </c>
      <c r="K28">
        <f t="shared" si="6"/>
        <v>25.63</v>
      </c>
      <c r="L28">
        <f t="shared" si="7"/>
        <v>0.21999999999999886</v>
      </c>
      <c r="M28">
        <f t="shared" si="2"/>
        <v>1.1568701287007064E-4</v>
      </c>
      <c r="N28">
        <f t="shared" si="3"/>
        <v>3.4217478333816134E-5</v>
      </c>
      <c r="O28" s="8">
        <f t="shared" si="4"/>
        <v>5.7843506435035323E-3</v>
      </c>
      <c r="P28" s="9">
        <f t="shared" si="4"/>
        <v>1.7108739166908067E-3</v>
      </c>
    </row>
    <row r="29" spans="2:16" x14ac:dyDescent="0.2">
      <c r="B29" t="s">
        <v>35</v>
      </c>
      <c r="C29" t="s">
        <v>7</v>
      </c>
      <c r="E29" t="s">
        <v>8</v>
      </c>
      <c r="G29">
        <v>21.1</v>
      </c>
      <c r="I29" t="s">
        <v>115</v>
      </c>
      <c r="J29" s="1">
        <v>65</v>
      </c>
      <c r="K29">
        <f>AVERAGE(G50,G62)</f>
        <v>18.09</v>
      </c>
      <c r="L29">
        <f>ABS(G50-G62)</f>
        <v>2.0000000000003126E-2</v>
      </c>
      <c r="M29">
        <f t="shared" si="2"/>
        <v>1.8054004713083049E-2</v>
      </c>
      <c r="N29">
        <f t="shared" si="3"/>
        <v>4.8371184673233134E-4</v>
      </c>
      <c r="O29" s="3">
        <f t="shared" si="4"/>
        <v>0.90270023565415247</v>
      </c>
      <c r="P29" s="10">
        <f t="shared" si="4"/>
        <v>2.4185592336616567E-2</v>
      </c>
    </row>
    <row r="30" spans="2:16" x14ac:dyDescent="0.2">
      <c r="B30" t="s">
        <v>36</v>
      </c>
      <c r="C30" t="s">
        <v>7</v>
      </c>
      <c r="E30" t="s">
        <v>8</v>
      </c>
      <c r="G30">
        <v>24.67</v>
      </c>
      <c r="I30" t="str">
        <f t="shared" ref="I30:I37" si="8">I29</f>
        <v>timepoint 2</v>
      </c>
      <c r="J30" s="1">
        <v>65</v>
      </c>
      <c r="K30">
        <f t="shared" ref="K30:K37" si="9">AVERAGE(G51,G63)</f>
        <v>18.920000000000002</v>
      </c>
      <c r="L30">
        <f t="shared" ref="L30:L37" si="10">ABS(G51-G63)</f>
        <v>1.9999999999999574E-2</v>
      </c>
      <c r="M30">
        <f t="shared" si="2"/>
        <v>1.035469319271418E-2</v>
      </c>
      <c r="N30">
        <f t="shared" si="3"/>
        <v>2.7742807461238195E-4</v>
      </c>
      <c r="O30" s="5">
        <f t="shared" si="4"/>
        <v>0.51773465963570897</v>
      </c>
      <c r="P30" s="6">
        <f t="shared" si="4"/>
        <v>1.3871403730619097E-2</v>
      </c>
    </row>
    <row r="31" spans="2:16" x14ac:dyDescent="0.2">
      <c r="B31" t="s">
        <v>37</v>
      </c>
      <c r="C31" t="s">
        <v>7</v>
      </c>
      <c r="E31" t="s">
        <v>8</v>
      </c>
      <c r="G31">
        <v>16.22</v>
      </c>
      <c r="I31" t="str">
        <f t="shared" si="8"/>
        <v>timepoint 2</v>
      </c>
      <c r="J31" s="1">
        <v>65</v>
      </c>
      <c r="K31">
        <f t="shared" si="9"/>
        <v>19.579999999999998</v>
      </c>
      <c r="L31">
        <f t="shared" si="10"/>
        <v>0.12000000000000099</v>
      </c>
      <c r="M31">
        <f t="shared" si="2"/>
        <v>6.6550562561289725E-3</v>
      </c>
      <c r="N31">
        <f t="shared" si="3"/>
        <v>1.070953626650494E-3</v>
      </c>
      <c r="O31" s="5">
        <f t="shared" si="4"/>
        <v>0.33275281280644864</v>
      </c>
      <c r="P31" s="6">
        <f t="shared" si="4"/>
        <v>5.3547681332524702E-2</v>
      </c>
    </row>
    <row r="32" spans="2:16" x14ac:dyDescent="0.2">
      <c r="B32" t="s">
        <v>38</v>
      </c>
      <c r="C32" t="s">
        <v>7</v>
      </c>
      <c r="E32" t="s">
        <v>8</v>
      </c>
      <c r="G32">
        <v>25.66</v>
      </c>
      <c r="I32" t="str">
        <f t="shared" si="8"/>
        <v>timepoint 2</v>
      </c>
      <c r="J32" s="1">
        <v>75</v>
      </c>
      <c r="K32">
        <f t="shared" si="9"/>
        <v>16.11</v>
      </c>
      <c r="L32">
        <f t="shared" si="10"/>
        <v>7.9999999999998295E-2</v>
      </c>
      <c r="M32">
        <f t="shared" si="2"/>
        <v>6.8003311966344918E-2</v>
      </c>
      <c r="N32">
        <f t="shared" si="3"/>
        <v>7.2911837383591166E-3</v>
      </c>
      <c r="O32" s="5">
        <f t="shared" si="4"/>
        <v>3.4001655983172459</v>
      </c>
      <c r="P32" s="6">
        <f t="shared" si="4"/>
        <v>0.36455918691795586</v>
      </c>
    </row>
    <row r="33" spans="2:16" x14ac:dyDescent="0.2">
      <c r="B33" t="s">
        <v>39</v>
      </c>
      <c r="C33" t="s">
        <v>7</v>
      </c>
      <c r="E33" t="s">
        <v>8</v>
      </c>
      <c r="G33">
        <v>27.14</v>
      </c>
      <c r="I33" t="str">
        <f t="shared" si="8"/>
        <v>timepoint 2</v>
      </c>
      <c r="J33" s="1">
        <v>75</v>
      </c>
      <c r="K33">
        <f t="shared" si="9"/>
        <v>23.24</v>
      </c>
      <c r="L33">
        <f t="shared" si="10"/>
        <v>0</v>
      </c>
      <c r="M33">
        <f t="shared" si="2"/>
        <v>5.7346226141650255E-4</v>
      </c>
      <c r="N33">
        <f t="shared" si="3"/>
        <v>0</v>
      </c>
      <c r="O33" s="5">
        <f t="shared" si="4"/>
        <v>2.8673113070825127E-2</v>
      </c>
      <c r="P33" s="6">
        <f t="shared" si="4"/>
        <v>0</v>
      </c>
    </row>
    <row r="34" spans="2:16" x14ac:dyDescent="0.2">
      <c r="B34" t="s">
        <v>40</v>
      </c>
      <c r="C34" t="s">
        <v>7</v>
      </c>
      <c r="E34" t="s">
        <v>8</v>
      </c>
      <c r="G34">
        <v>25.52</v>
      </c>
      <c r="I34" t="str">
        <f t="shared" si="8"/>
        <v>timepoint 2</v>
      </c>
      <c r="J34" s="1">
        <v>75</v>
      </c>
      <c r="K34">
        <f t="shared" si="9"/>
        <v>19.225000000000001</v>
      </c>
      <c r="L34">
        <f t="shared" si="10"/>
        <v>2.9999999999997584E-2</v>
      </c>
      <c r="M34">
        <f t="shared" si="2"/>
        <v>8.441442399106356E-3</v>
      </c>
      <c r="N34">
        <f t="shared" si="3"/>
        <v>3.3926364887544233E-4</v>
      </c>
      <c r="O34" s="5">
        <f t="shared" si="4"/>
        <v>0.42207211995531779</v>
      </c>
      <c r="P34" s="6">
        <f t="shared" si="4"/>
        <v>1.6963182443772117E-2</v>
      </c>
    </row>
    <row r="35" spans="2:16" x14ac:dyDescent="0.2">
      <c r="B35" t="s">
        <v>41</v>
      </c>
      <c r="C35" t="s">
        <v>7</v>
      </c>
      <c r="E35" t="s">
        <v>8</v>
      </c>
      <c r="G35">
        <v>22.71</v>
      </c>
      <c r="I35" t="str">
        <f t="shared" si="8"/>
        <v>timepoint 2</v>
      </c>
      <c r="J35" s="1">
        <v>85</v>
      </c>
      <c r="K35">
        <f t="shared" si="9"/>
        <v>26.1</v>
      </c>
      <c r="L35">
        <f t="shared" si="10"/>
        <v>9.9999999999997868E-2</v>
      </c>
      <c r="M35">
        <f t="shared" si="2"/>
        <v>8.4443778382112879E-5</v>
      </c>
      <c r="N35">
        <f t="shared" si="3"/>
        <v>1.1320419479489278E-5</v>
      </c>
      <c r="O35" s="5">
        <f t="shared" si="4"/>
        <v>4.222188919105644E-3</v>
      </c>
      <c r="P35" s="6">
        <f t="shared" si="4"/>
        <v>5.6602097397446388E-4</v>
      </c>
    </row>
    <row r="36" spans="2:16" x14ac:dyDescent="0.2">
      <c r="B36" t="s">
        <v>42</v>
      </c>
      <c r="C36" t="s">
        <v>7</v>
      </c>
      <c r="E36" t="s">
        <v>8</v>
      </c>
      <c r="G36">
        <v>24.22</v>
      </c>
      <c r="I36" t="str">
        <f t="shared" si="8"/>
        <v>timepoint 2</v>
      </c>
      <c r="J36" s="1">
        <v>85</v>
      </c>
      <c r="K36">
        <f t="shared" si="9"/>
        <v>27.32</v>
      </c>
      <c r="L36">
        <f t="shared" si="10"/>
        <v>0.11999999999999744</v>
      </c>
      <c r="M36">
        <f t="shared" si="2"/>
        <v>3.7297984256359303E-5</v>
      </c>
      <c r="N36">
        <f t="shared" si="3"/>
        <v>6.0021147784157768E-6</v>
      </c>
      <c r="O36" s="5">
        <f t="shared" si="4"/>
        <v>1.8648992128179652E-3</v>
      </c>
      <c r="P36" s="6">
        <f t="shared" si="4"/>
        <v>3.0010573892078887E-4</v>
      </c>
    </row>
    <row r="37" spans="2:16" ht="16" thickBot="1" x14ac:dyDescent="0.25">
      <c r="B37" t="s">
        <v>43</v>
      </c>
      <c r="C37" t="s">
        <v>7</v>
      </c>
      <c r="E37" t="s">
        <v>8</v>
      </c>
      <c r="G37">
        <v>23.01</v>
      </c>
      <c r="I37" t="str">
        <f t="shared" si="8"/>
        <v>timepoint 2</v>
      </c>
      <c r="J37" s="1">
        <v>85</v>
      </c>
      <c r="K37">
        <f t="shared" si="9"/>
        <v>27.17</v>
      </c>
      <c r="L37">
        <f t="shared" si="10"/>
        <v>1.9999999999999574E-2</v>
      </c>
      <c r="M37">
        <f t="shared" si="2"/>
        <v>4.1239978526803961E-5</v>
      </c>
      <c r="N37">
        <f t="shared" si="3"/>
        <v>1.1049219544038882E-6</v>
      </c>
      <c r="O37" s="8">
        <f t="shared" si="4"/>
        <v>2.0619989263401979E-3</v>
      </c>
      <c r="P37" s="9">
        <f t="shared" si="4"/>
        <v>5.524609772019441E-5</v>
      </c>
    </row>
    <row r="38" spans="2:16" x14ac:dyDescent="0.2">
      <c r="B38" t="s">
        <v>44</v>
      </c>
      <c r="C38" t="s">
        <v>7</v>
      </c>
      <c r="E38" t="s">
        <v>8</v>
      </c>
      <c r="G38">
        <v>17.010000000000002</v>
      </c>
      <c r="I38" t="s">
        <v>116</v>
      </c>
      <c r="J38" s="1">
        <v>65</v>
      </c>
      <c r="K38">
        <f>AVERAGE(G74,G86)</f>
        <v>19.594999999999999</v>
      </c>
      <c r="L38">
        <f>ABS(G74-G86)</f>
        <v>0.48999999999999844</v>
      </c>
      <c r="M38">
        <f t="shared" si="2"/>
        <v>6.5885284265078531E-3</v>
      </c>
      <c r="N38">
        <f t="shared" si="3"/>
        <v>4.4027446171917535E-3</v>
      </c>
      <c r="O38" s="3">
        <f t="shared" si="4"/>
        <v>0.32942642132539268</v>
      </c>
      <c r="P38" s="10">
        <f t="shared" si="4"/>
        <v>0.22013723085958767</v>
      </c>
    </row>
    <row r="39" spans="2:16" x14ac:dyDescent="0.2">
      <c r="B39" t="s">
        <v>45</v>
      </c>
      <c r="C39" t="s">
        <v>7</v>
      </c>
      <c r="E39" t="s">
        <v>8</v>
      </c>
      <c r="G39">
        <v>16.350000000000001</v>
      </c>
      <c r="I39" t="str">
        <f t="shared" ref="I39:I46" si="11">I38</f>
        <v>timepoint 3</v>
      </c>
      <c r="J39" s="1">
        <v>65</v>
      </c>
      <c r="K39">
        <f t="shared" ref="K39:K46" si="12">AVERAGE(G75,G87)</f>
        <v>20.57</v>
      </c>
      <c r="L39">
        <f t="shared" ref="L39:L46" si="13">ABS(G75-G87)</f>
        <v>0.24000000000000199</v>
      </c>
      <c r="M39">
        <f t="shared" si="2"/>
        <v>3.4290472890466652E-3</v>
      </c>
      <c r="N39">
        <f t="shared" si="3"/>
        <v>1.1071939442892009E-3</v>
      </c>
      <c r="O39" s="5">
        <f t="shared" si="4"/>
        <v>0.17145236445233325</v>
      </c>
      <c r="P39" s="6">
        <f t="shared" si="4"/>
        <v>5.5359697214460046E-2</v>
      </c>
    </row>
    <row r="40" spans="2:16" x14ac:dyDescent="0.2">
      <c r="B40" t="s">
        <v>46</v>
      </c>
      <c r="C40" t="s">
        <v>7</v>
      </c>
      <c r="E40" t="s">
        <v>8</v>
      </c>
      <c r="G40">
        <v>13.69</v>
      </c>
      <c r="I40" t="str">
        <f t="shared" si="11"/>
        <v>timepoint 3</v>
      </c>
      <c r="J40" s="1">
        <v>65</v>
      </c>
      <c r="K40">
        <f t="shared" si="12"/>
        <v>15.215</v>
      </c>
      <c r="L40">
        <f t="shared" si="13"/>
        <v>5.0000000000000711E-2</v>
      </c>
      <c r="M40">
        <f t="shared" si="2"/>
        <v>0.12384373576976698</v>
      </c>
      <c r="N40">
        <f t="shared" si="3"/>
        <v>8.2965094877265888E-3</v>
      </c>
      <c r="O40" s="5">
        <f t="shared" si="4"/>
        <v>6.1921867884883488</v>
      </c>
      <c r="P40" s="6">
        <f t="shared" si="4"/>
        <v>0.41482547438632944</v>
      </c>
    </row>
    <row r="41" spans="2:16" x14ac:dyDescent="0.2">
      <c r="B41" t="s">
        <v>47</v>
      </c>
      <c r="C41" t="s">
        <v>7</v>
      </c>
      <c r="E41" t="s">
        <v>8</v>
      </c>
      <c r="G41">
        <v>21.01</v>
      </c>
      <c r="I41" t="str">
        <f t="shared" si="11"/>
        <v>timepoint 3</v>
      </c>
      <c r="J41" s="1">
        <v>75</v>
      </c>
      <c r="K41">
        <f t="shared" si="12"/>
        <v>21.38</v>
      </c>
      <c r="L41">
        <f t="shared" si="13"/>
        <v>0</v>
      </c>
      <c r="M41">
        <f t="shared" si="2"/>
        <v>1.9932184605817053E-3</v>
      </c>
      <c r="N41">
        <f t="shared" si="3"/>
        <v>0</v>
      </c>
      <c r="O41" s="5">
        <f t="shared" si="4"/>
        <v>9.966092302908526E-2</v>
      </c>
      <c r="P41" s="6">
        <f t="shared" si="4"/>
        <v>0</v>
      </c>
    </row>
    <row r="42" spans="2:16" x14ac:dyDescent="0.2">
      <c r="B42" t="s">
        <v>48</v>
      </c>
      <c r="C42" t="s">
        <v>7</v>
      </c>
      <c r="E42" t="s">
        <v>8</v>
      </c>
      <c r="G42">
        <v>24.62</v>
      </c>
      <c r="I42" t="str">
        <f t="shared" si="11"/>
        <v>timepoint 3</v>
      </c>
      <c r="J42" s="1">
        <v>75</v>
      </c>
      <c r="K42">
        <f t="shared" si="12"/>
        <v>24.035</v>
      </c>
      <c r="L42">
        <f t="shared" si="13"/>
        <v>9.9999999999980105E-3</v>
      </c>
      <c r="M42">
        <f t="shared" si="2"/>
        <v>3.3670500830959002E-4</v>
      </c>
      <c r="N42">
        <f t="shared" si="3"/>
        <v>4.5104825970351922E-6</v>
      </c>
      <c r="O42" s="5">
        <f t="shared" si="4"/>
        <v>1.6835250415479501E-2</v>
      </c>
      <c r="P42" s="6">
        <f t="shared" si="4"/>
        <v>2.2552412985175961E-4</v>
      </c>
    </row>
    <row r="43" spans="2:16" x14ac:dyDescent="0.2">
      <c r="B43" t="s">
        <v>49</v>
      </c>
      <c r="C43" t="s">
        <v>7</v>
      </c>
      <c r="E43" t="s">
        <v>8</v>
      </c>
      <c r="G43">
        <v>16.27</v>
      </c>
      <c r="I43" t="str">
        <f t="shared" si="11"/>
        <v>timepoint 3</v>
      </c>
      <c r="J43" s="1">
        <v>75</v>
      </c>
      <c r="K43">
        <f t="shared" si="12"/>
        <v>19.954999999999998</v>
      </c>
      <c r="L43">
        <f t="shared" si="13"/>
        <v>2.9999999999997584E-2</v>
      </c>
      <c r="M43">
        <f t="shared" si="2"/>
        <v>5.1768914418627967E-3</v>
      </c>
      <c r="N43">
        <f t="shared" si="3"/>
        <v>2.0806054195007632E-4</v>
      </c>
      <c r="O43" s="5">
        <f t="shared" si="4"/>
        <v>0.25884457209313982</v>
      </c>
      <c r="P43" s="6">
        <f t="shared" si="4"/>
        <v>1.0403027097503816E-2</v>
      </c>
    </row>
    <row r="44" spans="2:16" x14ac:dyDescent="0.2">
      <c r="B44" t="s">
        <v>50</v>
      </c>
      <c r="C44" t="s">
        <v>7</v>
      </c>
      <c r="E44" t="s">
        <v>8</v>
      </c>
      <c r="G44">
        <v>26.28</v>
      </c>
      <c r="I44" t="str">
        <f t="shared" si="11"/>
        <v>timepoint 3</v>
      </c>
      <c r="J44" s="1">
        <v>85</v>
      </c>
      <c r="K44">
        <f t="shared" si="12"/>
        <v>27.15</v>
      </c>
      <c r="L44">
        <f t="shared" si="13"/>
        <v>9.9999999999997868E-2</v>
      </c>
      <c r="M44">
        <f t="shared" si="2"/>
        <v>4.1796139790113334E-5</v>
      </c>
      <c r="N44">
        <f t="shared" si="3"/>
        <v>5.6031343470495378E-6</v>
      </c>
      <c r="O44" s="5">
        <f t="shared" si="4"/>
        <v>2.0898069895056667E-3</v>
      </c>
      <c r="P44" s="6">
        <f t="shared" si="4"/>
        <v>2.8015671735247689E-4</v>
      </c>
    </row>
    <row r="45" spans="2:16" x14ac:dyDescent="0.2">
      <c r="B45" t="s">
        <v>51</v>
      </c>
      <c r="C45" t="s">
        <v>7</v>
      </c>
      <c r="E45" t="s">
        <v>8</v>
      </c>
      <c r="G45">
        <v>26.62</v>
      </c>
      <c r="I45" t="str">
        <f t="shared" si="11"/>
        <v>timepoint 3</v>
      </c>
      <c r="J45" s="1">
        <v>85</v>
      </c>
      <c r="K45">
        <f t="shared" si="12"/>
        <v>25.509999999999998</v>
      </c>
      <c r="L45">
        <f t="shared" si="13"/>
        <v>1.9999999999999574E-2</v>
      </c>
      <c r="M45">
        <f t="shared" si="2"/>
        <v>1.2536926009118978E-4</v>
      </c>
      <c r="N45">
        <f t="shared" si="3"/>
        <v>3.3589553833570252E-6</v>
      </c>
      <c r="O45" s="5">
        <f t="shared" si="4"/>
        <v>6.2684630045594892E-3</v>
      </c>
      <c r="P45" s="6">
        <f t="shared" si="4"/>
        <v>1.6794776916785126E-4</v>
      </c>
    </row>
    <row r="46" spans="2:16" ht="16" thickBot="1" x14ac:dyDescent="0.25">
      <c r="B46" t="s">
        <v>52</v>
      </c>
      <c r="C46" t="s">
        <v>7</v>
      </c>
      <c r="E46" t="s">
        <v>8</v>
      </c>
      <c r="G46">
        <v>25.74</v>
      </c>
      <c r="I46" t="str">
        <f t="shared" si="11"/>
        <v>timepoint 3</v>
      </c>
      <c r="J46" s="1">
        <v>85</v>
      </c>
      <c r="K46">
        <f t="shared" si="12"/>
        <v>27.310000000000002</v>
      </c>
      <c r="L46">
        <f t="shared" si="13"/>
        <v>0.30000000000000071</v>
      </c>
      <c r="M46">
        <f t="shared" si="2"/>
        <v>3.7548641812470581E-5</v>
      </c>
      <c r="N46">
        <f t="shared" si="3"/>
        <v>1.5191626056024694E-5</v>
      </c>
      <c r="O46" s="8">
        <f t="shared" si="4"/>
        <v>1.8774320906235291E-3</v>
      </c>
      <c r="P46" s="9">
        <f t="shared" si="4"/>
        <v>7.5958130280123467E-4</v>
      </c>
    </row>
    <row r="47" spans="2:16" x14ac:dyDescent="0.2">
      <c r="B47" t="s">
        <v>53</v>
      </c>
      <c r="C47" t="s">
        <v>7</v>
      </c>
      <c r="E47" t="s">
        <v>8</v>
      </c>
      <c r="G47">
        <v>22.63</v>
      </c>
      <c r="I47" t="s">
        <v>117</v>
      </c>
      <c r="J47" s="1">
        <v>65</v>
      </c>
      <c r="K47">
        <f>AVERAGE(G11,G23)</f>
        <v>21.184999999999999</v>
      </c>
      <c r="L47">
        <f>ABS(G11-G23)</f>
        <v>0.21000000000000085</v>
      </c>
      <c r="M47">
        <f t="shared" si="2"/>
        <v>2.2713177285184332E-3</v>
      </c>
      <c r="N47">
        <f t="shared" si="3"/>
        <v>6.4105967636838256E-4</v>
      </c>
      <c r="O47" s="5">
        <f t="shared" si="4"/>
        <v>0.11356588642592166</v>
      </c>
      <c r="P47" s="6">
        <f t="shared" si="4"/>
        <v>3.2052983818419131E-2</v>
      </c>
    </row>
    <row r="48" spans="2:16" x14ac:dyDescent="0.2">
      <c r="B48" t="s">
        <v>54</v>
      </c>
      <c r="C48" t="s">
        <v>7</v>
      </c>
      <c r="E48" t="s">
        <v>8</v>
      </c>
      <c r="G48">
        <v>24.2</v>
      </c>
      <c r="I48" t="str">
        <f>I47</f>
        <v>timepoint 4</v>
      </c>
      <c r="J48" s="1">
        <v>65</v>
      </c>
      <c r="K48">
        <f t="shared" ref="K48:K49" si="14">AVERAGE(G12,G24)</f>
        <v>20.41</v>
      </c>
      <c r="L48">
        <f t="shared" ref="L48:L49" si="15">ABS(G12-G24)</f>
        <v>3.9999999999999147E-2</v>
      </c>
      <c r="M48">
        <f t="shared" si="2"/>
        <v>3.8169407180076438E-3</v>
      </c>
      <c r="N48">
        <f t="shared" si="3"/>
        <v>2.0454908851932473E-4</v>
      </c>
      <c r="O48" s="5">
        <f t="shared" ref="O48:P55" si="16">M48*50</f>
        <v>0.19084703590038218</v>
      </c>
      <c r="P48" s="6">
        <f t="shared" si="16"/>
        <v>1.0227454425966237E-2</v>
      </c>
    </row>
    <row r="49" spans="2:18" x14ac:dyDescent="0.2">
      <c r="B49" t="s">
        <v>55</v>
      </c>
      <c r="C49" t="s">
        <v>7</v>
      </c>
      <c r="E49" t="s">
        <v>8</v>
      </c>
      <c r="G49">
        <v>22.92</v>
      </c>
      <c r="I49" t="str">
        <f t="shared" ref="I49:I55" si="17">I48</f>
        <v>timepoint 4</v>
      </c>
      <c r="J49" s="1">
        <v>65</v>
      </c>
      <c r="K49">
        <f t="shared" si="14"/>
        <v>22.6</v>
      </c>
      <c r="L49">
        <f t="shared" si="15"/>
        <v>0.16000000000000014</v>
      </c>
      <c r="M49">
        <f t="shared" si="2"/>
        <v>8.8038493997573885E-4</v>
      </c>
      <c r="N49">
        <f t="shared" si="3"/>
        <v>1.8905742962696526E-4</v>
      </c>
      <c r="O49" s="5">
        <f t="shared" si="16"/>
        <v>4.401924699878694E-2</v>
      </c>
      <c r="P49" s="6">
        <f t="shared" si="16"/>
        <v>9.4528714813482632E-3</v>
      </c>
    </row>
    <row r="50" spans="2:18" x14ac:dyDescent="0.2">
      <c r="B50" t="s">
        <v>56</v>
      </c>
      <c r="C50" t="s">
        <v>7</v>
      </c>
      <c r="E50" t="s">
        <v>8</v>
      </c>
      <c r="G50">
        <v>18.079999999999998</v>
      </c>
      <c r="I50" t="str">
        <f t="shared" si="17"/>
        <v>timepoint 4</v>
      </c>
      <c r="J50" s="1">
        <v>75</v>
      </c>
      <c r="K50">
        <f>AVERAGE(G35,G47)</f>
        <v>22.67</v>
      </c>
      <c r="L50">
        <f>ABS(G35-G47)</f>
        <v>8.0000000000001847E-2</v>
      </c>
      <c r="M50">
        <f t="shared" si="2"/>
        <v>8.4006038664096935E-4</v>
      </c>
      <c r="N50">
        <f t="shared" si="3"/>
        <v>9.0069651803840415E-5</v>
      </c>
      <c r="O50" s="5">
        <f t="shared" si="16"/>
        <v>4.2003019332048468E-2</v>
      </c>
      <c r="P50" s="6">
        <f t="shared" si="16"/>
        <v>4.5034825901920207E-3</v>
      </c>
    </row>
    <row r="51" spans="2:18" x14ac:dyDescent="0.2">
      <c r="B51" t="s">
        <v>57</v>
      </c>
      <c r="C51" t="s">
        <v>7</v>
      </c>
      <c r="E51" t="s">
        <v>8</v>
      </c>
      <c r="G51">
        <v>18.91</v>
      </c>
      <c r="I51" t="str">
        <f t="shared" si="17"/>
        <v>timepoint 4</v>
      </c>
      <c r="J51" s="1">
        <v>75</v>
      </c>
      <c r="K51">
        <f t="shared" ref="K51:K52" si="18">AVERAGE(G36,G48)</f>
        <v>24.21</v>
      </c>
      <c r="L51">
        <f t="shared" ref="L51:L52" si="19">ABS(G36-G48)</f>
        <v>1.9999999999999574E-2</v>
      </c>
      <c r="M51">
        <f t="shared" si="2"/>
        <v>2.9946379845766623E-4</v>
      </c>
      <c r="N51">
        <f t="shared" si="3"/>
        <v>8.0233825837232884E-6</v>
      </c>
      <c r="O51" s="5">
        <f t="shared" si="16"/>
        <v>1.4973189922883311E-2</v>
      </c>
      <c r="P51" s="6">
        <f t="shared" si="16"/>
        <v>4.0116912918616442E-4</v>
      </c>
    </row>
    <row r="52" spans="2:18" x14ac:dyDescent="0.2">
      <c r="B52" t="s">
        <v>58</v>
      </c>
      <c r="C52" t="s">
        <v>7</v>
      </c>
      <c r="E52" t="s">
        <v>8</v>
      </c>
      <c r="G52">
        <v>19.64</v>
      </c>
      <c r="I52" t="str">
        <f t="shared" si="17"/>
        <v>timepoint 4</v>
      </c>
      <c r="J52" s="1">
        <v>75</v>
      </c>
      <c r="K52">
        <f t="shared" si="18"/>
        <v>22.965000000000003</v>
      </c>
      <c r="L52">
        <f t="shared" si="19"/>
        <v>8.9999999999999858E-2</v>
      </c>
      <c r="M52">
        <f t="shared" si="2"/>
        <v>6.8944369317172583E-4</v>
      </c>
      <c r="N52">
        <f t="shared" si="3"/>
        <v>8.3171492432200641E-5</v>
      </c>
      <c r="O52" s="5">
        <f t="shared" si="16"/>
        <v>3.4472184658586293E-2</v>
      </c>
      <c r="P52" s="6">
        <f t="shared" si="16"/>
        <v>4.1585746216100325E-3</v>
      </c>
    </row>
    <row r="53" spans="2:18" x14ac:dyDescent="0.2">
      <c r="B53" t="s">
        <v>59</v>
      </c>
      <c r="C53" t="s">
        <v>7</v>
      </c>
      <c r="E53" t="s">
        <v>8</v>
      </c>
      <c r="G53">
        <v>16.07</v>
      </c>
      <c r="I53" t="str">
        <f t="shared" si="17"/>
        <v>timepoint 4</v>
      </c>
      <c r="J53" s="1">
        <v>85</v>
      </c>
      <c r="K53">
        <f>AVERAGE(G59,G71)</f>
        <v>26.035</v>
      </c>
      <c r="L53">
        <f>ABS(G59-G71)</f>
        <v>9.9999999999980105E-3</v>
      </c>
      <c r="M53">
        <f t="shared" si="2"/>
        <v>8.820136790475323E-5</v>
      </c>
      <c r="N53">
        <f t="shared" si="3"/>
        <v>1.1815408893570676E-6</v>
      </c>
      <c r="O53" s="5">
        <f t="shared" si="16"/>
        <v>4.4100683952376617E-3</v>
      </c>
      <c r="P53" s="6">
        <f t="shared" si="16"/>
        <v>5.9077044467853381E-5</v>
      </c>
    </row>
    <row r="54" spans="2:18" x14ac:dyDescent="0.2">
      <c r="B54" t="s">
        <v>60</v>
      </c>
      <c r="C54" t="s">
        <v>7</v>
      </c>
      <c r="E54" t="s">
        <v>8</v>
      </c>
      <c r="G54">
        <v>23.24</v>
      </c>
      <c r="I54" t="str">
        <f t="shared" si="17"/>
        <v>timepoint 4</v>
      </c>
      <c r="J54" s="1">
        <v>85</v>
      </c>
      <c r="K54">
        <f t="shared" ref="K54:K55" si="20">AVERAGE(G60,G72)</f>
        <v>26.155000000000001</v>
      </c>
      <c r="L54">
        <f t="shared" ref="L54:L55" si="21">ABS(G60-G72)</f>
        <v>0.48999999999999844</v>
      </c>
      <c r="M54">
        <f t="shared" si="2"/>
        <v>8.1389590849727627E-5</v>
      </c>
      <c r="N54">
        <f t="shared" si="3"/>
        <v>5.4388106085626769E-5</v>
      </c>
      <c r="O54" s="5">
        <f t="shared" si="16"/>
        <v>4.0694795424863813E-3</v>
      </c>
      <c r="P54" s="6">
        <f t="shared" si="16"/>
        <v>2.7194053042813382E-3</v>
      </c>
    </row>
    <row r="55" spans="2:18" ht="16" thickBot="1" x14ac:dyDescent="0.25">
      <c r="B55" t="s">
        <v>61</v>
      </c>
      <c r="C55" t="s">
        <v>7</v>
      </c>
      <c r="E55" t="s">
        <v>8</v>
      </c>
      <c r="G55">
        <v>19.239999999999998</v>
      </c>
      <c r="I55" t="str">
        <f t="shared" si="17"/>
        <v>timepoint 4</v>
      </c>
      <c r="J55" s="1">
        <v>85</v>
      </c>
      <c r="K55">
        <f t="shared" si="20"/>
        <v>26.645000000000003</v>
      </c>
      <c r="L55">
        <f t="shared" si="21"/>
        <v>0.23000000000000043</v>
      </c>
      <c r="M55">
        <f t="shared" si="2"/>
        <v>5.8618428680892731E-5</v>
      </c>
      <c r="N55">
        <f t="shared" si="3"/>
        <v>1.8132121726645116E-5</v>
      </c>
      <c r="O55" s="8">
        <f t="shared" si="16"/>
        <v>2.9309214340446366E-3</v>
      </c>
      <c r="P55" s="9">
        <f t="shared" si="16"/>
        <v>9.0660608633225581E-4</v>
      </c>
    </row>
    <row r="56" spans="2:18" x14ac:dyDescent="0.2">
      <c r="B56" t="s">
        <v>62</v>
      </c>
      <c r="C56" t="s">
        <v>7</v>
      </c>
      <c r="E56" t="s">
        <v>8</v>
      </c>
      <c r="G56">
        <v>26.15</v>
      </c>
    </row>
    <row r="57" spans="2:18" x14ac:dyDescent="0.2">
      <c r="B57" t="s">
        <v>63</v>
      </c>
      <c r="C57" t="s">
        <v>7</v>
      </c>
      <c r="E57" t="s">
        <v>8</v>
      </c>
      <c r="G57">
        <v>27.26</v>
      </c>
      <c r="I57" s="11" t="s">
        <v>118</v>
      </c>
      <c r="J57" s="11"/>
      <c r="K57" s="11">
        <f>AVERAGE(G83:G84)</f>
        <v>28.25</v>
      </c>
      <c r="L57" s="11">
        <f>ABS(G83-G84)</f>
        <v>3.9999999999999147E-2</v>
      </c>
    </row>
    <row r="58" spans="2:18" ht="16" thickBot="1" x14ac:dyDescent="0.25">
      <c r="B58" t="s">
        <v>64</v>
      </c>
      <c r="C58" t="s">
        <v>7</v>
      </c>
      <c r="E58" t="s">
        <v>8</v>
      </c>
      <c r="G58">
        <v>27.16</v>
      </c>
    </row>
    <row r="59" spans="2:18" x14ac:dyDescent="0.2">
      <c r="B59" t="s">
        <v>65</v>
      </c>
      <c r="C59" t="s">
        <v>7</v>
      </c>
      <c r="E59" t="s">
        <v>8</v>
      </c>
      <c r="G59">
        <v>26.03</v>
      </c>
      <c r="H59" t="s">
        <v>119</v>
      </c>
      <c r="I59" s="12" t="s">
        <v>120</v>
      </c>
      <c r="J59" s="17">
        <v>65</v>
      </c>
      <c r="K59">
        <v>21.12016773223877</v>
      </c>
      <c r="L59">
        <v>0.16151076959120297</v>
      </c>
      <c r="M59">
        <f>10*0.000137555567703482</f>
        <v>1.37555567703482E-3</v>
      </c>
      <c r="N59">
        <f>ABS(EXP((K59+L59-$R$60)/$R$59)*10 - EXP((K59-L59-$R$60)/$R$59)*10)</f>
        <v>2.740559996807473E-4</v>
      </c>
      <c r="O59" s="3">
        <f>M59*50</f>
        <v>6.8777783851741006E-2</v>
      </c>
      <c r="P59" s="10">
        <f>50*N59</f>
        <v>1.3702799984037365E-2</v>
      </c>
      <c r="Q59" s="16" t="s">
        <v>122</v>
      </c>
      <c r="R59">
        <v>-1.6240000000000001</v>
      </c>
    </row>
    <row r="60" spans="2:18" x14ac:dyDescent="0.2">
      <c r="B60" t="s">
        <v>66</v>
      </c>
      <c r="C60" t="s">
        <v>7</v>
      </c>
      <c r="E60" t="s">
        <v>8</v>
      </c>
      <c r="G60">
        <v>26.4</v>
      </c>
      <c r="I60" s="12" t="s">
        <v>120</v>
      </c>
      <c r="J60" s="17">
        <v>65</v>
      </c>
      <c r="K60">
        <v>21.440364837646484</v>
      </c>
      <c r="L60">
        <v>0.67954476530915131</v>
      </c>
      <c r="M60">
        <f>10*0.00011294062734687</f>
        <v>1.1294062734686998E-3</v>
      </c>
      <c r="N60">
        <f t="shared" ref="N60:N61" si="22">ABS(EXP((K60+L60-$R$60)/$R$59)*10 - EXP((K60-L60-$R$60)/$R$59)*10)</f>
        <v>9.7299945998994967E-4</v>
      </c>
      <c r="O60" s="5">
        <f t="shared" ref="O60:O64" si="23">M60*50</f>
        <v>5.6470313673434989E-2</v>
      </c>
      <c r="P60" s="6">
        <f t="shared" ref="P60:P64" si="24">50*N60</f>
        <v>4.8649972999497484E-2</v>
      </c>
      <c r="Q60" s="16" t="s">
        <v>123</v>
      </c>
      <c r="R60">
        <v>6.6803999999999997</v>
      </c>
    </row>
    <row r="61" spans="2:18" x14ac:dyDescent="0.2">
      <c r="B61" t="s">
        <v>67</v>
      </c>
      <c r="C61" t="s">
        <v>7</v>
      </c>
      <c r="E61" t="s">
        <v>8</v>
      </c>
      <c r="G61">
        <v>26.76</v>
      </c>
      <c r="I61" s="12" t="s">
        <v>120</v>
      </c>
      <c r="J61" s="17">
        <v>65</v>
      </c>
      <c r="K61">
        <v>20.530501365661621</v>
      </c>
      <c r="L61">
        <v>2.473379375492114E-2</v>
      </c>
      <c r="M61">
        <f>10*0.000197773614912316</f>
        <v>1.9777361491231599E-3</v>
      </c>
      <c r="N61">
        <f t="shared" si="22"/>
        <v>6.0244838852250996E-5</v>
      </c>
      <c r="O61" s="5">
        <f t="shared" si="23"/>
        <v>9.8886807456157994E-2</v>
      </c>
      <c r="P61" s="6">
        <f t="shared" si="24"/>
        <v>3.0122419426125498E-3</v>
      </c>
    </row>
    <row r="62" spans="2:18" x14ac:dyDescent="0.2">
      <c r="B62" t="s">
        <v>68</v>
      </c>
      <c r="C62" t="s">
        <v>7</v>
      </c>
      <c r="E62" t="s">
        <v>8</v>
      </c>
      <c r="G62">
        <v>18.100000000000001</v>
      </c>
      <c r="I62" s="12" t="s">
        <v>120</v>
      </c>
      <c r="J62" s="15">
        <v>75</v>
      </c>
      <c r="K62">
        <v>25.010405499999997</v>
      </c>
      <c r="L62">
        <v>8.1457994085909438E-2</v>
      </c>
      <c r="M62">
        <f>10*0.0000146162357802946</f>
        <v>1.4616235780294599E-4</v>
      </c>
      <c r="N62">
        <f>ABS(EXP((K62+L62-$R$63)/$R$62)*10 - EXP((K62-L62-$R$63)/$R$62)*10)</f>
        <v>1.4614783872123819E-5</v>
      </c>
      <c r="O62" s="5">
        <f t="shared" si="23"/>
        <v>7.3081178901472999E-3</v>
      </c>
      <c r="P62" s="6">
        <f t="shared" si="24"/>
        <v>7.3073919360619097E-4</v>
      </c>
      <c r="Q62" s="14" t="s">
        <v>105</v>
      </c>
      <c r="R62">
        <v>-1.63</v>
      </c>
    </row>
    <row r="63" spans="2:18" x14ac:dyDescent="0.2">
      <c r="B63" t="s">
        <v>69</v>
      </c>
      <c r="C63" t="s">
        <v>7</v>
      </c>
      <c r="E63" t="s">
        <v>8</v>
      </c>
      <c r="G63">
        <v>18.93</v>
      </c>
      <c r="I63" s="12" t="s">
        <v>120</v>
      </c>
      <c r="J63" s="15">
        <v>75</v>
      </c>
      <c r="K63">
        <v>24.112084500000002</v>
      </c>
      <c r="L63">
        <v>6.7460108245540912E-2</v>
      </c>
      <c r="M63">
        <f>10*0.0000253619527684855</f>
        <v>2.5361952768485497E-4</v>
      </c>
      <c r="N63">
        <f t="shared" ref="N63:N64" si="25">ABS(EXP((K63+L63-$R$63)/$R$62)*10 - EXP((K63-L63-$R$63)/$R$62)*10)</f>
        <v>2.0998877856307494E-5</v>
      </c>
      <c r="O63" s="5">
        <f t="shared" si="23"/>
        <v>1.2680976384242749E-2</v>
      </c>
      <c r="P63" s="6">
        <f t="shared" si="24"/>
        <v>1.0499438928153748E-3</v>
      </c>
      <c r="Q63" s="14" t="s">
        <v>121</v>
      </c>
      <c r="R63">
        <v>6.8630000000000004</v>
      </c>
    </row>
    <row r="64" spans="2:18" ht="16" thickBot="1" x14ac:dyDescent="0.25">
      <c r="B64" t="s">
        <v>70</v>
      </c>
      <c r="C64" t="s">
        <v>7</v>
      </c>
      <c r="E64" t="s">
        <v>8</v>
      </c>
      <c r="G64">
        <v>19.52</v>
      </c>
      <c r="I64" s="12" t="s">
        <v>120</v>
      </c>
      <c r="J64" s="15">
        <v>75</v>
      </c>
      <c r="K64">
        <v>19.413226999999999</v>
      </c>
      <c r="L64">
        <v>0.10629370556152361</v>
      </c>
      <c r="M64">
        <f>10*0.00045304197946636</f>
        <v>4.5304197946636005E-3</v>
      </c>
      <c r="N64">
        <f t="shared" si="25"/>
        <v>5.9128402330758511E-4</v>
      </c>
      <c r="O64" s="8">
        <f t="shared" si="23"/>
        <v>0.22652098973318002</v>
      </c>
      <c r="P64" s="9">
        <f t="shared" si="24"/>
        <v>2.9564201165379257E-2</v>
      </c>
    </row>
    <row r="65" spans="2:13" x14ac:dyDescent="0.2">
      <c r="B65" t="s">
        <v>71</v>
      </c>
      <c r="C65" t="s">
        <v>7</v>
      </c>
      <c r="E65" t="s">
        <v>8</v>
      </c>
      <c r="G65">
        <v>16.149999999999999</v>
      </c>
      <c r="I65" s="12" t="s">
        <v>120</v>
      </c>
      <c r="J65" s="1">
        <v>85</v>
      </c>
      <c r="K65" s="13">
        <v>32.202373504638672</v>
      </c>
      <c r="M65">
        <v>0</v>
      </c>
    </row>
    <row r="66" spans="2:13" x14ac:dyDescent="0.2">
      <c r="B66" t="s">
        <v>72</v>
      </c>
      <c r="C66" t="s">
        <v>7</v>
      </c>
      <c r="E66" t="s">
        <v>8</v>
      </c>
      <c r="G66">
        <v>23.24</v>
      </c>
      <c r="I66" s="12" t="s">
        <v>120</v>
      </c>
      <c r="J66" s="1">
        <v>85</v>
      </c>
      <c r="K66" s="13">
        <v>31.716791152954102</v>
      </c>
      <c r="M66">
        <v>0</v>
      </c>
    </row>
    <row r="67" spans="2:13" x14ac:dyDescent="0.2">
      <c r="B67" t="s">
        <v>73</v>
      </c>
      <c r="C67" t="s">
        <v>7</v>
      </c>
      <c r="E67" t="s">
        <v>8</v>
      </c>
      <c r="G67">
        <v>19.21</v>
      </c>
      <c r="I67" s="12" t="s">
        <v>120</v>
      </c>
      <c r="J67" s="1">
        <v>85</v>
      </c>
      <c r="K67" s="13">
        <v>30.320245742797852</v>
      </c>
      <c r="M67">
        <v>0</v>
      </c>
    </row>
    <row r="68" spans="2:13" x14ac:dyDescent="0.2">
      <c r="B68" t="s">
        <v>74</v>
      </c>
      <c r="C68" t="s">
        <v>7</v>
      </c>
      <c r="E68" t="s">
        <v>8</v>
      </c>
      <c r="G68">
        <v>26.05</v>
      </c>
    </row>
    <row r="69" spans="2:13" x14ac:dyDescent="0.2">
      <c r="B69" t="s">
        <v>75</v>
      </c>
      <c r="C69" t="s">
        <v>7</v>
      </c>
      <c r="E69" t="s">
        <v>8</v>
      </c>
      <c r="G69">
        <v>27.38</v>
      </c>
    </row>
    <row r="70" spans="2:13" x14ac:dyDescent="0.2">
      <c r="B70" t="s">
        <v>76</v>
      </c>
      <c r="C70" t="s">
        <v>7</v>
      </c>
      <c r="E70" t="s">
        <v>8</v>
      </c>
      <c r="G70">
        <v>27.18</v>
      </c>
    </row>
    <row r="71" spans="2:13" x14ac:dyDescent="0.2">
      <c r="B71" t="s">
        <v>77</v>
      </c>
      <c r="C71" t="s">
        <v>7</v>
      </c>
      <c r="E71" t="s">
        <v>8</v>
      </c>
      <c r="G71">
        <v>26.04</v>
      </c>
    </row>
    <row r="72" spans="2:13" x14ac:dyDescent="0.2">
      <c r="B72" t="s">
        <v>78</v>
      </c>
      <c r="C72" t="s">
        <v>7</v>
      </c>
      <c r="E72" t="s">
        <v>8</v>
      </c>
      <c r="G72">
        <v>25.91</v>
      </c>
    </row>
    <row r="73" spans="2:13" x14ac:dyDescent="0.2">
      <c r="B73" t="s">
        <v>79</v>
      </c>
      <c r="C73" t="s">
        <v>7</v>
      </c>
      <c r="E73" t="s">
        <v>8</v>
      </c>
      <c r="G73">
        <v>26.53</v>
      </c>
    </row>
    <row r="74" spans="2:13" x14ac:dyDescent="0.2">
      <c r="B74" t="s">
        <v>80</v>
      </c>
      <c r="C74" t="s">
        <v>7</v>
      </c>
      <c r="E74" t="s">
        <v>8</v>
      </c>
      <c r="G74">
        <v>19.350000000000001</v>
      </c>
    </row>
    <row r="75" spans="2:13" x14ac:dyDescent="0.2">
      <c r="B75" t="s">
        <v>81</v>
      </c>
      <c r="C75" t="s">
        <v>7</v>
      </c>
      <c r="E75" t="s">
        <v>8</v>
      </c>
      <c r="G75">
        <v>20.45</v>
      </c>
    </row>
    <row r="76" spans="2:13" x14ac:dyDescent="0.2">
      <c r="B76" t="s">
        <v>82</v>
      </c>
      <c r="C76" t="s">
        <v>7</v>
      </c>
      <c r="E76" t="s">
        <v>8</v>
      </c>
      <c r="G76">
        <v>15.19</v>
      </c>
    </row>
    <row r="77" spans="2:13" x14ac:dyDescent="0.2">
      <c r="B77" t="s">
        <v>83</v>
      </c>
      <c r="C77" t="s">
        <v>7</v>
      </c>
      <c r="E77" t="s">
        <v>8</v>
      </c>
      <c r="G77">
        <v>21.38</v>
      </c>
    </row>
    <row r="78" spans="2:13" x14ac:dyDescent="0.2">
      <c r="B78" t="s">
        <v>84</v>
      </c>
      <c r="C78" t="s">
        <v>7</v>
      </c>
      <c r="E78" t="s">
        <v>8</v>
      </c>
      <c r="G78">
        <v>24.04</v>
      </c>
    </row>
    <row r="79" spans="2:13" x14ac:dyDescent="0.2">
      <c r="B79" t="s">
        <v>85</v>
      </c>
      <c r="C79" t="s">
        <v>7</v>
      </c>
      <c r="E79" t="s">
        <v>8</v>
      </c>
      <c r="G79">
        <v>19.97</v>
      </c>
    </row>
    <row r="80" spans="2:13" x14ac:dyDescent="0.2">
      <c r="B80" t="s">
        <v>86</v>
      </c>
      <c r="C80" t="s">
        <v>7</v>
      </c>
      <c r="E80" t="s">
        <v>8</v>
      </c>
      <c r="G80">
        <v>27.2</v>
      </c>
    </row>
    <row r="81" spans="2:7" x14ac:dyDescent="0.2">
      <c r="B81" t="s">
        <v>87</v>
      </c>
      <c r="C81" t="s">
        <v>7</v>
      </c>
      <c r="E81" t="s">
        <v>8</v>
      </c>
      <c r="G81">
        <v>25.52</v>
      </c>
    </row>
    <row r="82" spans="2:7" x14ac:dyDescent="0.2">
      <c r="B82" t="s">
        <v>88</v>
      </c>
      <c r="C82" t="s">
        <v>7</v>
      </c>
      <c r="E82" t="s">
        <v>8</v>
      </c>
      <c r="G82">
        <v>27.46</v>
      </c>
    </row>
    <row r="83" spans="2:7" x14ac:dyDescent="0.2">
      <c r="B83" t="s">
        <v>89</v>
      </c>
      <c r="C83" t="s">
        <v>7</v>
      </c>
      <c r="E83" t="s">
        <v>8</v>
      </c>
      <c r="G83">
        <v>28.23</v>
      </c>
    </row>
    <row r="84" spans="2:7" x14ac:dyDescent="0.2">
      <c r="B84" t="s">
        <v>90</v>
      </c>
      <c r="C84" t="s">
        <v>7</v>
      </c>
      <c r="E84" t="s">
        <v>8</v>
      </c>
      <c r="G84">
        <v>28.27</v>
      </c>
    </row>
    <row r="85" spans="2:7" x14ac:dyDescent="0.2">
      <c r="B85" t="s">
        <v>91</v>
      </c>
      <c r="C85" t="s">
        <v>7</v>
      </c>
      <c r="E85" t="s">
        <v>8</v>
      </c>
      <c r="G85" t="s">
        <v>92</v>
      </c>
    </row>
    <row r="86" spans="2:7" x14ac:dyDescent="0.2">
      <c r="B86" t="s">
        <v>93</v>
      </c>
      <c r="C86" t="s">
        <v>7</v>
      </c>
      <c r="E86" t="s">
        <v>8</v>
      </c>
      <c r="G86">
        <v>19.84</v>
      </c>
    </row>
    <row r="87" spans="2:7" x14ac:dyDescent="0.2">
      <c r="B87" t="s">
        <v>94</v>
      </c>
      <c r="C87" t="s">
        <v>7</v>
      </c>
      <c r="E87" t="s">
        <v>8</v>
      </c>
      <c r="G87">
        <v>20.69</v>
      </c>
    </row>
    <row r="88" spans="2:7" x14ac:dyDescent="0.2">
      <c r="B88" t="s">
        <v>95</v>
      </c>
      <c r="C88" t="s">
        <v>7</v>
      </c>
      <c r="E88" t="s">
        <v>8</v>
      </c>
      <c r="G88">
        <v>15.24</v>
      </c>
    </row>
    <row r="89" spans="2:7" x14ac:dyDescent="0.2">
      <c r="B89" t="s">
        <v>96</v>
      </c>
      <c r="C89" t="s">
        <v>7</v>
      </c>
      <c r="E89" t="s">
        <v>8</v>
      </c>
      <c r="G89">
        <v>21.38</v>
      </c>
    </row>
    <row r="90" spans="2:7" x14ac:dyDescent="0.2">
      <c r="B90" t="s">
        <v>97</v>
      </c>
      <c r="C90" t="s">
        <v>7</v>
      </c>
      <c r="E90" t="s">
        <v>8</v>
      </c>
      <c r="G90">
        <v>24.03</v>
      </c>
    </row>
    <row r="91" spans="2:7" x14ac:dyDescent="0.2">
      <c r="B91" t="s">
        <v>98</v>
      </c>
      <c r="C91" t="s">
        <v>7</v>
      </c>
      <c r="E91" t="s">
        <v>8</v>
      </c>
      <c r="G91">
        <v>19.940000000000001</v>
      </c>
    </row>
    <row r="92" spans="2:7" x14ac:dyDescent="0.2">
      <c r="B92" t="s">
        <v>99</v>
      </c>
      <c r="C92" t="s">
        <v>7</v>
      </c>
      <c r="E92" t="s">
        <v>8</v>
      </c>
      <c r="G92">
        <v>27.1</v>
      </c>
    </row>
    <row r="93" spans="2:7" x14ac:dyDescent="0.2">
      <c r="B93" t="s">
        <v>100</v>
      </c>
      <c r="C93" t="s">
        <v>7</v>
      </c>
      <c r="E93" t="s">
        <v>8</v>
      </c>
      <c r="G93">
        <v>25.5</v>
      </c>
    </row>
    <row r="94" spans="2:7" x14ac:dyDescent="0.2">
      <c r="B94" t="s">
        <v>101</v>
      </c>
      <c r="C94" t="s">
        <v>7</v>
      </c>
      <c r="E94" t="s">
        <v>8</v>
      </c>
      <c r="G94">
        <v>27.16</v>
      </c>
    </row>
    <row r="95" spans="2:7" x14ac:dyDescent="0.2">
      <c r="B95" t="s">
        <v>102</v>
      </c>
      <c r="C95" t="s">
        <v>7</v>
      </c>
      <c r="E95" t="s">
        <v>8</v>
      </c>
      <c r="G95" t="s">
        <v>92</v>
      </c>
    </row>
    <row r="96" spans="2:7" x14ac:dyDescent="0.2">
      <c r="B96" t="s">
        <v>103</v>
      </c>
      <c r="C96" t="s">
        <v>7</v>
      </c>
      <c r="E96" t="s">
        <v>8</v>
      </c>
      <c r="G96" t="s">
        <v>92</v>
      </c>
    </row>
    <row r="97" spans="2:7" x14ac:dyDescent="0.2">
      <c r="B97" t="s">
        <v>104</v>
      </c>
      <c r="C97" t="s">
        <v>7</v>
      </c>
      <c r="E97" t="s">
        <v>8</v>
      </c>
      <c r="G97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2017-10-29T21:15:48Z</dcterms:created>
  <dcterms:modified xsi:type="dcterms:W3CDTF">2018-03-26T19:41:56Z</dcterms:modified>
</cp:coreProperties>
</file>