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1"/>
  <workbookPr/>
  <mc:AlternateContent xmlns:mc="http://schemas.openxmlformats.org/markup-compatibility/2006">
    <mc:Choice Requires="x15">
      <x15ac:absPath xmlns:x15ac="http://schemas.microsoft.com/office/spreadsheetml/2010/11/ac" url="/Users/leeorg/Documents/MISL/aging_expt/final_qPCR_data/"/>
    </mc:Choice>
  </mc:AlternateContent>
  <xr:revisionPtr revIDLastSave="0" documentId="13_ncr:1_{2C1A66AF-F308-1842-BACB-852CFD82922D}" xr6:coauthVersionLast="31" xr6:coauthVersionMax="31" xr10:uidLastSave="{00000000-0000-0000-0000-000000000000}"/>
  <bookViews>
    <workbookView xWindow="10120" yWindow="-22320" windowWidth="22760" windowHeight="11980" xr2:uid="{00000000-000D-0000-FFFF-FFFF00000000}"/>
  </bookViews>
  <sheets>
    <sheet name="Sheet1" sheetId="1" r:id="rId1"/>
    <sheet name="Sheet2" sheetId="2" r:id="rId2"/>
    <sheet name="Sheet3" sheetId="3" r:id="rId3"/>
  </sheet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60" i="1" l="1"/>
  <c r="P60" i="1"/>
  <c r="O61" i="1"/>
  <c r="P61" i="1"/>
  <c r="O62" i="1"/>
  <c r="P62" i="1"/>
  <c r="O63" i="1"/>
  <c r="P63" i="1"/>
  <c r="O64" i="1"/>
  <c r="P64" i="1"/>
  <c r="O65" i="1"/>
  <c r="P65" i="1"/>
  <c r="O66" i="1"/>
  <c r="P66" i="1"/>
  <c r="O67" i="1"/>
  <c r="P67" i="1"/>
  <c r="P59" i="1"/>
  <c r="O59" i="1"/>
  <c r="N60" i="1"/>
  <c r="N61" i="1"/>
  <c r="N62" i="1"/>
  <c r="N63" i="1"/>
  <c r="N64" i="1"/>
  <c r="N65" i="1"/>
  <c r="N66" i="1"/>
  <c r="N67" i="1"/>
  <c r="N59" i="1"/>
  <c r="M67" i="1"/>
  <c r="M66" i="1"/>
  <c r="M65" i="1"/>
  <c r="M64" i="1"/>
  <c r="M63" i="1"/>
  <c r="M62" i="1"/>
  <c r="M61" i="1"/>
  <c r="M60" i="1"/>
  <c r="M59" i="1"/>
  <c r="L57" i="1" l="1"/>
  <c r="K57" i="1"/>
  <c r="K55" i="1"/>
  <c r="N55" i="1" s="1"/>
  <c r="P55" i="1" s="1"/>
  <c r="L55" i="1"/>
  <c r="M55" i="1"/>
  <c r="O55" i="1"/>
  <c r="I48" i="1"/>
  <c r="I49" i="1"/>
  <c r="I50" i="1"/>
  <c r="I51" i="1"/>
  <c r="I52" i="1" s="1"/>
  <c r="I53" i="1" s="1"/>
  <c r="I54" i="1" s="1"/>
  <c r="I55" i="1" s="1"/>
  <c r="K54" i="1"/>
  <c r="L54" i="1"/>
  <c r="N54" i="1"/>
  <c r="P54" i="1"/>
  <c r="M54" i="1"/>
  <c r="O54" i="1" s="1"/>
  <c r="K53" i="1"/>
  <c r="N53" i="1" s="1"/>
  <c r="P53" i="1" s="1"/>
  <c r="L53" i="1"/>
  <c r="M53" i="1"/>
  <c r="O53" i="1"/>
  <c r="K52" i="1"/>
  <c r="L52" i="1"/>
  <c r="N52" i="1"/>
  <c r="P52" i="1"/>
  <c r="M52" i="1"/>
  <c r="O52" i="1" s="1"/>
  <c r="K51" i="1"/>
  <c r="N51" i="1" s="1"/>
  <c r="P51" i="1" s="1"/>
  <c r="L51" i="1"/>
  <c r="M51" i="1"/>
  <c r="O51" i="1"/>
  <c r="K50" i="1"/>
  <c r="L50" i="1"/>
  <c r="N50" i="1"/>
  <c r="P50" i="1"/>
  <c r="M50" i="1"/>
  <c r="O50" i="1" s="1"/>
  <c r="K49" i="1"/>
  <c r="N49" i="1" s="1"/>
  <c r="P49" i="1" s="1"/>
  <c r="L49" i="1"/>
  <c r="M49" i="1"/>
  <c r="O49" i="1"/>
  <c r="K48" i="1"/>
  <c r="L48" i="1"/>
  <c r="N48" i="1"/>
  <c r="P48" i="1"/>
  <c r="M48" i="1"/>
  <c r="O48" i="1" s="1"/>
  <c r="K47" i="1"/>
  <c r="N47" i="1" s="1"/>
  <c r="P47" i="1" s="1"/>
  <c r="L47" i="1"/>
  <c r="M47" i="1"/>
  <c r="O47" i="1"/>
  <c r="K46" i="1"/>
  <c r="L46" i="1"/>
  <c r="N46" i="1"/>
  <c r="P46" i="1"/>
  <c r="M46" i="1"/>
  <c r="O46" i="1" s="1"/>
  <c r="I39" i="1"/>
  <c r="I40" i="1"/>
  <c r="I41" i="1" s="1"/>
  <c r="I42" i="1" s="1"/>
  <c r="I43" i="1" s="1"/>
  <c r="I44" i="1" s="1"/>
  <c r="I45" i="1" s="1"/>
  <c r="I46" i="1" s="1"/>
  <c r="K45" i="1"/>
  <c r="N45" i="1" s="1"/>
  <c r="P45" i="1" s="1"/>
  <c r="L45" i="1"/>
  <c r="K44" i="1"/>
  <c r="L44" i="1"/>
  <c r="N44" i="1"/>
  <c r="P44" i="1"/>
  <c r="M44" i="1"/>
  <c r="O44" i="1" s="1"/>
  <c r="K43" i="1"/>
  <c r="N43" i="1" s="1"/>
  <c r="P43" i="1" s="1"/>
  <c r="L43" i="1"/>
  <c r="K42" i="1"/>
  <c r="L42" i="1"/>
  <c r="N42" i="1"/>
  <c r="P42" i="1"/>
  <c r="M42" i="1"/>
  <c r="O42" i="1" s="1"/>
  <c r="K41" i="1"/>
  <c r="N41" i="1" s="1"/>
  <c r="P41" i="1" s="1"/>
  <c r="L41" i="1"/>
  <c r="M41" i="1"/>
  <c r="O41" i="1"/>
  <c r="K40" i="1"/>
  <c r="L40" i="1"/>
  <c r="N40" i="1"/>
  <c r="P40" i="1"/>
  <c r="M40" i="1"/>
  <c r="O40" i="1" s="1"/>
  <c r="K39" i="1"/>
  <c r="N39" i="1" s="1"/>
  <c r="P39" i="1" s="1"/>
  <c r="L39" i="1"/>
  <c r="K38" i="1"/>
  <c r="L38" i="1"/>
  <c r="N38" i="1"/>
  <c r="P38" i="1"/>
  <c r="M38" i="1"/>
  <c r="O38" i="1" s="1"/>
  <c r="K37" i="1"/>
  <c r="N37" i="1" s="1"/>
  <c r="P37" i="1" s="1"/>
  <c r="L37" i="1"/>
  <c r="M37" i="1"/>
  <c r="O37" i="1"/>
  <c r="I30" i="1"/>
  <c r="I31" i="1" s="1"/>
  <c r="I32" i="1" s="1"/>
  <c r="I33" i="1" s="1"/>
  <c r="I34" i="1" s="1"/>
  <c r="I35" i="1" s="1"/>
  <c r="I36" i="1" s="1"/>
  <c r="I37" i="1" s="1"/>
  <c r="K36" i="1"/>
  <c r="L36" i="1"/>
  <c r="N36" i="1"/>
  <c r="P36" i="1"/>
  <c r="M36" i="1"/>
  <c r="O36" i="1" s="1"/>
  <c r="K35" i="1"/>
  <c r="N35" i="1" s="1"/>
  <c r="P35" i="1" s="1"/>
  <c r="L35" i="1"/>
  <c r="K34" i="1"/>
  <c r="L34" i="1"/>
  <c r="N34" i="1"/>
  <c r="P34" i="1"/>
  <c r="M34" i="1"/>
  <c r="O34" i="1" s="1"/>
  <c r="K33" i="1"/>
  <c r="N33" i="1" s="1"/>
  <c r="P33" i="1" s="1"/>
  <c r="L33" i="1"/>
  <c r="M33" i="1"/>
  <c r="O33" i="1"/>
  <c r="K32" i="1"/>
  <c r="L32" i="1"/>
  <c r="N32" i="1"/>
  <c r="P32" i="1"/>
  <c r="M32" i="1"/>
  <c r="O32" i="1" s="1"/>
  <c r="K31" i="1"/>
  <c r="N31" i="1" s="1"/>
  <c r="P31" i="1" s="1"/>
  <c r="L31" i="1"/>
  <c r="K30" i="1"/>
  <c r="L30" i="1"/>
  <c r="N30" i="1"/>
  <c r="P30" i="1"/>
  <c r="M30" i="1"/>
  <c r="O30" i="1" s="1"/>
  <c r="K29" i="1"/>
  <c r="N29" i="1" s="1"/>
  <c r="P29" i="1" s="1"/>
  <c r="L29" i="1"/>
  <c r="M29" i="1"/>
  <c r="O29" i="1"/>
  <c r="K28" i="1"/>
  <c r="L28" i="1"/>
  <c r="N28" i="1"/>
  <c r="P28" i="1"/>
  <c r="M28" i="1"/>
  <c r="O28" i="1" s="1"/>
  <c r="I21" i="1"/>
  <c r="I22" i="1"/>
  <c r="I23" i="1" s="1"/>
  <c r="I24" i="1" s="1"/>
  <c r="I25" i="1" s="1"/>
  <c r="I26" i="1" s="1"/>
  <c r="I27" i="1" s="1"/>
  <c r="I28" i="1" s="1"/>
  <c r="K27" i="1"/>
  <c r="N27" i="1" s="1"/>
  <c r="P27" i="1" s="1"/>
  <c r="L27" i="1"/>
  <c r="M27" i="1"/>
  <c r="O27" i="1"/>
  <c r="K26" i="1"/>
  <c r="L26" i="1"/>
  <c r="N26" i="1"/>
  <c r="P26" i="1"/>
  <c r="M26" i="1"/>
  <c r="O26" i="1" s="1"/>
  <c r="K25" i="1"/>
  <c r="N25" i="1" s="1"/>
  <c r="P25" i="1" s="1"/>
  <c r="L25" i="1"/>
  <c r="K24" i="1"/>
  <c r="L24" i="1"/>
  <c r="N24" i="1"/>
  <c r="P24" i="1"/>
  <c r="M24" i="1"/>
  <c r="O24" i="1" s="1"/>
  <c r="K23" i="1"/>
  <c r="N23" i="1" s="1"/>
  <c r="P23" i="1" s="1"/>
  <c r="L23" i="1"/>
  <c r="M23" i="1"/>
  <c r="O23" i="1"/>
  <c r="K22" i="1"/>
  <c r="L22" i="1"/>
  <c r="N22" i="1"/>
  <c r="P22" i="1"/>
  <c r="M22" i="1"/>
  <c r="O22" i="1" s="1"/>
  <c r="K21" i="1"/>
  <c r="N21" i="1" s="1"/>
  <c r="P21" i="1" s="1"/>
  <c r="L21" i="1"/>
  <c r="K20" i="1"/>
  <c r="L20" i="1"/>
  <c r="N20" i="1"/>
  <c r="P20" i="1"/>
  <c r="M20" i="1"/>
  <c r="O20" i="1" s="1"/>
  <c r="K19" i="1"/>
  <c r="N19" i="1" s="1"/>
  <c r="P19" i="1" s="1"/>
  <c r="L19" i="1"/>
  <c r="K18" i="1"/>
  <c r="L18" i="1"/>
  <c r="N18" i="1"/>
  <c r="P18" i="1"/>
  <c r="M18" i="1"/>
  <c r="O18" i="1" s="1"/>
  <c r="K17" i="1"/>
  <c r="N17" i="1" s="1"/>
  <c r="P17" i="1" s="1"/>
  <c r="L17" i="1"/>
  <c r="M17" i="1"/>
  <c r="O17" i="1"/>
  <c r="K16" i="1"/>
  <c r="L16" i="1"/>
  <c r="N16" i="1"/>
  <c r="P16" i="1"/>
  <c r="M16" i="1"/>
  <c r="O16" i="1" s="1"/>
  <c r="K15" i="1"/>
  <c r="N15" i="1" s="1"/>
  <c r="P15" i="1" s="1"/>
  <c r="L15" i="1"/>
  <c r="K14" i="1"/>
  <c r="L14" i="1"/>
  <c r="N14" i="1"/>
  <c r="P14" i="1"/>
  <c r="M14" i="1"/>
  <c r="O14" i="1" s="1"/>
  <c r="K13" i="1"/>
  <c r="N13" i="1" s="1"/>
  <c r="P13" i="1" s="1"/>
  <c r="L13" i="1"/>
  <c r="M13" i="1"/>
  <c r="O13" i="1"/>
  <c r="K12" i="1"/>
  <c r="L12" i="1"/>
  <c r="N12" i="1"/>
  <c r="P12" i="1"/>
  <c r="M12" i="1"/>
  <c r="O12" i="1" s="1"/>
  <c r="K11" i="1"/>
  <c r="N11" i="1" s="1"/>
  <c r="P11" i="1" s="1"/>
  <c r="L11" i="1"/>
  <c r="M19" i="1" l="1"/>
  <c r="O19" i="1" s="1"/>
  <c r="M21" i="1"/>
  <c r="O21" i="1" s="1"/>
  <c r="M25" i="1"/>
  <c r="O25" i="1" s="1"/>
  <c r="M31" i="1"/>
  <c r="O31" i="1" s="1"/>
  <c r="M35" i="1"/>
  <c r="O35" i="1" s="1"/>
  <c r="M39" i="1"/>
  <c r="O39" i="1" s="1"/>
  <c r="M43" i="1"/>
  <c r="O43" i="1" s="1"/>
  <c r="M11" i="1"/>
  <c r="O11" i="1" s="1"/>
  <c r="M15" i="1"/>
  <c r="O15" i="1" s="1"/>
  <c r="M45" i="1"/>
  <c r="O45" i="1" s="1"/>
</calcChain>
</file>

<file path=xl/sharedStrings.xml><?xml version="1.0" encoding="utf-8"?>
<sst xmlns="http://schemas.openxmlformats.org/spreadsheetml/2006/main" count="324" uniqueCount="123">
  <si>
    <t>Well</t>
  </si>
  <si>
    <t>Fluor</t>
  </si>
  <si>
    <t>Target</t>
  </si>
  <si>
    <t>Content</t>
  </si>
  <si>
    <t>Sample</t>
  </si>
  <si>
    <t>Cq</t>
  </si>
  <si>
    <t>A01</t>
  </si>
  <si>
    <t>SYBR</t>
  </si>
  <si>
    <t>Unkn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</si>
  <si>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</si>
  <si>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</si>
  <si>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</si>
  <si>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</si>
  <si>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</si>
  <si>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</si>
  <si>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</si>
  <si>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</si>
  <si>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</si>
  <si>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</si>
  <si>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</si>
  <si>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</si>
  <si>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</si>
  <si>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</si>
  <si>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</si>
  <si>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</si>
  <si>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</si>
  <si>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</si>
  <si>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</si>
  <si>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</si>
  <si>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</si>
  <si>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</si>
  <si>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B12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</si>
  <si>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</si>
  <si>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</si>
  <si>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</si>
  <si>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</si>
  <si>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</si>
  <si>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</si>
  <si>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</si>
  <si>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</si>
  <si>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</si>
  <si>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</si>
  <si>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</si>
  <si>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</si>
  <si>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D01</t>
  </si>
  <si>
    <t>D02</t>
  </si>
  <si>
    <t>D03</t>
  </si>
  <si>
    <t>D04</t>
  </si>
  <si>
    <t>D05</t>
  </si>
  <si>
    <t>D06</t>
  </si>
  <si>
    <t>D07</t>
  </si>
  <si>
    <t>D08</t>
  </si>
  <si>
    <t>D09</t>
  </si>
  <si>
    <t>D10</t>
  </si>
  <si>
    <t>D11</t>
  </si>
  <si>
    <t>D12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</si>
  <si>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</si>
  <si>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</si>
  <si>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</si>
  <si>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</si>
  <si>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</si>
  <si>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</si>
  <si>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</si>
  <si>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</si>
  <si>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</si>
  <si>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</si>
  <si>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</si>
  <si>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</si>
  <si>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</si>
  <si>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</si>
  <si>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</si>
  <si>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</si>
  <si>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</si>
  <si>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</si>
  <si>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</si>
  <si>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</si>
  <si>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</si>
  <si>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</si>
  <si>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</si>
  <si>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</si>
  <si>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G01</t>
  </si>
  <si>
    <t>G02</t>
  </si>
  <si>
    <t>G03</t>
  </si>
  <si>
    <t>G04</t>
  </si>
  <si>
    <t>G05</t>
  </si>
  <si>
    <t>G06</t>
  </si>
  <si>
    <t>G07</t>
  </si>
  <si>
    <t>G08</t>
  </si>
  <si>
    <t>G09</t>
  </si>
  <si>
    <t>G10</t>
  </si>
  <si>
    <t>G11</t>
  </si>
  <si>
    <t>G12</t>
  </si>
  <si>
    <t>N/A</t>
  </si>
  <si>
    <t>H01</t>
  </si>
  <si>
    <t>H02</t>
  </si>
  <si>
    <t>H03</t>
  </si>
  <si>
    <t>H04</t>
  </si>
  <si>
    <t>H05</t>
  </si>
  <si>
    <t>H06</t>
  </si>
  <si>
    <t>H07</t>
  </si>
  <si>
    <t>H08</t>
  </si>
  <si>
    <t>H09</t>
  </si>
  <si>
    <t>H10</t>
  </si>
  <si>
    <t>H11</t>
  </si>
  <si>
    <t>H12</t>
  </si>
  <si>
    <t>slope:</t>
  </si>
  <si>
    <t>y-intercept:</t>
  </si>
  <si>
    <t>avg</t>
  </si>
  <si>
    <t>difference</t>
  </si>
  <si>
    <t>ng/uL</t>
  </si>
  <si>
    <t>+/- ng</t>
  </si>
  <si>
    <t>total ng</t>
  </si>
  <si>
    <t>+/- ng recovered</t>
  </si>
  <si>
    <t>timepoint 0</t>
  </si>
  <si>
    <t>timepoint 1</t>
  </si>
  <si>
    <t>timepoint 2</t>
  </si>
  <si>
    <t>timepoint 3</t>
  </si>
  <si>
    <t>timepoint 4</t>
  </si>
  <si>
    <t>NEG</t>
  </si>
  <si>
    <t>from other qPCR</t>
  </si>
  <si>
    <t>timepoint 5</t>
  </si>
  <si>
    <t>slope</t>
  </si>
  <si>
    <t>y 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</si>
</sst>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3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Font="1" applyFill="1" applyBorder="1" applyAlignment="1">
      <alignment horizontal="right" vertical="center" wrapText="1"/>
    </xf>
    <xf numFmtId="0" fontId="0" fillId="0" borderId="0" xfId="0" quotePrefix="1"/>
    <xf numFmtId="0" fontId="0" fillId="0" borderId="1" xfId="0" applyBorder="1"/>
    <xf numFmtId="0" fontId="0" fillId="0" borderId="2" xfId="0" quotePrefix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0" fillId="2" borderId="0" xfId="0" applyFill="1"/>
    <xf numFmtId="0" fontId="0" fillId="0" borderId="0" xfId="0" applyAlignment="1">
      <alignment horizontal="right"/>
    </xf>
    <xf numFmtId="0" fontId="0" fillId="0" borderId="0" xfId="0" applyFill="1" applyAlignment="1">
      <alignment horizontal="right"/>
    </xf>
    <xf numFmtId="0" fontId="0" fillId="2" borderId="0" xfId="0" applyFill="1" applyAlignment="1">
      <alignment horizontal="right"/>
    </xf>
    <xf numFmtId="0" fontId="4" fillId="0" borderId="0" xfId="0" applyFont="1"/>
  </cellXfs>
  <cellStyles count="3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97"/>
  <sheetViews>
    <sheetView tabSelected="1" topLeftCell="A46" workbookViewId="0">
      <selection activeCell="H59" sqref="H59:J67"/>
    </sheetView>
  </sheetViews>
  <sheetFormatPr baseColWidth="10" defaultColWidth="8.83203125" defaultRowHeight="15" x14ac:dyDescent="0.2"/>
  <cols>
    <col min="8" max="8" width="17.1640625" customWidth="1"/>
    <col min="9" max="9" width="8.83203125" style="11"/>
    <col min="14" max="14" width="11.83203125" bestFit="1" customWidth="1"/>
  </cols>
  <sheetData>
    <row r="1" spans="2:16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2:16" x14ac:dyDescent="0.2">
      <c r="B2" t="s">
        <v>6</v>
      </c>
      <c r="C2" t="s">
        <v>7</v>
      </c>
      <c r="E2" t="s">
        <v>8</v>
      </c>
      <c r="G2">
        <v>10.119999999999999</v>
      </c>
    </row>
    <row r="3" spans="2:16" x14ac:dyDescent="0.2">
      <c r="B3" t="s">
        <v>9</v>
      </c>
      <c r="C3" t="s">
        <v>7</v>
      </c>
      <c r="E3" t="s">
        <v>8</v>
      </c>
      <c r="G3">
        <v>9.7899999999999991</v>
      </c>
      <c r="M3" t="s">
        <v>105</v>
      </c>
      <c r="N3" s="1">
        <v>-1.4930000000000001</v>
      </c>
    </row>
    <row r="4" spans="2:16" x14ac:dyDescent="0.2">
      <c r="B4" t="s">
        <v>10</v>
      </c>
      <c r="C4" t="s">
        <v>7</v>
      </c>
      <c r="E4" t="s">
        <v>8</v>
      </c>
      <c r="G4">
        <v>9.85</v>
      </c>
      <c r="M4" t="s">
        <v>106</v>
      </c>
      <c r="N4" s="1">
        <v>5.2210000000000001</v>
      </c>
    </row>
    <row r="5" spans="2:16" x14ac:dyDescent="0.2">
      <c r="B5" t="s">
        <v>11</v>
      </c>
      <c r="C5" t="s">
        <v>7</v>
      </c>
      <c r="E5" t="s">
        <v>8</v>
      </c>
      <c r="G5">
        <v>9.67</v>
      </c>
    </row>
    <row r="6" spans="2:16" x14ac:dyDescent="0.2">
      <c r="B6" t="s">
        <v>12</v>
      </c>
      <c r="C6" t="s">
        <v>7</v>
      </c>
      <c r="E6" t="s">
        <v>8</v>
      </c>
      <c r="G6">
        <v>9.77</v>
      </c>
    </row>
    <row r="7" spans="2:16" x14ac:dyDescent="0.2">
      <c r="B7" t="s">
        <v>13</v>
      </c>
      <c r="C7" t="s">
        <v>7</v>
      </c>
      <c r="E7" t="s">
        <v>8</v>
      </c>
      <c r="G7">
        <v>10.09</v>
      </c>
    </row>
    <row r="8" spans="2:16" x14ac:dyDescent="0.2">
      <c r="B8" t="s">
        <v>14</v>
      </c>
      <c r="C8" t="s">
        <v>7</v>
      </c>
      <c r="E8" t="s">
        <v>8</v>
      </c>
      <c r="G8">
        <v>10.28</v>
      </c>
    </row>
    <row r="9" spans="2:16" ht="16" thickBot="1" x14ac:dyDescent="0.25">
      <c r="B9" t="s">
        <v>15</v>
      </c>
      <c r="C9" t="s">
        <v>7</v>
      </c>
      <c r="E9" t="s">
        <v>8</v>
      </c>
      <c r="G9">
        <v>10.14</v>
      </c>
    </row>
    <row r="10" spans="2:16" x14ac:dyDescent="0.2">
      <c r="B10" t="s">
        <v>16</v>
      </c>
      <c r="C10" t="s">
        <v>7</v>
      </c>
      <c r="E10" t="s">
        <v>8</v>
      </c>
      <c r="G10">
        <v>9.56</v>
      </c>
      <c r="K10" t="s">
        <v>107</v>
      </c>
      <c r="L10" t="s">
        <v>108</v>
      </c>
      <c r="M10" t="s">
        <v>109</v>
      </c>
      <c r="N10" s="2" t="s">
        <v>110</v>
      </c>
      <c r="O10" s="3" t="s">
        <v>111</v>
      </c>
      <c r="P10" s="4" t="s">
        <v>112</v>
      </c>
    </row>
    <row r="11" spans="2:16" x14ac:dyDescent="0.2">
      <c r="B11" t="s">
        <v>17</v>
      </c>
      <c r="C11" t="s">
        <v>7</v>
      </c>
      <c r="E11" t="s">
        <v>8</v>
      </c>
      <c r="G11">
        <v>14.25</v>
      </c>
      <c r="I11" s="11" t="s">
        <v>113</v>
      </c>
      <c r="J11" s="1">
        <v>65</v>
      </c>
      <c r="K11">
        <f>AVERAGE(G2,G14)</f>
        <v>10.114999999999998</v>
      </c>
      <c r="L11">
        <f>ABS(G2-G14)</f>
        <v>9.9999999999997868E-3</v>
      </c>
      <c r="M11">
        <f>EXP((K11-$N$4)/$N$3)*100</f>
        <v>3.7704952345253879</v>
      </c>
      <c r="N11">
        <f>ABS(EXP((K11+L11-$N$4)/$N$3)*100 - EXP((K11-L11-$N$4)/$N$3)*100)</f>
        <v>5.050935601735107E-2</v>
      </c>
      <c r="O11" s="5">
        <f>M11*50</f>
        <v>188.52476172626939</v>
      </c>
      <c r="P11" s="6">
        <f>N11*50</f>
        <v>2.5254678008675535</v>
      </c>
    </row>
    <row r="12" spans="2:16" x14ac:dyDescent="0.2">
      <c r="B12" t="s">
        <v>18</v>
      </c>
      <c r="C12" t="s">
        <v>7</v>
      </c>
      <c r="E12" t="s">
        <v>8</v>
      </c>
      <c r="G12">
        <v>13.92</v>
      </c>
      <c r="I12" s="12" t="s">
        <v>113</v>
      </c>
      <c r="J12" s="1">
        <v>65</v>
      </c>
      <c r="K12">
        <f t="shared" ref="K12:K19" si="0">AVERAGE(G3,G15)</f>
        <v>9.8049999999999997</v>
      </c>
      <c r="L12">
        <f t="shared" ref="L12:L19" si="1">ABS(G3-G15)</f>
        <v>3.0000000000001137E-2</v>
      </c>
      <c r="M12">
        <f t="shared" ref="M12:M55" si="2">EXP((K12-$N$4)/$N$3)*100</f>
        <v>4.6405922015080572</v>
      </c>
      <c r="N12">
        <f t="shared" ref="N12:N59" si="3">ABS(EXP((K12+L12-$N$4)/$N$3)*100 - EXP((K12-L12-$N$4)/$N$3)*100)</f>
        <v>0.18650654340701145</v>
      </c>
      <c r="O12" s="5">
        <f t="shared" ref="O12:P47" si="4">M12*50</f>
        <v>232.02961007540287</v>
      </c>
      <c r="P12" s="6">
        <f t="shared" si="4"/>
        <v>9.3253271703505725</v>
      </c>
    </row>
    <row r="13" spans="2:16" x14ac:dyDescent="0.2">
      <c r="B13" t="s">
        <v>19</v>
      </c>
      <c r="C13" t="s">
        <v>7</v>
      </c>
      <c r="E13" t="s">
        <v>8</v>
      </c>
      <c r="G13">
        <v>16.260000000000002</v>
      </c>
      <c r="I13" s="12" t="s">
        <v>113</v>
      </c>
      <c r="J13" s="1">
        <v>65</v>
      </c>
      <c r="K13">
        <f t="shared" si="0"/>
        <v>9.8249999999999993</v>
      </c>
      <c r="L13">
        <f t="shared" si="1"/>
        <v>4.9999999999998934E-2</v>
      </c>
      <c r="M13">
        <f t="shared" si="2"/>
        <v>4.5788420582112277</v>
      </c>
      <c r="N13">
        <f t="shared" si="3"/>
        <v>0.30674467580154463</v>
      </c>
      <c r="O13" s="5">
        <f t="shared" si="4"/>
        <v>228.94210291056137</v>
      </c>
      <c r="P13" s="6">
        <f t="shared" si="4"/>
        <v>15.337233790077232</v>
      </c>
    </row>
    <row r="14" spans="2:16" x14ac:dyDescent="0.2">
      <c r="B14" t="s">
        <v>20</v>
      </c>
      <c r="C14" t="s">
        <v>7</v>
      </c>
      <c r="E14" t="s">
        <v>8</v>
      </c>
      <c r="G14">
        <v>10.11</v>
      </c>
      <c r="I14" s="11" t="s">
        <v>113</v>
      </c>
      <c r="J14" s="1">
        <v>75</v>
      </c>
      <c r="K14">
        <f t="shared" si="0"/>
        <v>9.7149999999999999</v>
      </c>
      <c r="L14">
        <f t="shared" si="1"/>
        <v>8.9999999999999858E-2</v>
      </c>
      <c r="M14">
        <f t="shared" si="2"/>
        <v>4.9289367751334732</v>
      </c>
      <c r="N14">
        <f t="shared" si="3"/>
        <v>0.59460552290482749</v>
      </c>
      <c r="O14" s="5">
        <f t="shared" si="4"/>
        <v>246.44683875667366</v>
      </c>
      <c r="P14" s="6">
        <f t="shared" si="4"/>
        <v>29.730276145241376</v>
      </c>
    </row>
    <row r="15" spans="2:16" x14ac:dyDescent="0.2">
      <c r="B15" t="s">
        <v>21</v>
      </c>
      <c r="C15" t="s">
        <v>7</v>
      </c>
      <c r="E15" t="s">
        <v>8</v>
      </c>
      <c r="G15">
        <v>9.82</v>
      </c>
      <c r="I15" s="11" t="s">
        <v>113</v>
      </c>
      <c r="J15" s="1">
        <v>75</v>
      </c>
      <c r="K15">
        <f t="shared" si="0"/>
        <v>9.879999999999999</v>
      </c>
      <c r="L15">
        <f t="shared" si="1"/>
        <v>0.22000000000000064</v>
      </c>
      <c r="M15">
        <f t="shared" si="2"/>
        <v>4.4132331454542868</v>
      </c>
      <c r="N15">
        <f t="shared" si="3"/>
        <v>1.3053298359969165</v>
      </c>
      <c r="O15" s="5">
        <f t="shared" si="4"/>
        <v>220.66165727271434</v>
      </c>
      <c r="P15" s="6">
        <f t="shared" si="4"/>
        <v>65.266491799845824</v>
      </c>
    </row>
    <row r="16" spans="2:16" x14ac:dyDescent="0.2">
      <c r="B16" t="s">
        <v>22</v>
      </c>
      <c r="C16" t="s">
        <v>7</v>
      </c>
      <c r="E16" t="s">
        <v>8</v>
      </c>
      <c r="G16">
        <v>9.8000000000000007</v>
      </c>
      <c r="I16" s="11" t="s">
        <v>113</v>
      </c>
      <c r="J16" s="1">
        <v>75</v>
      </c>
      <c r="K16">
        <f t="shared" si="0"/>
        <v>10.07</v>
      </c>
      <c r="L16">
        <f t="shared" si="1"/>
        <v>3.9999999999999147E-2</v>
      </c>
      <c r="M16">
        <f t="shared" si="2"/>
        <v>3.8858704437631024</v>
      </c>
      <c r="N16">
        <f t="shared" si="3"/>
        <v>0.20824301871547357</v>
      </c>
      <c r="O16" s="5">
        <f t="shared" si="4"/>
        <v>194.29352218815512</v>
      </c>
      <c r="P16" s="6">
        <f t="shared" si="4"/>
        <v>10.412150935773678</v>
      </c>
    </row>
    <row r="17" spans="2:16" x14ac:dyDescent="0.2">
      <c r="B17" t="s">
        <v>23</v>
      </c>
      <c r="C17" t="s">
        <v>7</v>
      </c>
      <c r="E17" t="s">
        <v>8</v>
      </c>
      <c r="G17">
        <v>9.76</v>
      </c>
      <c r="I17" s="11" t="s">
        <v>113</v>
      </c>
      <c r="J17" s="1">
        <v>85</v>
      </c>
      <c r="K17">
        <f t="shared" si="0"/>
        <v>10.335000000000001</v>
      </c>
      <c r="L17">
        <f t="shared" si="1"/>
        <v>0.11000000000000121</v>
      </c>
      <c r="M17">
        <f t="shared" si="2"/>
        <v>3.2538927037813385</v>
      </c>
      <c r="N17">
        <f t="shared" si="3"/>
        <v>0.47990905606313961</v>
      </c>
      <c r="O17" s="5">
        <f t="shared" si="4"/>
        <v>162.69463518906693</v>
      </c>
      <c r="P17" s="6">
        <f t="shared" si="4"/>
        <v>23.995452803156979</v>
      </c>
    </row>
    <row r="18" spans="2:16" x14ac:dyDescent="0.2">
      <c r="B18" t="s">
        <v>24</v>
      </c>
      <c r="C18" t="s">
        <v>7</v>
      </c>
      <c r="E18" t="s">
        <v>8</v>
      </c>
      <c r="G18">
        <v>9.99</v>
      </c>
      <c r="I18" s="11" t="s">
        <v>113</v>
      </c>
      <c r="J18" s="1">
        <v>85</v>
      </c>
      <c r="K18">
        <f t="shared" si="0"/>
        <v>10.210000000000001</v>
      </c>
      <c r="L18">
        <f t="shared" si="1"/>
        <v>0.13999999999999879</v>
      </c>
      <c r="M18">
        <f t="shared" si="2"/>
        <v>3.5380512462607849</v>
      </c>
      <c r="N18">
        <f t="shared" si="3"/>
        <v>0.66450555207999074</v>
      </c>
      <c r="O18" s="5">
        <f t="shared" si="4"/>
        <v>176.90256231303925</v>
      </c>
      <c r="P18" s="6">
        <f t="shared" si="4"/>
        <v>33.225277603999537</v>
      </c>
    </row>
    <row r="19" spans="2:16" ht="16" thickBot="1" x14ac:dyDescent="0.25">
      <c r="B19" t="s">
        <v>25</v>
      </c>
      <c r="C19" t="s">
        <v>7</v>
      </c>
      <c r="E19" t="s">
        <v>8</v>
      </c>
      <c r="G19">
        <v>10.050000000000001</v>
      </c>
      <c r="I19" s="11" t="s">
        <v>113</v>
      </c>
      <c r="J19" s="1">
        <v>85</v>
      </c>
      <c r="K19">
        <f t="shared" si="0"/>
        <v>9.61</v>
      </c>
      <c r="L19">
        <f t="shared" si="1"/>
        <v>9.9999999999999645E-2</v>
      </c>
      <c r="M19">
        <f t="shared" si="2"/>
        <v>5.2880602636168357</v>
      </c>
      <c r="N19">
        <f t="shared" si="3"/>
        <v>0.70891025441896627</v>
      </c>
      <c r="O19" s="7">
        <f t="shared" si="4"/>
        <v>264.40301318084181</v>
      </c>
      <c r="P19" s="8">
        <f t="shared" si="4"/>
        <v>35.445512720948315</v>
      </c>
    </row>
    <row r="20" spans="2:16" x14ac:dyDescent="0.2">
      <c r="B20" t="s">
        <v>26</v>
      </c>
      <c r="C20" t="s">
        <v>7</v>
      </c>
      <c r="E20" t="s">
        <v>8</v>
      </c>
      <c r="G20">
        <v>10.39</v>
      </c>
      <c r="I20" s="11" t="s">
        <v>114</v>
      </c>
      <c r="J20" s="1">
        <v>65</v>
      </c>
      <c r="K20">
        <f>AVERAGE(G26,G38)</f>
        <v>11.89</v>
      </c>
      <c r="L20">
        <f>ABS(G26-G38)</f>
        <v>9.9999999999999645E-2</v>
      </c>
      <c r="M20">
        <f t="shared" si="2"/>
        <v>1.1483485973418288</v>
      </c>
      <c r="N20">
        <f t="shared" si="3"/>
        <v>0.15394607015058126</v>
      </c>
      <c r="O20" s="3">
        <f t="shared" si="4"/>
        <v>57.417429867091442</v>
      </c>
      <c r="P20" s="9">
        <f t="shared" si="4"/>
        <v>7.697303507529063</v>
      </c>
    </row>
    <row r="21" spans="2:16" x14ac:dyDescent="0.2">
      <c r="B21" t="s">
        <v>27</v>
      </c>
      <c r="C21" t="s">
        <v>7</v>
      </c>
      <c r="E21" t="s">
        <v>8</v>
      </c>
      <c r="G21">
        <v>10.28</v>
      </c>
      <c r="I21" s="11" t="str">
        <f t="shared" ref="I21:I28" si="5">I20</f>
        <v>timepoint 1</v>
      </c>
      <c r="J21" s="1">
        <v>65</v>
      </c>
      <c r="K21">
        <f t="shared" ref="K21:K28" si="6">AVERAGE(G27,G39)</f>
        <v>12.035</v>
      </c>
      <c r="L21">
        <f t="shared" ref="L21:L28" si="7">ABS(G27-G39)</f>
        <v>0.19000000000000128</v>
      </c>
      <c r="M21">
        <f t="shared" si="2"/>
        <v>1.0420657229505905</v>
      </c>
      <c r="N21">
        <f t="shared" si="3"/>
        <v>0.26594419714503292</v>
      </c>
      <c r="O21" s="5">
        <f t="shared" si="4"/>
        <v>52.103286147529523</v>
      </c>
      <c r="P21" s="6">
        <f t="shared" si="4"/>
        <v>13.297209857251646</v>
      </c>
    </row>
    <row r="22" spans="2:16" x14ac:dyDescent="0.2">
      <c r="B22" t="s">
        <v>28</v>
      </c>
      <c r="C22" t="s">
        <v>7</v>
      </c>
      <c r="E22" t="s">
        <v>8</v>
      </c>
      <c r="G22">
        <v>9.66</v>
      </c>
      <c r="I22" s="11" t="str">
        <f t="shared" si="5"/>
        <v>timepoint 1</v>
      </c>
      <c r="J22" s="1">
        <v>65</v>
      </c>
      <c r="K22">
        <f t="shared" si="6"/>
        <v>11.745000000000001</v>
      </c>
      <c r="L22">
        <f t="shared" si="7"/>
        <v>0.16999999999999993</v>
      </c>
      <c r="M22">
        <f t="shared" si="2"/>
        <v>1.2654715263861249</v>
      </c>
      <c r="N22">
        <f t="shared" si="3"/>
        <v>0.28880820825162723</v>
      </c>
      <c r="O22" s="5">
        <f t="shared" si="4"/>
        <v>63.273576319306244</v>
      </c>
      <c r="P22" s="6">
        <f t="shared" si="4"/>
        <v>14.440410412581361</v>
      </c>
    </row>
    <row r="23" spans="2:16" x14ac:dyDescent="0.2">
      <c r="B23" t="s">
        <v>29</v>
      </c>
      <c r="C23" t="s">
        <v>7</v>
      </c>
      <c r="E23" t="s">
        <v>8</v>
      </c>
      <c r="G23">
        <v>14.33</v>
      </c>
      <c r="I23" s="11" t="str">
        <f t="shared" si="5"/>
        <v>timepoint 1</v>
      </c>
      <c r="J23" s="1">
        <v>75</v>
      </c>
      <c r="K23">
        <f t="shared" si="6"/>
        <v>13.98</v>
      </c>
      <c r="L23">
        <f t="shared" si="7"/>
        <v>0.53999999999999915</v>
      </c>
      <c r="M23">
        <f t="shared" si="2"/>
        <v>0.28321721445560227</v>
      </c>
      <c r="N23">
        <f t="shared" si="3"/>
        <v>0.20936861273347962</v>
      </c>
      <c r="O23" s="5">
        <f t="shared" si="4"/>
        <v>14.160860722780114</v>
      </c>
      <c r="P23" s="6">
        <f t="shared" si="4"/>
        <v>10.468430636673981</v>
      </c>
    </row>
    <row r="24" spans="2:16" x14ac:dyDescent="0.2">
      <c r="B24" t="s">
        <v>30</v>
      </c>
      <c r="C24" t="s">
        <v>7</v>
      </c>
      <c r="E24" t="s">
        <v>8</v>
      </c>
      <c r="G24">
        <v>13.87</v>
      </c>
      <c r="I24" s="11" t="str">
        <f t="shared" si="5"/>
        <v>timepoint 1</v>
      </c>
      <c r="J24" s="1">
        <v>75</v>
      </c>
      <c r="K24">
        <f t="shared" si="6"/>
        <v>13.15</v>
      </c>
      <c r="L24">
        <f t="shared" si="7"/>
        <v>0.19999999999999929</v>
      </c>
      <c r="M24">
        <f t="shared" si="2"/>
        <v>0.49380554589540709</v>
      </c>
      <c r="N24">
        <f t="shared" si="3"/>
        <v>0.13269490989209742</v>
      </c>
      <c r="O24" s="5">
        <f t="shared" si="4"/>
        <v>24.690277294770354</v>
      </c>
      <c r="P24" s="6">
        <f t="shared" si="4"/>
        <v>6.6347454946048714</v>
      </c>
    </row>
    <row r="25" spans="2:16" x14ac:dyDescent="0.2">
      <c r="B25" t="s">
        <v>31</v>
      </c>
      <c r="C25" t="s">
        <v>7</v>
      </c>
      <c r="E25" t="s">
        <v>8</v>
      </c>
      <c r="G25">
        <v>16.27</v>
      </c>
      <c r="I25" s="11" t="str">
        <f t="shared" si="5"/>
        <v>timepoint 1</v>
      </c>
      <c r="J25" s="1">
        <v>75</v>
      </c>
      <c r="K25">
        <f t="shared" si="6"/>
        <v>13.205</v>
      </c>
      <c r="L25">
        <f t="shared" si="7"/>
        <v>3.0000000000001137E-2</v>
      </c>
      <c r="M25">
        <f t="shared" si="2"/>
        <v>0.47594544097599156</v>
      </c>
      <c r="N25">
        <f t="shared" si="3"/>
        <v>1.9128364482859206E-2</v>
      </c>
      <c r="O25" s="5">
        <f t="shared" si="4"/>
        <v>23.797272048799577</v>
      </c>
      <c r="P25" s="6">
        <f t="shared" si="4"/>
        <v>0.95641822414296029</v>
      </c>
    </row>
    <row r="26" spans="2:16" x14ac:dyDescent="0.2">
      <c r="B26" t="s">
        <v>32</v>
      </c>
      <c r="C26" t="s">
        <v>7</v>
      </c>
      <c r="E26" t="s">
        <v>8</v>
      </c>
      <c r="G26">
        <v>11.84</v>
      </c>
      <c r="I26" s="11" t="str">
        <f t="shared" si="5"/>
        <v>timepoint 1</v>
      </c>
      <c r="J26" s="1">
        <v>85</v>
      </c>
      <c r="K26">
        <f t="shared" si="6"/>
        <v>15.484999999999999</v>
      </c>
      <c r="L26">
        <f t="shared" si="7"/>
        <v>1.1499999999999986</v>
      </c>
      <c r="M26">
        <f t="shared" si="2"/>
        <v>0.10335572068201014</v>
      </c>
      <c r="N26">
        <f t="shared" si="3"/>
        <v>0.17543996534394482</v>
      </c>
      <c r="O26" s="5">
        <f t="shared" si="4"/>
        <v>5.1677860341005069</v>
      </c>
      <c r="P26" s="6">
        <f t="shared" si="4"/>
        <v>8.7719982671972403</v>
      </c>
    </row>
    <row r="27" spans="2:16" x14ac:dyDescent="0.2">
      <c r="B27" t="s">
        <v>33</v>
      </c>
      <c r="C27" t="s">
        <v>7</v>
      </c>
      <c r="E27" t="s">
        <v>8</v>
      </c>
      <c r="G27">
        <v>11.94</v>
      </c>
      <c r="I27" s="11" t="str">
        <f t="shared" si="5"/>
        <v>timepoint 1</v>
      </c>
      <c r="J27" s="1">
        <v>85</v>
      </c>
      <c r="K27">
        <f t="shared" si="6"/>
        <v>14.8</v>
      </c>
      <c r="L27">
        <f t="shared" si="7"/>
        <v>0.27999999999999936</v>
      </c>
      <c r="M27">
        <f t="shared" si="2"/>
        <v>0.16352802897726498</v>
      </c>
      <c r="N27">
        <f t="shared" si="3"/>
        <v>6.169689017398744E-2</v>
      </c>
      <c r="O27" s="5">
        <f t="shared" si="4"/>
        <v>8.176401448863249</v>
      </c>
      <c r="P27" s="6">
        <f t="shared" si="4"/>
        <v>3.0848445086993719</v>
      </c>
    </row>
    <row r="28" spans="2:16" ht="16" thickBot="1" x14ac:dyDescent="0.25">
      <c r="B28" t="s">
        <v>34</v>
      </c>
      <c r="C28" t="s">
        <v>7</v>
      </c>
      <c r="E28" t="s">
        <v>8</v>
      </c>
      <c r="G28">
        <v>11.66</v>
      </c>
      <c r="I28" s="11" t="str">
        <f t="shared" si="5"/>
        <v>timepoint 1</v>
      </c>
      <c r="J28" s="1">
        <v>85</v>
      </c>
      <c r="K28">
        <f t="shared" si="6"/>
        <v>15.094999999999999</v>
      </c>
      <c r="L28">
        <f t="shared" si="7"/>
        <v>1.9900000000000002</v>
      </c>
      <c r="M28">
        <f t="shared" si="2"/>
        <v>0.13420864741163421</v>
      </c>
      <c r="N28">
        <f t="shared" si="3"/>
        <v>0.47352292514754962</v>
      </c>
      <c r="O28" s="7">
        <f t="shared" si="4"/>
        <v>6.710432370581711</v>
      </c>
      <c r="P28" s="8">
        <f t="shared" si="4"/>
        <v>23.676146257377482</v>
      </c>
    </row>
    <row r="29" spans="2:16" x14ac:dyDescent="0.2">
      <c r="B29" t="s">
        <v>35</v>
      </c>
      <c r="C29" t="s">
        <v>7</v>
      </c>
      <c r="E29" t="s">
        <v>8</v>
      </c>
      <c r="G29">
        <v>13.71</v>
      </c>
      <c r="I29" s="11" t="s">
        <v>115</v>
      </c>
      <c r="J29" s="1">
        <v>65</v>
      </c>
      <c r="K29">
        <f>AVERAGE(G50,G62)</f>
        <v>12.494999999999999</v>
      </c>
      <c r="L29">
        <f>ABS(G50-G62)</f>
        <v>8.9999999999999858E-2</v>
      </c>
      <c r="M29">
        <f t="shared" si="2"/>
        <v>0.76575004659699986</v>
      </c>
      <c r="N29">
        <f t="shared" si="3"/>
        <v>9.2376759460233715E-2</v>
      </c>
      <c r="O29" s="3">
        <f t="shared" si="4"/>
        <v>38.287502329849993</v>
      </c>
      <c r="P29" s="9">
        <f t="shared" si="4"/>
        <v>4.6188379730116855</v>
      </c>
    </row>
    <row r="30" spans="2:16" x14ac:dyDescent="0.2">
      <c r="B30" t="s">
        <v>36</v>
      </c>
      <c r="C30" t="s">
        <v>7</v>
      </c>
      <c r="E30" t="s">
        <v>8</v>
      </c>
      <c r="G30">
        <v>13.05</v>
      </c>
      <c r="I30" s="11" t="str">
        <f t="shared" ref="I30:I37" si="8">I29</f>
        <v>timepoint 2</v>
      </c>
      <c r="J30" s="1">
        <v>65</v>
      </c>
      <c r="K30">
        <f t="shared" ref="K30:K37" si="9">AVERAGE(G51,G63)</f>
        <v>14.565000000000001</v>
      </c>
      <c r="L30">
        <f t="shared" ref="L30:L37" si="10">ABS(G51-G63)</f>
        <v>0.1899999999999995</v>
      </c>
      <c r="M30">
        <f t="shared" si="2"/>
        <v>0.19140385355350215</v>
      </c>
      <c r="N30">
        <f t="shared" si="3"/>
        <v>4.8847921050143572E-2</v>
      </c>
      <c r="O30" s="5">
        <f t="shared" si="4"/>
        <v>9.5701926776751076</v>
      </c>
      <c r="P30" s="6">
        <f t="shared" si="4"/>
        <v>2.4423960525071786</v>
      </c>
    </row>
    <row r="31" spans="2:16" x14ac:dyDescent="0.2">
      <c r="B31" t="s">
        <v>37</v>
      </c>
      <c r="C31" t="s">
        <v>7</v>
      </c>
      <c r="E31" t="s">
        <v>8</v>
      </c>
      <c r="G31">
        <v>13.22</v>
      </c>
      <c r="I31" s="11" t="str">
        <f t="shared" si="8"/>
        <v>timepoint 2</v>
      </c>
      <c r="J31" s="1">
        <v>65</v>
      </c>
      <c r="K31">
        <f t="shared" si="9"/>
        <v>12.414999999999999</v>
      </c>
      <c r="L31">
        <f t="shared" si="10"/>
        <v>0.22999999999999865</v>
      </c>
      <c r="M31">
        <f t="shared" si="2"/>
        <v>0.80790073294986309</v>
      </c>
      <c r="N31">
        <f t="shared" si="3"/>
        <v>0.24990356723204998</v>
      </c>
      <c r="O31" s="5">
        <f t="shared" si="4"/>
        <v>40.395036647493157</v>
      </c>
      <c r="P31" s="6">
        <f t="shared" si="4"/>
        <v>12.495178361602498</v>
      </c>
    </row>
    <row r="32" spans="2:16" x14ac:dyDescent="0.2">
      <c r="B32" t="s">
        <v>38</v>
      </c>
      <c r="C32" t="s">
        <v>7</v>
      </c>
      <c r="E32" t="s">
        <v>8</v>
      </c>
      <c r="G32">
        <v>14.91</v>
      </c>
      <c r="I32" s="11" t="str">
        <f t="shared" si="8"/>
        <v>timepoint 2</v>
      </c>
      <c r="J32" s="1">
        <v>75</v>
      </c>
      <c r="K32">
        <f t="shared" si="9"/>
        <v>14.175000000000001</v>
      </c>
      <c r="L32">
        <f t="shared" si="10"/>
        <v>0.20999999999999908</v>
      </c>
      <c r="M32">
        <f t="shared" si="2"/>
        <v>0.2485402077919161</v>
      </c>
      <c r="N32">
        <f t="shared" si="3"/>
        <v>7.0148312220300546E-2</v>
      </c>
      <c r="O32" s="5">
        <f t="shared" si="4"/>
        <v>12.427010389595806</v>
      </c>
      <c r="P32" s="6">
        <f t="shared" si="4"/>
        <v>3.5074156110150274</v>
      </c>
    </row>
    <row r="33" spans="2:16" x14ac:dyDescent="0.2">
      <c r="B33" t="s">
        <v>39</v>
      </c>
      <c r="C33" t="s">
        <v>7</v>
      </c>
      <c r="E33" t="s">
        <v>8</v>
      </c>
      <c r="G33">
        <v>14.66</v>
      </c>
      <c r="I33" s="11" t="str">
        <f t="shared" si="8"/>
        <v>timepoint 2</v>
      </c>
      <c r="J33" s="1">
        <v>75</v>
      </c>
      <c r="K33">
        <f t="shared" si="9"/>
        <v>13.81</v>
      </c>
      <c r="L33">
        <f t="shared" si="10"/>
        <v>0.30000000000000071</v>
      </c>
      <c r="M33">
        <f t="shared" si="2"/>
        <v>0.31737335200184641</v>
      </c>
      <c r="N33">
        <f t="shared" si="3"/>
        <v>0.12840457207051015</v>
      </c>
      <c r="O33" s="5">
        <f t="shared" si="4"/>
        <v>15.868667600092321</v>
      </c>
      <c r="P33" s="6">
        <f t="shared" si="4"/>
        <v>6.4202286035255076</v>
      </c>
    </row>
    <row r="34" spans="2:16" x14ac:dyDescent="0.2">
      <c r="B34" t="s">
        <v>40</v>
      </c>
      <c r="C34" t="s">
        <v>7</v>
      </c>
      <c r="E34" t="s">
        <v>8</v>
      </c>
      <c r="G34">
        <v>14.1</v>
      </c>
      <c r="I34" s="11" t="str">
        <f t="shared" si="8"/>
        <v>timepoint 2</v>
      </c>
      <c r="J34" s="1">
        <v>75</v>
      </c>
      <c r="K34">
        <f t="shared" si="9"/>
        <v>14.02</v>
      </c>
      <c r="L34">
        <f t="shared" si="10"/>
        <v>0.22000000000000064</v>
      </c>
      <c r="M34">
        <f t="shared" si="2"/>
        <v>0.27573008957544393</v>
      </c>
      <c r="N34">
        <f t="shared" si="3"/>
        <v>8.1554429766678677E-2</v>
      </c>
      <c r="O34" s="5">
        <f t="shared" si="4"/>
        <v>13.786504478772196</v>
      </c>
      <c r="P34" s="6">
        <f t="shared" si="4"/>
        <v>4.0777214883339337</v>
      </c>
    </row>
    <row r="35" spans="2:16" x14ac:dyDescent="0.2">
      <c r="B35" t="s">
        <v>41</v>
      </c>
      <c r="C35" t="s">
        <v>7</v>
      </c>
      <c r="E35" t="s">
        <v>8</v>
      </c>
      <c r="G35">
        <v>14.59</v>
      </c>
      <c r="I35" s="11" t="str">
        <f t="shared" si="8"/>
        <v>timepoint 2</v>
      </c>
      <c r="J35" s="1">
        <v>85</v>
      </c>
      <c r="K35">
        <f t="shared" si="9"/>
        <v>17.649999999999999</v>
      </c>
      <c r="L35">
        <f t="shared" si="10"/>
        <v>0.9599999999999973</v>
      </c>
      <c r="M35">
        <f t="shared" si="2"/>
        <v>2.4241745513762531E-2</v>
      </c>
      <c r="N35">
        <f t="shared" si="3"/>
        <v>3.3367976627527877E-2</v>
      </c>
      <c r="O35" s="5">
        <f t="shared" si="4"/>
        <v>1.2120872756881265</v>
      </c>
      <c r="P35" s="6">
        <f t="shared" si="4"/>
        <v>1.6683988313763938</v>
      </c>
    </row>
    <row r="36" spans="2:16" x14ac:dyDescent="0.2">
      <c r="B36" t="s">
        <v>42</v>
      </c>
      <c r="C36" t="s">
        <v>7</v>
      </c>
      <c r="E36" t="s">
        <v>8</v>
      </c>
      <c r="G36">
        <v>14.98</v>
      </c>
      <c r="I36" s="11" t="str">
        <f t="shared" si="8"/>
        <v>timepoint 2</v>
      </c>
      <c r="J36" s="1">
        <v>85</v>
      </c>
      <c r="K36">
        <f t="shared" si="9"/>
        <v>17.060000000000002</v>
      </c>
      <c r="L36">
        <f t="shared" si="10"/>
        <v>1.5199999999999996</v>
      </c>
      <c r="M36">
        <f t="shared" si="2"/>
        <v>3.5990451358380714E-2</v>
      </c>
      <c r="N36">
        <f t="shared" si="3"/>
        <v>8.661466126198053E-2</v>
      </c>
      <c r="O36" s="5">
        <f t="shared" si="4"/>
        <v>1.7995225679190356</v>
      </c>
      <c r="P36" s="6">
        <f t="shared" si="4"/>
        <v>4.3307330630990268</v>
      </c>
    </row>
    <row r="37" spans="2:16" ht="16" thickBot="1" x14ac:dyDescent="0.25">
      <c r="B37" t="s">
        <v>43</v>
      </c>
      <c r="C37" t="s">
        <v>7</v>
      </c>
      <c r="E37" t="s">
        <v>8</v>
      </c>
      <c r="G37">
        <v>21.78</v>
      </c>
      <c r="I37" s="11" t="str">
        <f t="shared" si="8"/>
        <v>timepoint 2</v>
      </c>
      <c r="J37" s="1">
        <v>85</v>
      </c>
      <c r="K37">
        <f t="shared" si="9"/>
        <v>14.705</v>
      </c>
      <c r="L37">
        <f t="shared" si="10"/>
        <v>1.9100000000000001</v>
      </c>
      <c r="M37">
        <f t="shared" si="2"/>
        <v>0.17427154415068052</v>
      </c>
      <c r="N37">
        <f t="shared" si="3"/>
        <v>0.57786774375889138</v>
      </c>
      <c r="O37" s="7">
        <f t="shared" si="4"/>
        <v>8.7135772075340263</v>
      </c>
      <c r="P37" s="8">
        <f t="shared" si="4"/>
        <v>28.893387187944569</v>
      </c>
    </row>
    <row r="38" spans="2:16" x14ac:dyDescent="0.2">
      <c r="B38" t="s">
        <v>44</v>
      </c>
      <c r="C38" t="s">
        <v>7</v>
      </c>
      <c r="E38" t="s">
        <v>8</v>
      </c>
      <c r="G38">
        <v>11.94</v>
      </c>
      <c r="I38" s="11" t="s">
        <v>116</v>
      </c>
      <c r="J38" s="1">
        <v>65</v>
      </c>
      <c r="K38">
        <f>AVERAGE(G74,G86)</f>
        <v>12.754999999999999</v>
      </c>
      <c r="L38">
        <f>ABS(G74-G86)</f>
        <v>0.33000000000000007</v>
      </c>
      <c r="M38">
        <f t="shared" si="2"/>
        <v>0.64336344113592869</v>
      </c>
      <c r="N38">
        <f t="shared" si="3"/>
        <v>0.28672859208512347</v>
      </c>
      <c r="O38" s="3">
        <f t="shared" si="4"/>
        <v>32.168172056796436</v>
      </c>
      <c r="P38" s="9">
        <f t="shared" si="4"/>
        <v>14.336429604256173</v>
      </c>
    </row>
    <row r="39" spans="2:16" x14ac:dyDescent="0.2">
      <c r="B39" t="s">
        <v>45</v>
      </c>
      <c r="C39" t="s">
        <v>7</v>
      </c>
      <c r="E39" t="s">
        <v>8</v>
      </c>
      <c r="G39">
        <v>12.13</v>
      </c>
      <c r="I39" s="11" t="str">
        <f t="shared" ref="I39:I46" si="11">I38</f>
        <v>timepoint 3</v>
      </c>
      <c r="J39" s="1">
        <v>65</v>
      </c>
      <c r="K39">
        <f t="shared" ref="K39:K46" si="12">AVERAGE(G75,G87)</f>
        <v>13.615</v>
      </c>
      <c r="L39">
        <f t="shared" ref="L39:L46" si="13">ABS(G75-G87)</f>
        <v>0.12999999999999901</v>
      </c>
      <c r="M39">
        <f t="shared" si="2"/>
        <v>0.36165414640537635</v>
      </c>
      <c r="N39">
        <f t="shared" si="3"/>
        <v>6.3060241945425144E-2</v>
      </c>
      <c r="O39" s="5">
        <f t="shared" si="4"/>
        <v>18.082707320268817</v>
      </c>
      <c r="P39" s="6">
        <f t="shared" si="4"/>
        <v>3.1530120972712572</v>
      </c>
    </row>
    <row r="40" spans="2:16" x14ac:dyDescent="0.2">
      <c r="B40" t="s">
        <v>46</v>
      </c>
      <c r="C40" t="s">
        <v>7</v>
      </c>
      <c r="E40" t="s">
        <v>8</v>
      </c>
      <c r="G40">
        <v>11.83</v>
      </c>
      <c r="I40" s="11" t="str">
        <f t="shared" si="11"/>
        <v>timepoint 3</v>
      </c>
      <c r="J40" s="1">
        <v>65</v>
      </c>
      <c r="K40">
        <f t="shared" si="12"/>
        <v>13.705</v>
      </c>
      <c r="L40">
        <f t="shared" si="13"/>
        <v>0.10999999999999943</v>
      </c>
      <c r="M40">
        <f t="shared" si="2"/>
        <v>0.34049724880197824</v>
      </c>
      <c r="N40">
        <f t="shared" si="3"/>
        <v>5.0219146155235983E-2</v>
      </c>
      <c r="O40" s="5">
        <f t="shared" si="4"/>
        <v>17.024862440098911</v>
      </c>
      <c r="P40" s="6">
        <f t="shared" si="4"/>
        <v>2.510957307761799</v>
      </c>
    </row>
    <row r="41" spans="2:16" x14ac:dyDescent="0.2">
      <c r="B41" t="s">
        <v>47</v>
      </c>
      <c r="C41" t="s">
        <v>7</v>
      </c>
      <c r="E41" t="s">
        <v>8</v>
      </c>
      <c r="G41">
        <v>14.25</v>
      </c>
      <c r="I41" s="11" t="str">
        <f t="shared" si="11"/>
        <v>timepoint 3</v>
      </c>
      <c r="J41" s="1">
        <v>75</v>
      </c>
      <c r="K41">
        <f t="shared" si="12"/>
        <v>14.185</v>
      </c>
      <c r="L41">
        <f t="shared" si="13"/>
        <v>0.10999999999999943</v>
      </c>
      <c r="M41">
        <f t="shared" si="2"/>
        <v>0.24688106705943214</v>
      </c>
      <c r="N41">
        <f t="shared" si="3"/>
        <v>3.6411913556542691E-2</v>
      </c>
      <c r="O41" s="5">
        <f t="shared" si="4"/>
        <v>12.344053352971606</v>
      </c>
      <c r="P41" s="6">
        <f t="shared" si="4"/>
        <v>1.8205956778271346</v>
      </c>
    </row>
    <row r="42" spans="2:16" x14ac:dyDescent="0.2">
      <c r="B42" t="s">
        <v>48</v>
      </c>
      <c r="C42" t="s">
        <v>7</v>
      </c>
      <c r="E42" t="s">
        <v>8</v>
      </c>
      <c r="G42">
        <v>13.25</v>
      </c>
      <c r="I42" s="11" t="str">
        <f t="shared" si="11"/>
        <v>timepoint 3</v>
      </c>
      <c r="J42" s="1">
        <v>75</v>
      </c>
      <c r="K42">
        <f t="shared" si="12"/>
        <v>16.509999999999998</v>
      </c>
      <c r="L42">
        <f t="shared" si="13"/>
        <v>0.19999999999999929</v>
      </c>
      <c r="M42">
        <f t="shared" si="2"/>
        <v>5.2020582815064303E-2</v>
      </c>
      <c r="N42">
        <f t="shared" si="3"/>
        <v>1.3978916613142732E-2</v>
      </c>
      <c r="O42" s="5">
        <f t="shared" si="4"/>
        <v>2.6010291407532153</v>
      </c>
      <c r="P42" s="6">
        <f t="shared" si="4"/>
        <v>0.69894583065713656</v>
      </c>
    </row>
    <row r="43" spans="2:16" x14ac:dyDescent="0.2">
      <c r="B43" t="s">
        <v>49</v>
      </c>
      <c r="C43" t="s">
        <v>7</v>
      </c>
      <c r="E43" t="s">
        <v>8</v>
      </c>
      <c r="G43">
        <v>13.19</v>
      </c>
      <c r="I43" s="11" t="str">
        <f t="shared" si="11"/>
        <v>timepoint 3</v>
      </c>
      <c r="J43" s="1">
        <v>75</v>
      </c>
      <c r="K43">
        <f t="shared" si="12"/>
        <v>15.8</v>
      </c>
      <c r="L43">
        <f t="shared" si="13"/>
        <v>0.11999999999999922</v>
      </c>
      <c r="M43">
        <f t="shared" si="2"/>
        <v>8.3696071618948209E-2</v>
      </c>
      <c r="N43">
        <f t="shared" si="3"/>
        <v>1.3468648195747737E-2</v>
      </c>
      <c r="O43" s="5">
        <f t="shared" si="4"/>
        <v>4.1848035809474107</v>
      </c>
      <c r="P43" s="6">
        <f t="shared" si="4"/>
        <v>0.67343240978738683</v>
      </c>
    </row>
    <row r="44" spans="2:16" x14ac:dyDescent="0.2">
      <c r="B44" t="s">
        <v>50</v>
      </c>
      <c r="C44" t="s">
        <v>7</v>
      </c>
      <c r="E44" t="s">
        <v>8</v>
      </c>
      <c r="G44">
        <v>16.059999999999999</v>
      </c>
      <c r="I44" s="11" t="str">
        <f t="shared" si="11"/>
        <v>timepoint 3</v>
      </c>
      <c r="J44" s="1">
        <v>85</v>
      </c>
      <c r="K44">
        <f t="shared" si="12"/>
        <v>24.185000000000002</v>
      </c>
      <c r="L44">
        <f t="shared" si="13"/>
        <v>0.30999999999999872</v>
      </c>
      <c r="M44">
        <f t="shared" si="2"/>
        <v>3.0452048103773907E-4</v>
      </c>
      <c r="N44">
        <f t="shared" si="3"/>
        <v>1.2736922535216955E-4</v>
      </c>
      <c r="O44" s="5">
        <f t="shared" si="4"/>
        <v>1.5226024051886953E-2</v>
      </c>
      <c r="P44" s="6">
        <f t="shared" si="4"/>
        <v>6.3684612676084777E-3</v>
      </c>
    </row>
    <row r="45" spans="2:16" x14ac:dyDescent="0.2">
      <c r="B45" t="s">
        <v>51</v>
      </c>
      <c r="C45" t="s">
        <v>7</v>
      </c>
      <c r="E45" t="s">
        <v>8</v>
      </c>
      <c r="G45">
        <v>14.94</v>
      </c>
      <c r="I45" s="11" t="str">
        <f t="shared" si="11"/>
        <v>timepoint 3</v>
      </c>
      <c r="J45" s="1">
        <v>85</v>
      </c>
      <c r="K45">
        <f t="shared" si="12"/>
        <v>18.25</v>
      </c>
      <c r="L45">
        <f t="shared" si="13"/>
        <v>0.43999999999999773</v>
      </c>
      <c r="M45">
        <f t="shared" si="2"/>
        <v>1.6219281485238192E-2</v>
      </c>
      <c r="N45">
        <f t="shared" si="3"/>
        <v>9.6989119723851838E-3</v>
      </c>
      <c r="O45" s="5">
        <f t="shared" si="4"/>
        <v>0.81096407426190964</v>
      </c>
      <c r="P45" s="6">
        <f t="shared" si="4"/>
        <v>0.48494559861925918</v>
      </c>
    </row>
    <row r="46" spans="2:16" ht="16" thickBot="1" x14ac:dyDescent="0.25">
      <c r="B46" t="s">
        <v>52</v>
      </c>
      <c r="C46" t="s">
        <v>7</v>
      </c>
      <c r="E46" t="s">
        <v>8</v>
      </c>
      <c r="G46">
        <v>16.09</v>
      </c>
      <c r="I46" s="11" t="str">
        <f t="shared" si="11"/>
        <v>timepoint 3</v>
      </c>
      <c r="J46" s="1">
        <v>85</v>
      </c>
      <c r="K46">
        <f t="shared" si="12"/>
        <v>18.75</v>
      </c>
      <c r="L46">
        <f t="shared" si="13"/>
        <v>2.2000000000000028</v>
      </c>
      <c r="M46">
        <f t="shared" si="2"/>
        <v>1.1603474364506107E-2</v>
      </c>
      <c r="N46">
        <f t="shared" si="3"/>
        <v>4.7986869509211286E-2</v>
      </c>
      <c r="O46" s="7">
        <f t="shared" si="4"/>
        <v>0.58017371822530528</v>
      </c>
      <c r="P46" s="8">
        <f t="shared" si="4"/>
        <v>2.3993434754605643</v>
      </c>
    </row>
    <row r="47" spans="2:16" x14ac:dyDescent="0.2">
      <c r="B47" t="s">
        <v>53</v>
      </c>
      <c r="C47" t="s">
        <v>7</v>
      </c>
      <c r="E47" t="s">
        <v>8</v>
      </c>
      <c r="G47">
        <v>14.28</v>
      </c>
      <c r="I47" s="11" t="s">
        <v>117</v>
      </c>
      <c r="J47" s="1">
        <v>65</v>
      </c>
      <c r="K47">
        <f>AVERAGE(G11,G23)</f>
        <v>14.29</v>
      </c>
      <c r="L47">
        <f>ABS(G11-G23)</f>
        <v>8.0000000000000071E-2</v>
      </c>
      <c r="M47">
        <f t="shared" si="2"/>
        <v>0.23011484549178376</v>
      </c>
      <c r="N47">
        <f t="shared" si="3"/>
        <v>2.4672469191428875E-2</v>
      </c>
      <c r="O47" s="5">
        <f t="shared" si="4"/>
        <v>11.505742274589188</v>
      </c>
      <c r="P47" s="6">
        <f t="shared" si="4"/>
        <v>1.2336234595714437</v>
      </c>
    </row>
    <row r="48" spans="2:16" x14ac:dyDescent="0.2">
      <c r="B48" t="s">
        <v>54</v>
      </c>
      <c r="C48" t="s">
        <v>7</v>
      </c>
      <c r="E48" t="s">
        <v>8</v>
      </c>
      <c r="G48">
        <v>15.16</v>
      </c>
      <c r="I48" s="11" t="str">
        <f>I47</f>
        <v>timepoint 4</v>
      </c>
      <c r="J48" s="1">
        <v>65</v>
      </c>
      <c r="K48">
        <f t="shared" ref="K48:K49" si="14">AVERAGE(G12,G24)</f>
        <v>13.895</v>
      </c>
      <c r="L48">
        <f t="shared" ref="L48:L49" si="15">ABS(G12-G24)</f>
        <v>5.0000000000000711E-2</v>
      </c>
      <c r="M48">
        <f t="shared" si="2"/>
        <v>0.29980926719566281</v>
      </c>
      <c r="N48">
        <f t="shared" si="3"/>
        <v>2.0084749659210366E-2</v>
      </c>
      <c r="O48" s="5">
        <f t="shared" ref="O48:P55" si="16">M48*50</f>
        <v>14.99046335978314</v>
      </c>
      <c r="P48" s="6">
        <f t="shared" si="16"/>
        <v>1.0042374829605183</v>
      </c>
    </row>
    <row r="49" spans="2:18" x14ac:dyDescent="0.2">
      <c r="B49" t="s">
        <v>55</v>
      </c>
      <c r="C49" t="s">
        <v>7</v>
      </c>
      <c r="E49" t="s">
        <v>8</v>
      </c>
      <c r="G49">
        <v>22.95</v>
      </c>
      <c r="I49" s="11" t="str">
        <f t="shared" ref="I49:I55" si="17">I48</f>
        <v>timepoint 4</v>
      </c>
      <c r="J49" s="1">
        <v>65</v>
      </c>
      <c r="K49">
        <f t="shared" si="14"/>
        <v>16.265000000000001</v>
      </c>
      <c r="L49">
        <f t="shared" si="15"/>
        <v>9.9999999999980105E-3</v>
      </c>
      <c r="M49">
        <f t="shared" si="2"/>
        <v>6.1297471424602491E-2</v>
      </c>
      <c r="N49">
        <f t="shared" si="3"/>
        <v>8.2113770594323399E-4</v>
      </c>
      <c r="O49" s="5">
        <f t="shared" si="16"/>
        <v>3.0648735712301245</v>
      </c>
      <c r="P49" s="6">
        <f t="shared" si="16"/>
        <v>4.1056885297161699E-2</v>
      </c>
    </row>
    <row r="50" spans="2:18" x14ac:dyDescent="0.2">
      <c r="B50" t="s">
        <v>56</v>
      </c>
      <c r="C50" t="s">
        <v>7</v>
      </c>
      <c r="E50" t="s">
        <v>8</v>
      </c>
      <c r="G50">
        <v>12.45</v>
      </c>
      <c r="I50" s="11" t="str">
        <f t="shared" si="17"/>
        <v>timepoint 4</v>
      </c>
      <c r="J50" s="1">
        <v>75</v>
      </c>
      <c r="K50">
        <f>AVERAGE(G35,G47)</f>
        <v>14.434999999999999</v>
      </c>
      <c r="L50">
        <f>ABS(G35-G47)</f>
        <v>0.3100000000000005</v>
      </c>
      <c r="M50">
        <f t="shared" si="2"/>
        <v>0.20881707295513802</v>
      </c>
      <c r="N50">
        <f t="shared" si="3"/>
        <v>8.7340164221359678E-2</v>
      </c>
      <c r="O50" s="5">
        <f t="shared" si="16"/>
        <v>10.440853647756901</v>
      </c>
      <c r="P50" s="6">
        <f t="shared" si="16"/>
        <v>4.3670082110679838</v>
      </c>
    </row>
    <row r="51" spans="2:18" x14ac:dyDescent="0.2">
      <c r="B51" t="s">
        <v>57</v>
      </c>
      <c r="C51" t="s">
        <v>7</v>
      </c>
      <c r="E51" t="s">
        <v>8</v>
      </c>
      <c r="G51">
        <v>14.47</v>
      </c>
      <c r="I51" s="11" t="str">
        <f t="shared" si="17"/>
        <v>timepoint 4</v>
      </c>
      <c r="J51" s="1">
        <v>75</v>
      </c>
      <c r="K51">
        <f t="shared" ref="K51:K52" si="18">AVERAGE(G36,G48)</f>
        <v>15.07</v>
      </c>
      <c r="L51">
        <f t="shared" ref="L51:L52" si="19">ABS(G36-G48)</f>
        <v>0.17999999999999972</v>
      </c>
      <c r="M51">
        <f t="shared" si="2"/>
        <v>0.13647486634346109</v>
      </c>
      <c r="N51">
        <f t="shared" si="3"/>
        <v>3.2987314792428571E-2</v>
      </c>
      <c r="O51" s="5">
        <f t="shared" si="16"/>
        <v>6.8237433171730544</v>
      </c>
      <c r="P51" s="6">
        <f t="shared" si="16"/>
        <v>1.6493657396214285</v>
      </c>
    </row>
    <row r="52" spans="2:18" x14ac:dyDescent="0.2">
      <c r="B52" t="s">
        <v>58</v>
      </c>
      <c r="C52" t="s">
        <v>7</v>
      </c>
      <c r="E52" t="s">
        <v>8</v>
      </c>
      <c r="G52">
        <v>12.3</v>
      </c>
      <c r="I52" s="11" t="str">
        <f t="shared" si="17"/>
        <v>timepoint 4</v>
      </c>
      <c r="J52" s="1">
        <v>75</v>
      </c>
      <c r="K52">
        <f t="shared" si="18"/>
        <v>22.365000000000002</v>
      </c>
      <c r="L52">
        <f t="shared" si="19"/>
        <v>1.1699999999999982</v>
      </c>
      <c r="M52">
        <f t="shared" si="2"/>
        <v>1.0304598616867836E-3</v>
      </c>
      <c r="N52">
        <f t="shared" si="3"/>
        <v>1.7855107851925409E-3</v>
      </c>
      <c r="O52" s="5">
        <f t="shared" si="16"/>
        <v>5.1522993084339178E-2</v>
      </c>
      <c r="P52" s="6">
        <f t="shared" si="16"/>
        <v>8.9275539259627043E-2</v>
      </c>
    </row>
    <row r="53" spans="2:18" x14ac:dyDescent="0.2">
      <c r="B53" t="s">
        <v>59</v>
      </c>
      <c r="C53" t="s">
        <v>7</v>
      </c>
      <c r="E53" t="s">
        <v>8</v>
      </c>
      <c r="G53">
        <v>14.07</v>
      </c>
      <c r="I53" s="11" t="str">
        <f t="shared" si="17"/>
        <v>timepoint 4</v>
      </c>
      <c r="J53" s="1">
        <v>85</v>
      </c>
      <c r="K53">
        <f>AVERAGE(G59,G71)</f>
        <v>24.255000000000003</v>
      </c>
      <c r="L53">
        <f>ABS(G59-G71)</f>
        <v>0.80999999999999872</v>
      </c>
      <c r="M53">
        <f t="shared" si="2"/>
        <v>2.9057243192700128E-4</v>
      </c>
      <c r="N53">
        <f t="shared" si="3"/>
        <v>3.3098590569887603E-4</v>
      </c>
      <c r="O53" s="5">
        <f t="shared" si="16"/>
        <v>1.4528621596350063E-2</v>
      </c>
      <c r="P53" s="6">
        <f t="shared" si="16"/>
        <v>1.6549295284943803E-2</v>
      </c>
    </row>
    <row r="54" spans="2:18" x14ac:dyDescent="0.2">
      <c r="B54" t="s">
        <v>60</v>
      </c>
      <c r="C54" t="s">
        <v>7</v>
      </c>
      <c r="E54" t="s">
        <v>8</v>
      </c>
      <c r="G54">
        <v>13.66</v>
      </c>
      <c r="I54" s="11" t="str">
        <f t="shared" si="17"/>
        <v>timepoint 4</v>
      </c>
      <c r="J54" s="1">
        <v>85</v>
      </c>
      <c r="K54">
        <f t="shared" ref="K54:K55" si="20">AVERAGE(G60,G72)</f>
        <v>20.255000000000003</v>
      </c>
      <c r="L54">
        <f t="shared" ref="L54:L55" si="21">ABS(G60-G72)</f>
        <v>2.0500000000000007</v>
      </c>
      <c r="M54">
        <f t="shared" si="2"/>
        <v>4.2345076292908627E-3</v>
      </c>
      <c r="N54">
        <f t="shared" si="3"/>
        <v>1.5642868245776331E-2</v>
      </c>
      <c r="O54" s="5">
        <f t="shared" si="16"/>
        <v>0.21172538146454314</v>
      </c>
      <c r="P54" s="6">
        <f t="shared" si="16"/>
        <v>0.78214341228881656</v>
      </c>
    </row>
    <row r="55" spans="2:18" ht="16" thickBot="1" x14ac:dyDescent="0.25">
      <c r="B55" t="s">
        <v>61</v>
      </c>
      <c r="C55" t="s">
        <v>7</v>
      </c>
      <c r="E55" t="s">
        <v>8</v>
      </c>
      <c r="G55">
        <v>13.91</v>
      </c>
      <c r="I55" s="11" t="str">
        <f t="shared" si="17"/>
        <v>timepoint 4</v>
      </c>
      <c r="J55" s="1">
        <v>85</v>
      </c>
      <c r="K55">
        <f t="shared" si="20"/>
        <v>22.18</v>
      </c>
      <c r="L55">
        <f t="shared" si="21"/>
        <v>0.29999999999999716</v>
      </c>
      <c r="M55">
        <f t="shared" si="2"/>
        <v>1.1663937893998699E-3</v>
      </c>
      <c r="N55">
        <f t="shared" si="3"/>
        <v>4.7190570490214881E-4</v>
      </c>
      <c r="O55" s="7">
        <f t="shared" si="16"/>
        <v>5.831968946999349E-2</v>
      </c>
      <c r="P55" s="8">
        <f t="shared" si="16"/>
        <v>2.3595285245107442E-2</v>
      </c>
    </row>
    <row r="56" spans="2:18" x14ac:dyDescent="0.2">
      <c r="B56" t="s">
        <v>62</v>
      </c>
      <c r="C56" t="s">
        <v>7</v>
      </c>
      <c r="E56" t="s">
        <v>8</v>
      </c>
      <c r="G56">
        <v>17.170000000000002</v>
      </c>
    </row>
    <row r="57" spans="2:18" x14ac:dyDescent="0.2">
      <c r="B57" t="s">
        <v>63</v>
      </c>
      <c r="C57" t="s">
        <v>7</v>
      </c>
      <c r="E57" t="s">
        <v>8</v>
      </c>
      <c r="G57">
        <v>16.3</v>
      </c>
      <c r="I57" s="13" t="s">
        <v>118</v>
      </c>
      <c r="J57" s="10"/>
      <c r="K57" s="10">
        <f>AVERAGE(G83:G84)</f>
        <v>28.64</v>
      </c>
      <c r="L57" s="10">
        <f>ABS(G83-G84)</f>
        <v>0.10000000000000142</v>
      </c>
    </row>
    <row r="58" spans="2:18" ht="16" thickBot="1" x14ac:dyDescent="0.25">
      <c r="B58" t="s">
        <v>64</v>
      </c>
      <c r="C58" t="s">
        <v>7</v>
      </c>
      <c r="E58" t="s">
        <v>8</v>
      </c>
      <c r="G58">
        <v>13.75</v>
      </c>
    </row>
    <row r="59" spans="2:18" x14ac:dyDescent="0.2">
      <c r="B59" t="s">
        <v>65</v>
      </c>
      <c r="C59" t="s">
        <v>7</v>
      </c>
      <c r="E59" t="s">
        <v>8</v>
      </c>
      <c r="G59">
        <v>23.85</v>
      </c>
      <c r="H59" t="s">
        <v>119</v>
      </c>
      <c r="I59" s="11" t="s">
        <v>120</v>
      </c>
      <c r="J59" s="1">
        <v>65</v>
      </c>
      <c r="K59">
        <v>19.920510292053223</v>
      </c>
      <c r="L59">
        <v>1.1424830519545067E-2</v>
      </c>
      <c r="M59">
        <f>10*0.00028793457509861</f>
        <v>2.8793457509860999E-3</v>
      </c>
      <c r="N59">
        <f>ABS(EXP((K59+L59-$R$60)/$R$59)*10 - EXP((K59-L59-$R$60)/$R$59)*10)</f>
        <v>4.0512695266755987E-5</v>
      </c>
      <c r="O59" s="3">
        <f>M59*50</f>
        <v>0.14396728754930499</v>
      </c>
      <c r="P59" s="9">
        <f>N59*50</f>
        <v>2.0256347633377993E-3</v>
      </c>
      <c r="Q59" s="14" t="s">
        <v>121</v>
      </c>
      <c r="R59">
        <v>-1.6240000000000001</v>
      </c>
    </row>
    <row r="60" spans="2:18" x14ac:dyDescent="0.2">
      <c r="B60" t="s">
        <v>66</v>
      </c>
      <c r="C60" t="s">
        <v>7</v>
      </c>
      <c r="E60" t="s">
        <v>8</v>
      </c>
      <c r="G60">
        <v>19.23</v>
      </c>
      <c r="J60" s="1">
        <v>65</v>
      </c>
      <c r="K60">
        <v>15.603183269500732</v>
      </c>
      <c r="L60">
        <v>1.14659658436917E-2</v>
      </c>
      <c r="M60">
        <f>10*0.00411003114214737</f>
        <v>4.1100311421473704E-2</v>
      </c>
      <c r="N60">
        <f t="shared" ref="N60:N67" si="22">ABS(EXP((K60+L60-$R$60)/$R$59)*10 - EXP((K60-L60-$R$60)/$R$59)*10)</f>
        <v>5.8036783513744361E-4</v>
      </c>
      <c r="O60" s="5">
        <f t="shared" ref="O60:O67" si="23">M60*50</f>
        <v>2.0550155710736853</v>
      </c>
      <c r="P60" s="6">
        <f t="shared" ref="P60:P67" si="24">N60*50</f>
        <v>2.9018391756872181E-2</v>
      </c>
      <c r="Q60" s="14" t="s">
        <v>122</v>
      </c>
      <c r="R60">
        <v>6.6803999999999997</v>
      </c>
    </row>
    <row r="61" spans="2:18" x14ac:dyDescent="0.2">
      <c r="B61" t="s">
        <v>67</v>
      </c>
      <c r="C61" t="s">
        <v>7</v>
      </c>
      <c r="E61" t="s">
        <v>8</v>
      </c>
      <c r="G61">
        <v>22.03</v>
      </c>
      <c r="J61" s="1">
        <v>65</v>
      </c>
      <c r="K61">
        <v>15.146454811096191</v>
      </c>
      <c r="L61">
        <v>2.2614987386581475E-2</v>
      </c>
      <c r="M61">
        <f>10*0.00544483439137392</f>
        <v>5.4448343913739206E-2</v>
      </c>
      <c r="N61">
        <f t="shared" si="22"/>
        <v>1.5164881874674407E-3</v>
      </c>
      <c r="O61" s="5">
        <f t="shared" si="23"/>
        <v>2.7224171956869601</v>
      </c>
      <c r="P61" s="6">
        <f t="shared" si="24"/>
        <v>7.5824409373372037E-2</v>
      </c>
    </row>
    <row r="62" spans="2:18" x14ac:dyDescent="0.2">
      <c r="B62" t="s">
        <v>68</v>
      </c>
      <c r="C62" t="s">
        <v>7</v>
      </c>
      <c r="E62" t="s">
        <v>8</v>
      </c>
      <c r="G62">
        <v>12.54</v>
      </c>
      <c r="J62" s="1">
        <v>75</v>
      </c>
      <c r="K62">
        <v>13.098594188690186</v>
      </c>
      <c r="L62">
        <v>7.873098736792622E-2</v>
      </c>
      <c r="M62">
        <f>10*0.0192145011331755</f>
        <v>0.19214501133175499</v>
      </c>
      <c r="N62">
        <f t="shared" si="22"/>
        <v>1.8637552833327686E-2</v>
      </c>
      <c r="O62" s="5">
        <f t="shared" si="23"/>
        <v>9.6072505665877497</v>
      </c>
      <c r="P62" s="6">
        <f t="shared" si="24"/>
        <v>0.93187764166638432</v>
      </c>
    </row>
    <row r="63" spans="2:18" x14ac:dyDescent="0.2">
      <c r="B63" t="s">
        <v>69</v>
      </c>
      <c r="C63" t="s">
        <v>7</v>
      </c>
      <c r="E63" t="s">
        <v>8</v>
      </c>
      <c r="G63">
        <v>14.66</v>
      </c>
      <c r="J63" s="1">
        <v>75</v>
      </c>
      <c r="K63">
        <v>15.304723739624023</v>
      </c>
      <c r="L63">
        <v>0.28706521978079202</v>
      </c>
      <c r="M63">
        <f>10*0.00493923817804485</f>
        <v>4.9392381780448497E-2</v>
      </c>
      <c r="N63">
        <f t="shared" si="22"/>
        <v>1.7552694720973823E-2</v>
      </c>
      <c r="O63" s="5">
        <f t="shared" si="23"/>
        <v>2.4696190890224248</v>
      </c>
      <c r="P63" s="6">
        <f t="shared" si="24"/>
        <v>0.87763473604869113</v>
      </c>
    </row>
    <row r="64" spans="2:18" x14ac:dyDescent="0.2">
      <c r="B64" t="s">
        <v>70</v>
      </c>
      <c r="C64" t="s">
        <v>7</v>
      </c>
      <c r="E64" t="s">
        <v>8</v>
      </c>
      <c r="G64">
        <v>12.53</v>
      </c>
      <c r="J64" s="1">
        <v>75</v>
      </c>
      <c r="K64">
        <v>15.958951950073242</v>
      </c>
      <c r="L64">
        <v>5.998744089816143E-2</v>
      </c>
      <c r="M64">
        <f>10*0.00330144820120111</f>
        <v>3.3014482012011098E-2</v>
      </c>
      <c r="N64">
        <f t="shared" si="22"/>
        <v>2.4395377853134587E-3</v>
      </c>
      <c r="O64" s="5">
        <f t="shared" si="23"/>
        <v>1.6507241006005549</v>
      </c>
      <c r="P64" s="6">
        <f t="shared" si="24"/>
        <v>0.12197688926567293</v>
      </c>
    </row>
    <row r="65" spans="2:16" x14ac:dyDescent="0.2">
      <c r="B65" t="s">
        <v>71</v>
      </c>
      <c r="C65" t="s">
        <v>7</v>
      </c>
      <c r="E65" t="s">
        <v>8</v>
      </c>
      <c r="G65">
        <v>14.28</v>
      </c>
      <c r="J65" s="1">
        <v>85</v>
      </c>
      <c r="K65">
        <v>23.940705299377441</v>
      </c>
      <c r="L65">
        <v>2.2581269907772761E-2</v>
      </c>
      <c r="M65">
        <f>10*0.0000242215745904229</f>
        <v>2.4221574590422901E-4</v>
      </c>
      <c r="N65">
        <f t="shared" si="22"/>
        <v>6.7361026894867675E-6</v>
      </c>
      <c r="O65" s="5">
        <f t="shared" si="23"/>
        <v>1.211078729521145E-2</v>
      </c>
      <c r="P65" s="6">
        <f t="shared" si="24"/>
        <v>3.3680513447433837E-4</v>
      </c>
    </row>
    <row r="66" spans="2:16" x14ac:dyDescent="0.2">
      <c r="B66" t="s">
        <v>72</v>
      </c>
      <c r="C66" t="s">
        <v>7</v>
      </c>
      <c r="E66" t="s">
        <v>8</v>
      </c>
      <c r="G66">
        <v>13.96</v>
      </c>
      <c r="J66" s="1">
        <v>85</v>
      </c>
      <c r="K66">
        <v>25.176271438598633</v>
      </c>
      <c r="L66">
        <v>1.8660601471895355E-2</v>
      </c>
      <c r="M66">
        <f>10*0.0000113183710224813</f>
        <v>1.1318371022481301E-4</v>
      </c>
      <c r="N66">
        <f t="shared" si="22"/>
        <v>2.6011361907193035E-6</v>
      </c>
      <c r="O66" s="5">
        <f t="shared" si="23"/>
        <v>5.6591855112406502E-3</v>
      </c>
      <c r="P66" s="6">
        <f t="shared" si="24"/>
        <v>1.3005680953596518E-4</v>
      </c>
    </row>
    <row r="67" spans="2:16" ht="16" thickBot="1" x14ac:dyDescent="0.25">
      <c r="B67" t="s">
        <v>73</v>
      </c>
      <c r="C67" t="s">
        <v>7</v>
      </c>
      <c r="E67" t="s">
        <v>8</v>
      </c>
      <c r="G67">
        <v>14.13</v>
      </c>
      <c r="J67" s="1">
        <v>85</v>
      </c>
      <c r="K67">
        <v>23.451968193054199</v>
      </c>
      <c r="L67">
        <v>0.11010645009858809</v>
      </c>
      <c r="M67">
        <f>10*0.0000327266667348168</f>
        <v>3.2726666734816804E-4</v>
      </c>
      <c r="N67">
        <f t="shared" si="22"/>
        <v>4.4411064244864317E-5</v>
      </c>
      <c r="O67" s="7">
        <f t="shared" si="23"/>
        <v>1.6363333367408403E-2</v>
      </c>
      <c r="P67" s="8">
        <f t="shared" si="24"/>
        <v>2.2205532122432157E-3</v>
      </c>
    </row>
    <row r="68" spans="2:16" x14ac:dyDescent="0.2">
      <c r="B68" t="s">
        <v>74</v>
      </c>
      <c r="C68" t="s">
        <v>7</v>
      </c>
      <c r="E68" t="s">
        <v>8</v>
      </c>
      <c r="G68">
        <v>18.13</v>
      </c>
    </row>
    <row r="69" spans="2:16" x14ac:dyDescent="0.2">
      <c r="B69" t="s">
        <v>75</v>
      </c>
      <c r="C69" t="s">
        <v>7</v>
      </c>
      <c r="E69" t="s">
        <v>8</v>
      </c>
      <c r="G69">
        <v>17.82</v>
      </c>
    </row>
    <row r="70" spans="2:16" x14ac:dyDescent="0.2">
      <c r="B70" t="s">
        <v>76</v>
      </c>
      <c r="C70" t="s">
        <v>7</v>
      </c>
      <c r="E70" t="s">
        <v>8</v>
      </c>
      <c r="G70">
        <v>15.66</v>
      </c>
    </row>
    <row r="71" spans="2:16" x14ac:dyDescent="0.2">
      <c r="B71" t="s">
        <v>77</v>
      </c>
      <c r="C71" t="s">
        <v>7</v>
      </c>
      <c r="E71" t="s">
        <v>8</v>
      </c>
      <c r="G71">
        <v>24.66</v>
      </c>
    </row>
    <row r="72" spans="2:16" x14ac:dyDescent="0.2">
      <c r="B72" t="s">
        <v>78</v>
      </c>
      <c r="C72" t="s">
        <v>7</v>
      </c>
      <c r="E72" t="s">
        <v>8</v>
      </c>
      <c r="G72">
        <v>21.28</v>
      </c>
    </row>
    <row r="73" spans="2:16" x14ac:dyDescent="0.2">
      <c r="B73" t="s">
        <v>79</v>
      </c>
      <c r="C73" t="s">
        <v>7</v>
      </c>
      <c r="E73" t="s">
        <v>8</v>
      </c>
      <c r="G73">
        <v>22.33</v>
      </c>
    </row>
    <row r="74" spans="2:16" x14ac:dyDescent="0.2">
      <c r="B74" t="s">
        <v>80</v>
      </c>
      <c r="C74" t="s">
        <v>7</v>
      </c>
      <c r="E74" t="s">
        <v>8</v>
      </c>
      <c r="G74">
        <v>12.59</v>
      </c>
    </row>
    <row r="75" spans="2:16" x14ac:dyDescent="0.2">
      <c r="B75" t="s">
        <v>81</v>
      </c>
      <c r="C75" t="s">
        <v>7</v>
      </c>
      <c r="E75" t="s">
        <v>8</v>
      </c>
      <c r="G75">
        <v>13.55</v>
      </c>
    </row>
    <row r="76" spans="2:16" x14ac:dyDescent="0.2">
      <c r="B76" t="s">
        <v>82</v>
      </c>
      <c r="C76" t="s">
        <v>7</v>
      </c>
      <c r="E76" t="s">
        <v>8</v>
      </c>
      <c r="G76">
        <v>13.65</v>
      </c>
    </row>
    <row r="77" spans="2:16" x14ac:dyDescent="0.2">
      <c r="B77" t="s">
        <v>83</v>
      </c>
      <c r="C77" t="s">
        <v>7</v>
      </c>
      <c r="E77" t="s">
        <v>8</v>
      </c>
      <c r="G77">
        <v>14.13</v>
      </c>
    </row>
    <row r="78" spans="2:16" x14ac:dyDescent="0.2">
      <c r="B78" t="s">
        <v>84</v>
      </c>
      <c r="C78" t="s">
        <v>7</v>
      </c>
      <c r="E78" t="s">
        <v>8</v>
      </c>
      <c r="G78">
        <v>16.41</v>
      </c>
    </row>
    <row r="79" spans="2:16" x14ac:dyDescent="0.2">
      <c r="B79" t="s">
        <v>85</v>
      </c>
      <c r="C79" t="s">
        <v>7</v>
      </c>
      <c r="E79" t="s">
        <v>8</v>
      </c>
      <c r="G79">
        <v>15.74</v>
      </c>
    </row>
    <row r="80" spans="2:16" x14ac:dyDescent="0.2">
      <c r="B80" t="s">
        <v>86</v>
      </c>
      <c r="C80" t="s">
        <v>7</v>
      </c>
      <c r="E80" t="s">
        <v>8</v>
      </c>
      <c r="G80">
        <v>24.34</v>
      </c>
    </row>
    <row r="81" spans="2:7" x14ac:dyDescent="0.2">
      <c r="B81" t="s">
        <v>87</v>
      </c>
      <c r="C81" t="s">
        <v>7</v>
      </c>
      <c r="E81" t="s">
        <v>8</v>
      </c>
      <c r="G81">
        <v>18.47</v>
      </c>
    </row>
    <row r="82" spans="2:7" x14ac:dyDescent="0.2">
      <c r="B82" t="s">
        <v>88</v>
      </c>
      <c r="C82" t="s">
        <v>7</v>
      </c>
      <c r="E82" t="s">
        <v>8</v>
      </c>
      <c r="G82">
        <v>17.649999999999999</v>
      </c>
    </row>
    <row r="83" spans="2:7" x14ac:dyDescent="0.2">
      <c r="B83" t="s">
        <v>89</v>
      </c>
      <c r="C83" t="s">
        <v>7</v>
      </c>
      <c r="E83" t="s">
        <v>8</v>
      </c>
      <c r="G83">
        <v>28.59</v>
      </c>
    </row>
    <row r="84" spans="2:7" x14ac:dyDescent="0.2">
      <c r="B84" t="s">
        <v>90</v>
      </c>
      <c r="C84" t="s">
        <v>7</v>
      </c>
      <c r="E84" t="s">
        <v>8</v>
      </c>
      <c r="G84">
        <v>28.69</v>
      </c>
    </row>
    <row r="85" spans="2:7" x14ac:dyDescent="0.2">
      <c r="B85" t="s">
        <v>91</v>
      </c>
      <c r="C85" t="s">
        <v>7</v>
      </c>
      <c r="E85" t="s">
        <v>8</v>
      </c>
      <c r="G85" t="s">
        <v>92</v>
      </c>
    </row>
    <row r="86" spans="2:7" x14ac:dyDescent="0.2">
      <c r="B86" t="s">
        <v>93</v>
      </c>
      <c r="C86" t="s">
        <v>7</v>
      </c>
      <c r="E86" t="s">
        <v>8</v>
      </c>
      <c r="G86">
        <v>12.92</v>
      </c>
    </row>
    <row r="87" spans="2:7" x14ac:dyDescent="0.2">
      <c r="B87" t="s">
        <v>94</v>
      </c>
      <c r="C87" t="s">
        <v>7</v>
      </c>
      <c r="E87" t="s">
        <v>8</v>
      </c>
      <c r="G87">
        <v>13.68</v>
      </c>
    </row>
    <row r="88" spans="2:7" x14ac:dyDescent="0.2">
      <c r="B88" t="s">
        <v>95</v>
      </c>
      <c r="C88" t="s">
        <v>7</v>
      </c>
      <c r="E88" t="s">
        <v>8</v>
      </c>
      <c r="G88">
        <v>13.76</v>
      </c>
    </row>
    <row r="89" spans="2:7" x14ac:dyDescent="0.2">
      <c r="B89" t="s">
        <v>96</v>
      </c>
      <c r="C89" t="s">
        <v>7</v>
      </c>
      <c r="E89" t="s">
        <v>8</v>
      </c>
      <c r="G89">
        <v>14.24</v>
      </c>
    </row>
    <row r="90" spans="2:7" x14ac:dyDescent="0.2">
      <c r="B90" t="s">
        <v>97</v>
      </c>
      <c r="C90" t="s">
        <v>7</v>
      </c>
      <c r="E90" t="s">
        <v>8</v>
      </c>
      <c r="G90">
        <v>16.61</v>
      </c>
    </row>
    <row r="91" spans="2:7" x14ac:dyDescent="0.2">
      <c r="B91" t="s">
        <v>98</v>
      </c>
      <c r="C91" t="s">
        <v>7</v>
      </c>
      <c r="E91" t="s">
        <v>8</v>
      </c>
      <c r="G91">
        <v>15.86</v>
      </c>
    </row>
    <row r="92" spans="2:7" x14ac:dyDescent="0.2">
      <c r="B92" t="s">
        <v>99</v>
      </c>
      <c r="C92" t="s">
        <v>7</v>
      </c>
      <c r="E92" t="s">
        <v>8</v>
      </c>
      <c r="G92">
        <v>24.03</v>
      </c>
    </row>
    <row r="93" spans="2:7" x14ac:dyDescent="0.2">
      <c r="B93" t="s">
        <v>100</v>
      </c>
      <c r="C93" t="s">
        <v>7</v>
      </c>
      <c r="E93" t="s">
        <v>8</v>
      </c>
      <c r="G93">
        <v>18.03</v>
      </c>
    </row>
    <row r="94" spans="2:7" x14ac:dyDescent="0.2">
      <c r="B94" t="s">
        <v>101</v>
      </c>
      <c r="C94" t="s">
        <v>7</v>
      </c>
      <c r="E94" t="s">
        <v>8</v>
      </c>
      <c r="G94">
        <v>19.850000000000001</v>
      </c>
    </row>
    <row r="95" spans="2:7" x14ac:dyDescent="0.2">
      <c r="B95" t="s">
        <v>102</v>
      </c>
      <c r="C95" t="s">
        <v>7</v>
      </c>
      <c r="E95" t="s">
        <v>8</v>
      </c>
      <c r="G95" t="s">
        <v>92</v>
      </c>
    </row>
    <row r="96" spans="2:7" x14ac:dyDescent="0.2">
      <c r="B96" t="s">
        <v>103</v>
      </c>
      <c r="C96" t="s">
        <v>7</v>
      </c>
      <c r="E96" t="s">
        <v>8</v>
      </c>
      <c r="G96" t="s">
        <v>92</v>
      </c>
    </row>
    <row r="97" spans="2:7" x14ac:dyDescent="0.2">
      <c r="B97" t="s">
        <v>104</v>
      </c>
      <c r="C97" t="s">
        <v>7</v>
      </c>
      <c r="E97" t="s">
        <v>8</v>
      </c>
      <c r="G97" t="s">
        <v>92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soslab</dc:creator>
  <cp:lastModifiedBy>lee Organick</cp:lastModifiedBy>
  <dcterms:created xsi:type="dcterms:W3CDTF">2017-10-29T23:19:01Z</dcterms:created>
  <dcterms:modified xsi:type="dcterms:W3CDTF">2018-03-26T19:10:23Z</dcterms:modified>
</cp:coreProperties>
</file>