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CB4106F2-0FDE-C840-A486-678D134DEE4C}" xr6:coauthVersionLast="31" xr6:coauthVersionMax="31" xr10:uidLastSave="{00000000-0000-0000-0000-000000000000}"/>
  <bookViews>
    <workbookView xWindow="4920" yWindow="-17680" windowWidth="25600" windowHeight="1156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" i="1" l="1"/>
  <c r="M66" i="1"/>
  <c r="M65" i="1"/>
  <c r="M64" i="1"/>
  <c r="M63" i="1"/>
  <c r="M62" i="1"/>
  <c r="M61" i="1"/>
  <c r="M60" i="1"/>
  <c r="M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P59" i="1"/>
  <c r="O59" i="1"/>
  <c r="N67" i="1"/>
  <c r="N59" i="1"/>
  <c r="N61" i="1"/>
  <c r="N62" i="1"/>
  <c r="N63" i="1"/>
  <c r="N64" i="1"/>
  <c r="N65" i="1"/>
  <c r="N66" i="1"/>
  <c r="N60" i="1"/>
  <c r="L57" i="1" l="1"/>
  <c r="K57" i="1"/>
  <c r="K55" i="1"/>
  <c r="N55" i="1" s="1"/>
  <c r="P55" i="1" s="1"/>
  <c r="L55" i="1"/>
  <c r="M55" i="1"/>
  <c r="O55" i="1"/>
  <c r="I48" i="1"/>
  <c r="I49" i="1"/>
  <c r="I50" i="1" s="1"/>
  <c r="I51" i="1" s="1"/>
  <c r="I52" i="1" s="1"/>
  <c r="I53" i="1" s="1"/>
  <c r="I54" i="1" s="1"/>
  <c r="I55" i="1" s="1"/>
  <c r="K54" i="1"/>
  <c r="L54" i="1"/>
  <c r="N54" i="1"/>
  <c r="P54" i="1"/>
  <c r="M54" i="1"/>
  <c r="O54" i="1"/>
  <c r="K53" i="1"/>
  <c r="N53" i="1" s="1"/>
  <c r="P53" i="1" s="1"/>
  <c r="L53" i="1"/>
  <c r="M53" i="1"/>
  <c r="O53" i="1"/>
  <c r="K52" i="1"/>
  <c r="L52" i="1"/>
  <c r="N52" i="1"/>
  <c r="P52" i="1"/>
  <c r="M52" i="1"/>
  <c r="O52" i="1"/>
  <c r="K51" i="1"/>
  <c r="N51" i="1" s="1"/>
  <c r="P51" i="1" s="1"/>
  <c r="L51" i="1"/>
  <c r="K50" i="1"/>
  <c r="L50" i="1"/>
  <c r="N50" i="1"/>
  <c r="P50" i="1"/>
  <c r="M50" i="1"/>
  <c r="O50" i="1"/>
  <c r="K49" i="1"/>
  <c r="N49" i="1" s="1"/>
  <c r="P49" i="1" s="1"/>
  <c r="L49" i="1"/>
  <c r="M49" i="1"/>
  <c r="O49" i="1"/>
  <c r="K48" i="1"/>
  <c r="L48" i="1"/>
  <c r="N48" i="1"/>
  <c r="P48" i="1"/>
  <c r="M48" i="1"/>
  <c r="O48" i="1"/>
  <c r="K47" i="1"/>
  <c r="N47" i="1" s="1"/>
  <c r="P47" i="1" s="1"/>
  <c r="L47" i="1"/>
  <c r="M47" i="1"/>
  <c r="O47" i="1"/>
  <c r="K46" i="1"/>
  <c r="L46" i="1"/>
  <c r="N46" i="1"/>
  <c r="P46" i="1"/>
  <c r="M46" i="1"/>
  <c r="O46" i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/>
  <c r="K43" i="1"/>
  <c r="N43" i="1" s="1"/>
  <c r="P43" i="1" s="1"/>
  <c r="L43" i="1"/>
  <c r="M43" i="1"/>
  <c r="O43" i="1"/>
  <c r="K42" i="1"/>
  <c r="L42" i="1"/>
  <c r="N42" i="1"/>
  <c r="P42" i="1"/>
  <c r="M42" i="1"/>
  <c r="O42" i="1"/>
  <c r="K41" i="1"/>
  <c r="N41" i="1" s="1"/>
  <c r="P41" i="1" s="1"/>
  <c r="L41" i="1"/>
  <c r="K40" i="1"/>
  <c r="L40" i="1"/>
  <c r="N40" i="1"/>
  <c r="P40" i="1"/>
  <c r="M40" i="1"/>
  <c r="O40" i="1"/>
  <c r="K39" i="1"/>
  <c r="N39" i="1" s="1"/>
  <c r="P39" i="1" s="1"/>
  <c r="L39" i="1"/>
  <c r="M39" i="1"/>
  <c r="O39" i="1"/>
  <c r="K38" i="1"/>
  <c r="L38" i="1"/>
  <c r="N38" i="1"/>
  <c r="P38" i="1"/>
  <c r="M38" i="1"/>
  <c r="O38" i="1"/>
  <c r="K37" i="1"/>
  <c r="N37" i="1" s="1"/>
  <c r="P37" i="1" s="1"/>
  <c r="L37" i="1"/>
  <c r="M37" i="1"/>
  <c r="O37" i="1"/>
  <c r="I30" i="1"/>
  <c r="I31" i="1"/>
  <c r="I32" i="1"/>
  <c r="I33" i="1"/>
  <c r="I34" i="1" s="1"/>
  <c r="I35" i="1" s="1"/>
  <c r="I36" i="1" s="1"/>
  <c r="I37" i="1" s="1"/>
  <c r="K36" i="1"/>
  <c r="L36" i="1"/>
  <c r="N36" i="1"/>
  <c r="P36" i="1"/>
  <c r="M36" i="1"/>
  <c r="O36" i="1"/>
  <c r="K35" i="1"/>
  <c r="N35" i="1" s="1"/>
  <c r="P35" i="1" s="1"/>
  <c r="L35" i="1"/>
  <c r="M35" i="1"/>
  <c r="O35" i="1"/>
  <c r="K34" i="1"/>
  <c r="L34" i="1"/>
  <c r="N34" i="1"/>
  <c r="P34" i="1"/>
  <c r="M34" i="1"/>
  <c r="O34" i="1"/>
  <c r="K33" i="1"/>
  <c r="N33" i="1" s="1"/>
  <c r="P33" i="1" s="1"/>
  <c r="L33" i="1"/>
  <c r="M33" i="1"/>
  <c r="O33" i="1"/>
  <c r="K32" i="1"/>
  <c r="L32" i="1"/>
  <c r="N32" i="1"/>
  <c r="P32" i="1"/>
  <c r="M32" i="1"/>
  <c r="O32" i="1"/>
  <c r="K31" i="1"/>
  <c r="N31" i="1" s="1"/>
  <c r="P31" i="1" s="1"/>
  <c r="L31" i="1"/>
  <c r="K30" i="1"/>
  <c r="L30" i="1"/>
  <c r="N30" i="1"/>
  <c r="P30" i="1"/>
  <c r="M30" i="1"/>
  <c r="O30" i="1"/>
  <c r="K29" i="1"/>
  <c r="N29" i="1" s="1"/>
  <c r="P29" i="1" s="1"/>
  <c r="L29" i="1"/>
  <c r="K28" i="1"/>
  <c r="L28" i="1"/>
  <c r="N28" i="1"/>
  <c r="P28" i="1"/>
  <c r="M28" i="1"/>
  <c r="O28" i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K26" i="1"/>
  <c r="L26" i="1"/>
  <c r="N26" i="1"/>
  <c r="P26" i="1"/>
  <c r="M26" i="1"/>
  <c r="O26" i="1"/>
  <c r="K25" i="1"/>
  <c r="N25" i="1" s="1"/>
  <c r="P25" i="1" s="1"/>
  <c r="L25" i="1"/>
  <c r="K24" i="1"/>
  <c r="L24" i="1"/>
  <c r="N24" i="1"/>
  <c r="P24" i="1"/>
  <c r="M24" i="1"/>
  <c r="O24" i="1"/>
  <c r="K23" i="1"/>
  <c r="N23" i="1" s="1"/>
  <c r="P23" i="1" s="1"/>
  <c r="L23" i="1"/>
  <c r="M23" i="1"/>
  <c r="O23" i="1"/>
  <c r="K22" i="1"/>
  <c r="L22" i="1"/>
  <c r="N22" i="1"/>
  <c r="P22" i="1"/>
  <c r="M22" i="1"/>
  <c r="O22" i="1"/>
  <c r="K21" i="1"/>
  <c r="N21" i="1" s="1"/>
  <c r="P21" i="1" s="1"/>
  <c r="L21" i="1"/>
  <c r="K20" i="1"/>
  <c r="L20" i="1"/>
  <c r="N20" i="1"/>
  <c r="P20" i="1"/>
  <c r="M20" i="1"/>
  <c r="O20" i="1"/>
  <c r="K19" i="1"/>
  <c r="N19" i="1" s="1"/>
  <c r="P19" i="1" s="1"/>
  <c r="L19" i="1"/>
  <c r="M19" i="1"/>
  <c r="O19" i="1"/>
  <c r="K18" i="1"/>
  <c r="L18" i="1"/>
  <c r="N18" i="1"/>
  <c r="P18" i="1"/>
  <c r="M18" i="1"/>
  <c r="O18" i="1"/>
  <c r="K17" i="1"/>
  <c r="N17" i="1" s="1"/>
  <c r="P17" i="1" s="1"/>
  <c r="L17" i="1"/>
  <c r="K16" i="1"/>
  <c r="L16" i="1"/>
  <c r="N16" i="1"/>
  <c r="P16" i="1"/>
  <c r="M16" i="1"/>
  <c r="O16" i="1"/>
  <c r="K15" i="1"/>
  <c r="N15" i="1" s="1"/>
  <c r="P15" i="1" s="1"/>
  <c r="L15" i="1"/>
  <c r="K14" i="1"/>
  <c r="L14" i="1"/>
  <c r="N14" i="1"/>
  <c r="P14" i="1"/>
  <c r="M14" i="1"/>
  <c r="O14" i="1"/>
  <c r="K13" i="1"/>
  <c r="N13" i="1" s="1"/>
  <c r="P13" i="1" s="1"/>
  <c r="L13" i="1"/>
  <c r="M13" i="1"/>
  <c r="O13" i="1"/>
  <c r="K12" i="1"/>
  <c r="L12" i="1"/>
  <c r="N12" i="1"/>
  <c r="P12" i="1"/>
  <c r="M12" i="1"/>
  <c r="O12" i="1"/>
  <c r="K11" i="1"/>
  <c r="N11" i="1" s="1"/>
  <c r="P11" i="1" s="1"/>
  <c r="L11" i="1"/>
  <c r="M21" i="1" l="1"/>
  <c r="O21" i="1" s="1"/>
  <c r="M25" i="1"/>
  <c r="O25" i="1" s="1"/>
  <c r="M41" i="1"/>
  <c r="O41" i="1" s="1"/>
  <c r="M17" i="1"/>
  <c r="O17" i="1" s="1"/>
  <c r="M29" i="1"/>
  <c r="O29" i="1" s="1"/>
  <c r="M11" i="1"/>
  <c r="O11" i="1" s="1"/>
  <c r="M15" i="1"/>
  <c r="O15" i="1" s="1"/>
  <c r="M27" i="1"/>
  <c r="O27" i="1" s="1"/>
  <c r="M31" i="1"/>
  <c r="O31" i="1" s="1"/>
  <c r="M45" i="1"/>
  <c r="O45" i="1" s="1"/>
  <c r="M51" i="1"/>
  <c r="O51" i="1" s="1"/>
</calcChain>
</file>

<file path=xl/sharedStrings.xml><?xml version="1.0" encoding="utf-8"?>
<sst xmlns="http://schemas.openxmlformats.org/spreadsheetml/2006/main" count="337" uniqueCount="127">
  <si>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</si>
  <si>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</si>
  <si>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</si>
  <si>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</si>
  <si>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</si>
  <si>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</si>
  <si>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</si>
  <si>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</si>
  <si>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</si>
  <si>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</si>
  <si>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</si>
  <si>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</si>
  <si>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</si>
  <si>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</si>
  <si>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</si>
  <si>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</si>
  <si>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</si>
  <si>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</si>
  <si>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</si>
  <si>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</si>
  <si>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</si>
  <si>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</si>
  <si>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</si>
  <si>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</si>
  <si>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</si>
  <si>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</si>
  <si>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</si>
  <si>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</si>
  <si>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</si>
  <si>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</si>
  <si>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</si>
  <si>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</si>
  <si>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</si>
  <si>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</si>
  <si>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</si>
  <si>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</si>
  <si>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</si>
  <si>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</si>
  <si>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</si>
  <si>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</si>
  <si>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</si>
  <si>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</si>
  <si>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</si>
  <si>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</si>
  <si>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</si>
  <si>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</si>
  <si>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</si>
  <si>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</si>
  <si>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</si>
  <si>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</si>
  <si>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</si>
  <si>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</si>
  <si>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</si>
  <si>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</si>
  <si>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</si>
  <si>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</si>
  <si>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</si>
  <si>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</si>
  <si>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</si>
  <si>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</si>
  <si>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</si>
  <si>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</si>
  <si>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</si>
  <si>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</si>
  <si>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</si>
  <si>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</si>
  <si>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</si>
  <si>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</si>
  <si>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</si>
  <si>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</si>
  <si>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</si>
  <si>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</si>
  <si>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</si>
  <si>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</si>
  <si>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</si>
  <si>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</si>
  <si>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</si>
  <si>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</si>
  <si>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</si>
  <si>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</si>
  <si>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</si>
  <si>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</si>
  <si>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</si>
  <si>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</si>
  <si>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</si>
  <si>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</si>
  <si>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</si>
  <si>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</si>
  <si>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</si>
  <si>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</si>
  <si>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</si>
  <si>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</si>
  <si>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</si>
  <si>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</si>
  <si>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</si>
  <si>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</si>
  <si>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</si>
  <si>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</si>
  <si>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</si>
  <si>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</si>
  <si>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</si>
  <si>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</si>
  <si>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</si>
  <si>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</si>
  <si>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</si>
  <si>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</si>
  <si>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</si>
  <si>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</si>
  <si>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</si>
  <si>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</si>
  <si>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</si>
  <si>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</si>
  <si>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</si>
  <si>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</si>
  <si>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</si>
  <si>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</si>
  <si>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</si>
  <si>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</si>
  <si>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</si>
  <si>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timepoint 5</t>
  </si>
  <si>
    <t>from other qPCR</t>
  </si>
  <si>
    <t>intercept:</t>
  </si>
  <si>
    <t>65*</t>
  </si>
  <si>
    <t>85*</t>
  </si>
  <si>
    <t>*slope</t>
  </si>
  <si>
    <t>*y int</t>
  </si>
  <si>
    <t>PRE-AMPLIFICATION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</si>
</sst>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7"/>
  <sheetViews>
    <sheetView tabSelected="1" topLeftCell="A52" workbookViewId="0">
      <selection activeCell="M71" sqref="M71"/>
    </sheetView>
  </sheetViews>
  <sheetFormatPr baseColWidth="10" defaultColWidth="8.83203125" defaultRowHeight="15" x14ac:dyDescent="0.2"/>
  <cols>
    <col min="8" max="8" width="15.5" customWidth="1"/>
    <col min="9" max="9" width="8.83203125" style="11"/>
    <col min="13" max="14" width="11.8320312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9.8699999999999992</v>
      </c>
    </row>
    <row r="3" spans="2:16" x14ac:dyDescent="0.2">
      <c r="B3" t="s">
        <v>9</v>
      </c>
      <c r="C3" t="s">
        <v>7</v>
      </c>
      <c r="E3" t="s">
        <v>8</v>
      </c>
      <c r="G3">
        <v>10.5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10.31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10.61</v>
      </c>
    </row>
    <row r="6" spans="2:16" x14ac:dyDescent="0.2">
      <c r="B6" t="s">
        <v>12</v>
      </c>
      <c r="C6" t="s">
        <v>7</v>
      </c>
      <c r="E6" t="s">
        <v>8</v>
      </c>
      <c r="G6">
        <v>9.92</v>
      </c>
    </row>
    <row r="7" spans="2:16" x14ac:dyDescent="0.2">
      <c r="B7" t="s">
        <v>13</v>
      </c>
      <c r="C7" t="s">
        <v>7</v>
      </c>
      <c r="E7" t="s">
        <v>8</v>
      </c>
      <c r="G7">
        <v>10.26</v>
      </c>
    </row>
    <row r="8" spans="2:16" x14ac:dyDescent="0.2">
      <c r="B8" t="s">
        <v>14</v>
      </c>
      <c r="C8" t="s">
        <v>7</v>
      </c>
      <c r="E8" t="s">
        <v>8</v>
      </c>
      <c r="G8">
        <v>9.9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9.7899999999999991</v>
      </c>
    </row>
    <row r="10" spans="2:16" x14ac:dyDescent="0.2">
      <c r="B10" t="s">
        <v>16</v>
      </c>
      <c r="C10" t="s">
        <v>7</v>
      </c>
      <c r="E10" t="s">
        <v>8</v>
      </c>
      <c r="G10">
        <v>10.44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13.45</v>
      </c>
      <c r="I11" s="11" t="s">
        <v>113</v>
      </c>
      <c r="J11" s="1">
        <v>65</v>
      </c>
      <c r="K11">
        <f>AVERAGE(G2,G14)</f>
        <v>9.7149999999999999</v>
      </c>
      <c r="L11">
        <f>ABS(G2-G14)</f>
        <v>0.30999999999999872</v>
      </c>
      <c r="M11">
        <f>EXP((K11-$N$4)/$N$3)*100</f>
        <v>4.9289367751334732</v>
      </c>
      <c r="N11">
        <f>ABS(EXP((K11+L11-$N$4)/$N$3)*100 - EXP((K11-L11-$N$4)/$N$3)*100)</f>
        <v>2.061585009714892</v>
      </c>
      <c r="O11" s="5">
        <f>M11*50</f>
        <v>246.44683875667366</v>
      </c>
      <c r="P11" s="6">
        <f>N11*50</f>
        <v>103.07925048574459</v>
      </c>
    </row>
    <row r="12" spans="2:16" x14ac:dyDescent="0.2">
      <c r="B12" t="s">
        <v>18</v>
      </c>
      <c r="C12" t="s">
        <v>7</v>
      </c>
      <c r="E12" t="s">
        <v>8</v>
      </c>
      <c r="G12">
        <v>14.13</v>
      </c>
      <c r="I12" s="12" t="s">
        <v>113</v>
      </c>
      <c r="J12" s="1">
        <v>65</v>
      </c>
      <c r="K12">
        <f t="shared" ref="K12:K19" si="0">AVERAGE(G3,G15)</f>
        <v>10.39</v>
      </c>
      <c r="L12">
        <f t="shared" ref="L12:L19" si="1">ABS(G3-G15)</f>
        <v>0.22000000000000064</v>
      </c>
      <c r="M12">
        <f t="shared" ref="M12:M55" si="2">EXP((K12-$N$4)/$N$3)*100</f>
        <v>3.1362049508407002</v>
      </c>
      <c r="N12">
        <f t="shared" ref="N12:N60" si="3">ABS(EXP((K12+L12-$N$4)/$N$3)*100 - EXP((K12-L12-$N$4)/$N$3)*100)</f>
        <v>0.92761514273277834</v>
      </c>
      <c r="O12" s="5">
        <f t="shared" ref="O12:P47" si="4">M12*50</f>
        <v>156.810247542035</v>
      </c>
      <c r="P12" s="6">
        <f t="shared" si="4"/>
        <v>46.38075713663892</v>
      </c>
    </row>
    <row r="13" spans="2:16" x14ac:dyDescent="0.2">
      <c r="B13" t="s">
        <v>19</v>
      </c>
      <c r="C13" t="s">
        <v>7</v>
      </c>
      <c r="E13" t="s">
        <v>8</v>
      </c>
      <c r="G13">
        <v>13.99</v>
      </c>
      <c r="I13" s="12" t="s">
        <v>113</v>
      </c>
      <c r="J13" s="1">
        <v>65</v>
      </c>
      <c r="K13">
        <f t="shared" si="0"/>
        <v>10.254999999999999</v>
      </c>
      <c r="L13">
        <f t="shared" si="1"/>
        <v>0.11000000000000121</v>
      </c>
      <c r="M13">
        <f t="shared" si="2"/>
        <v>3.4330031215899623</v>
      </c>
      <c r="N13">
        <f t="shared" si="3"/>
        <v>0.50632563440996758</v>
      </c>
      <c r="O13" s="5">
        <f t="shared" si="4"/>
        <v>171.65015607949812</v>
      </c>
      <c r="P13" s="6">
        <f t="shared" si="4"/>
        <v>25.316281720498381</v>
      </c>
    </row>
    <row r="14" spans="2:16" x14ac:dyDescent="0.2">
      <c r="B14" t="s">
        <v>20</v>
      </c>
      <c r="C14" t="s">
        <v>7</v>
      </c>
      <c r="E14" t="s">
        <v>8</v>
      </c>
      <c r="G14">
        <v>9.56</v>
      </c>
      <c r="I14" s="11" t="s">
        <v>113</v>
      </c>
      <c r="J14" s="1">
        <v>75</v>
      </c>
      <c r="K14">
        <f t="shared" si="0"/>
        <v>10.559999999999999</v>
      </c>
      <c r="L14">
        <f t="shared" si="1"/>
        <v>9.9999999999999645E-2</v>
      </c>
      <c r="M14">
        <f t="shared" si="2"/>
        <v>2.7986824493500833</v>
      </c>
      <c r="N14">
        <f t="shared" si="3"/>
        <v>0.37518760912336457</v>
      </c>
      <c r="O14" s="5">
        <f t="shared" si="4"/>
        <v>139.93412246750415</v>
      </c>
      <c r="P14" s="6">
        <f t="shared" si="4"/>
        <v>18.75938045616823</v>
      </c>
    </row>
    <row r="15" spans="2:16" x14ac:dyDescent="0.2">
      <c r="B15" t="s">
        <v>21</v>
      </c>
      <c r="C15" t="s">
        <v>7</v>
      </c>
      <c r="E15" t="s">
        <v>8</v>
      </c>
      <c r="G15">
        <v>10.28</v>
      </c>
      <c r="I15" s="11" t="s">
        <v>113</v>
      </c>
      <c r="J15" s="1">
        <v>75</v>
      </c>
      <c r="K15">
        <f t="shared" si="0"/>
        <v>9.8449999999999989</v>
      </c>
      <c r="L15">
        <f t="shared" si="1"/>
        <v>0.15000000000000036</v>
      </c>
      <c r="M15">
        <f t="shared" si="2"/>
        <v>4.517913594568979</v>
      </c>
      <c r="N15">
        <f t="shared" si="3"/>
        <v>0.90934723265942985</v>
      </c>
      <c r="O15" s="5">
        <f t="shared" si="4"/>
        <v>225.89567972844895</v>
      </c>
      <c r="P15" s="6">
        <f t="shared" si="4"/>
        <v>45.467361632971489</v>
      </c>
    </row>
    <row r="16" spans="2:16" x14ac:dyDescent="0.2">
      <c r="B16" t="s">
        <v>22</v>
      </c>
      <c r="C16" t="s">
        <v>7</v>
      </c>
      <c r="E16" t="s">
        <v>8</v>
      </c>
      <c r="G16">
        <v>10.199999999999999</v>
      </c>
      <c r="I16" s="11" t="s">
        <v>113</v>
      </c>
      <c r="J16" s="1">
        <v>75</v>
      </c>
      <c r="K16">
        <f t="shared" si="0"/>
        <v>10.225</v>
      </c>
      <c r="L16">
        <f t="shared" si="1"/>
        <v>7.0000000000000284E-2</v>
      </c>
      <c r="M16">
        <f t="shared" si="2"/>
        <v>3.5026828193920827</v>
      </c>
      <c r="N16">
        <f t="shared" si="3"/>
        <v>0.32857017787412346</v>
      </c>
      <c r="O16" s="5">
        <f t="shared" si="4"/>
        <v>175.13414096960415</v>
      </c>
      <c r="P16" s="6">
        <f t="shared" si="4"/>
        <v>16.428508893706173</v>
      </c>
    </row>
    <row r="17" spans="2:16" x14ac:dyDescent="0.2">
      <c r="B17" t="s">
        <v>23</v>
      </c>
      <c r="C17" t="s">
        <v>7</v>
      </c>
      <c r="E17" t="s">
        <v>8</v>
      </c>
      <c r="G17">
        <v>10.51</v>
      </c>
      <c r="I17" s="11" t="s">
        <v>113</v>
      </c>
      <c r="J17" s="1">
        <v>85</v>
      </c>
      <c r="K17">
        <f t="shared" si="0"/>
        <v>9.8650000000000002</v>
      </c>
      <c r="L17">
        <f t="shared" si="1"/>
        <v>7.0000000000000284E-2</v>
      </c>
      <c r="M17">
        <f t="shared" si="2"/>
        <v>4.4577958768827131</v>
      </c>
      <c r="N17">
        <f t="shared" si="3"/>
        <v>0.41816483527563442</v>
      </c>
      <c r="O17" s="5">
        <f t="shared" si="4"/>
        <v>222.88979384413565</v>
      </c>
      <c r="P17" s="6">
        <f t="shared" si="4"/>
        <v>20.908241763781721</v>
      </c>
    </row>
    <row r="18" spans="2:16" x14ac:dyDescent="0.2">
      <c r="B18" t="s">
        <v>24</v>
      </c>
      <c r="C18" t="s">
        <v>7</v>
      </c>
      <c r="E18" t="s">
        <v>8</v>
      </c>
      <c r="G18">
        <v>9.77</v>
      </c>
      <c r="I18" s="11" t="s">
        <v>113</v>
      </c>
      <c r="J18" s="1">
        <v>85</v>
      </c>
      <c r="K18">
        <f t="shared" si="0"/>
        <v>9.7399999999999984</v>
      </c>
      <c r="L18">
        <f t="shared" si="1"/>
        <v>9.9999999999999645E-2</v>
      </c>
      <c r="M18">
        <f t="shared" si="2"/>
        <v>4.847089837797232</v>
      </c>
      <c r="N18">
        <f t="shared" si="3"/>
        <v>0.64979435157840193</v>
      </c>
      <c r="O18" s="5">
        <f t="shared" si="4"/>
        <v>242.35449188986161</v>
      </c>
      <c r="P18" s="6">
        <f t="shared" si="4"/>
        <v>32.489717578920093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10.19</v>
      </c>
      <c r="I19" s="11" t="s">
        <v>113</v>
      </c>
      <c r="J19" s="1">
        <v>85</v>
      </c>
      <c r="K19">
        <f t="shared" si="0"/>
        <v>10.23</v>
      </c>
      <c r="L19">
        <f t="shared" si="1"/>
        <v>0.41999999999999993</v>
      </c>
      <c r="M19">
        <f t="shared" si="2"/>
        <v>3.4909720886961253</v>
      </c>
      <c r="N19">
        <f t="shared" si="3"/>
        <v>1.9901185100034571</v>
      </c>
      <c r="O19" s="7">
        <f t="shared" si="4"/>
        <v>174.54860443480626</v>
      </c>
      <c r="P19" s="8">
        <f t="shared" si="4"/>
        <v>99.50592550017285</v>
      </c>
    </row>
    <row r="20" spans="2:16" x14ac:dyDescent="0.2">
      <c r="B20" t="s">
        <v>26</v>
      </c>
      <c r="C20" t="s">
        <v>7</v>
      </c>
      <c r="E20" t="s">
        <v>8</v>
      </c>
      <c r="G20">
        <v>9.83</v>
      </c>
      <c r="I20" s="11" t="s">
        <v>114</v>
      </c>
      <c r="J20" s="1">
        <v>65</v>
      </c>
      <c r="K20">
        <f>AVERAGE(G26,G38)</f>
        <v>10.625</v>
      </c>
      <c r="L20">
        <f>ABS(G26-G38)</f>
        <v>7.0000000000000284E-2</v>
      </c>
      <c r="M20">
        <f t="shared" si="2"/>
        <v>2.6794518739214599</v>
      </c>
      <c r="N20">
        <f t="shared" si="3"/>
        <v>0.25134676024485936</v>
      </c>
      <c r="O20" s="3">
        <f t="shared" si="4"/>
        <v>133.97259369607301</v>
      </c>
      <c r="P20" s="9">
        <f t="shared" si="4"/>
        <v>12.567338012242967</v>
      </c>
    </row>
    <row r="21" spans="2:16" x14ac:dyDescent="0.2">
      <c r="B21" t="s">
        <v>27</v>
      </c>
      <c r="C21" t="s">
        <v>7</v>
      </c>
      <c r="E21" t="s">
        <v>8</v>
      </c>
      <c r="G21">
        <v>9.69</v>
      </c>
      <c r="I21" s="11" t="str">
        <f t="shared" ref="I21:I28" si="5">I20</f>
        <v>timepoint 1</v>
      </c>
      <c r="J21" s="1">
        <v>65</v>
      </c>
      <c r="K21">
        <f t="shared" ref="K21:K28" si="6">AVERAGE(G27,G39)</f>
        <v>11.52</v>
      </c>
      <c r="L21">
        <f t="shared" ref="L21:L28" si="7">ABS(G27-G39)</f>
        <v>0.30000000000000071</v>
      </c>
      <c r="M21">
        <f t="shared" si="2"/>
        <v>1.4713025293409345</v>
      </c>
      <c r="N21">
        <f t="shared" si="3"/>
        <v>0.59526727897804954</v>
      </c>
      <c r="O21" s="5">
        <f t="shared" si="4"/>
        <v>73.565126467046724</v>
      </c>
      <c r="P21" s="6">
        <f t="shared" si="4"/>
        <v>29.763363948902477</v>
      </c>
    </row>
    <row r="22" spans="2:16" x14ac:dyDescent="0.2">
      <c r="B22" t="s">
        <v>28</v>
      </c>
      <c r="C22" t="s">
        <v>7</v>
      </c>
      <c r="E22" t="s">
        <v>8</v>
      </c>
      <c r="G22">
        <v>10.02</v>
      </c>
      <c r="I22" s="11" t="str">
        <f t="shared" si="5"/>
        <v>timepoint 1</v>
      </c>
      <c r="J22" s="1">
        <v>65</v>
      </c>
      <c r="K22">
        <f t="shared" si="6"/>
        <v>11.24</v>
      </c>
      <c r="L22">
        <f t="shared" si="7"/>
        <v>0</v>
      </c>
      <c r="M22">
        <f t="shared" si="2"/>
        <v>1.7748039122673402</v>
      </c>
      <c r="N22">
        <f t="shared" si="3"/>
        <v>0</v>
      </c>
      <c r="O22" s="5">
        <f t="shared" si="4"/>
        <v>88.740195613367007</v>
      </c>
      <c r="P22" s="6">
        <f t="shared" si="4"/>
        <v>0</v>
      </c>
    </row>
    <row r="23" spans="2:16" x14ac:dyDescent="0.2">
      <c r="B23" t="s">
        <v>29</v>
      </c>
      <c r="C23" t="s">
        <v>7</v>
      </c>
      <c r="E23" t="s">
        <v>8</v>
      </c>
      <c r="G23">
        <v>13.47</v>
      </c>
      <c r="I23" s="11" t="str">
        <f t="shared" si="5"/>
        <v>timepoint 1</v>
      </c>
      <c r="J23" s="1">
        <v>75</v>
      </c>
      <c r="K23">
        <f t="shared" si="6"/>
        <v>17.195</v>
      </c>
      <c r="L23">
        <f t="shared" si="7"/>
        <v>4.9999999999997158E-2</v>
      </c>
      <c r="M23">
        <f t="shared" si="2"/>
        <v>3.2878919049997554E-2</v>
      </c>
      <c r="N23">
        <f t="shared" si="3"/>
        <v>2.2026165647295662E-3</v>
      </c>
      <c r="O23" s="5">
        <f t="shared" si="4"/>
        <v>1.6439459524998776</v>
      </c>
      <c r="P23" s="6">
        <f t="shared" si="4"/>
        <v>0.11013082823647831</v>
      </c>
    </row>
    <row r="24" spans="2:16" x14ac:dyDescent="0.2">
      <c r="B24" t="s">
        <v>30</v>
      </c>
      <c r="C24" t="s">
        <v>7</v>
      </c>
      <c r="E24" t="s">
        <v>8</v>
      </c>
      <c r="G24">
        <v>13.92</v>
      </c>
      <c r="I24" s="11" t="str">
        <f t="shared" si="5"/>
        <v>timepoint 1</v>
      </c>
      <c r="J24" s="1">
        <v>75</v>
      </c>
      <c r="K24">
        <f t="shared" si="6"/>
        <v>15.035</v>
      </c>
      <c r="L24">
        <f t="shared" si="7"/>
        <v>3.0000000000001137E-2</v>
      </c>
      <c r="M24">
        <f t="shared" si="2"/>
        <v>0.13971200560867664</v>
      </c>
      <c r="N24">
        <f t="shared" si="3"/>
        <v>5.6150599119800804E-3</v>
      </c>
      <c r="O24" s="5">
        <f t="shared" si="4"/>
        <v>6.9856002804338315</v>
      </c>
      <c r="P24" s="6">
        <f t="shared" si="4"/>
        <v>0.28075299559900402</v>
      </c>
    </row>
    <row r="25" spans="2:16" x14ac:dyDescent="0.2">
      <c r="B25" t="s">
        <v>31</v>
      </c>
      <c r="C25" t="s">
        <v>7</v>
      </c>
      <c r="E25" t="s">
        <v>8</v>
      </c>
      <c r="G25">
        <v>13.91</v>
      </c>
      <c r="I25" s="11" t="str">
        <f t="shared" si="5"/>
        <v>timepoint 1</v>
      </c>
      <c r="J25" s="1">
        <v>75</v>
      </c>
      <c r="K25">
        <f t="shared" si="6"/>
        <v>16.39</v>
      </c>
      <c r="L25">
        <f t="shared" si="7"/>
        <v>6.0000000000002274E-2</v>
      </c>
      <c r="M25">
        <f t="shared" si="2"/>
        <v>5.6374365758425651E-2</v>
      </c>
      <c r="N25">
        <f t="shared" si="3"/>
        <v>4.5323141148739671E-3</v>
      </c>
      <c r="O25" s="5">
        <f t="shared" si="4"/>
        <v>2.8187182879212824</v>
      </c>
      <c r="P25" s="6">
        <f t="shared" si="4"/>
        <v>0.22661570574369835</v>
      </c>
    </row>
    <row r="26" spans="2:16" x14ac:dyDescent="0.2">
      <c r="B26" t="s">
        <v>32</v>
      </c>
      <c r="C26" t="s">
        <v>7</v>
      </c>
      <c r="E26" t="s">
        <v>8</v>
      </c>
      <c r="G26">
        <v>10.66</v>
      </c>
      <c r="I26" s="11" t="str">
        <f t="shared" si="5"/>
        <v>timepoint 1</v>
      </c>
      <c r="J26" s="1">
        <v>85</v>
      </c>
      <c r="K26">
        <f t="shared" si="6"/>
        <v>15.185</v>
      </c>
      <c r="L26">
        <f t="shared" si="7"/>
        <v>5.0000000000000711E-2</v>
      </c>
      <c r="M26">
        <f t="shared" si="2"/>
        <v>0.12635739328113169</v>
      </c>
      <c r="N26">
        <f t="shared" si="3"/>
        <v>8.4649038216208783E-3</v>
      </c>
      <c r="O26" s="5">
        <f t="shared" si="4"/>
        <v>6.3178696640565839</v>
      </c>
      <c r="P26" s="6">
        <f t="shared" si="4"/>
        <v>0.42324519108104391</v>
      </c>
    </row>
    <row r="27" spans="2:16" x14ac:dyDescent="0.2">
      <c r="B27" t="s">
        <v>33</v>
      </c>
      <c r="C27" t="s">
        <v>7</v>
      </c>
      <c r="E27" t="s">
        <v>8</v>
      </c>
      <c r="G27">
        <v>11.67</v>
      </c>
      <c r="I27" s="11" t="str">
        <f t="shared" si="5"/>
        <v>timepoint 1</v>
      </c>
      <c r="J27" s="1">
        <v>85</v>
      </c>
      <c r="K27">
        <f t="shared" si="6"/>
        <v>13.559999999999999</v>
      </c>
      <c r="L27">
        <f t="shared" si="7"/>
        <v>2.0600000000000005</v>
      </c>
      <c r="M27">
        <f t="shared" si="2"/>
        <v>0.37522540992267478</v>
      </c>
      <c r="N27">
        <f t="shared" si="3"/>
        <v>1.3967243109680294</v>
      </c>
      <c r="O27" s="5">
        <f t="shared" si="4"/>
        <v>18.76127049613374</v>
      </c>
      <c r="P27" s="6">
        <f t="shared" si="4"/>
        <v>69.836215548401469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11.24</v>
      </c>
      <c r="I28" s="11" t="str">
        <f t="shared" si="5"/>
        <v>timepoint 1</v>
      </c>
      <c r="J28" s="1">
        <v>85</v>
      </c>
      <c r="K28">
        <f t="shared" si="6"/>
        <v>15.045</v>
      </c>
      <c r="L28">
        <f t="shared" si="7"/>
        <v>3.0000000000001137E-2</v>
      </c>
      <c r="M28">
        <f t="shared" si="2"/>
        <v>0.13877935217049955</v>
      </c>
      <c r="N28">
        <f t="shared" si="3"/>
        <v>5.5775763406173684E-3</v>
      </c>
      <c r="O28" s="7">
        <f t="shared" si="4"/>
        <v>6.9389676085249778</v>
      </c>
      <c r="P28" s="8">
        <f t="shared" si="4"/>
        <v>0.27887881703086842</v>
      </c>
    </row>
    <row r="29" spans="2:16" x14ac:dyDescent="0.2">
      <c r="B29" t="s">
        <v>35</v>
      </c>
      <c r="C29" t="s">
        <v>7</v>
      </c>
      <c r="E29" t="s">
        <v>8</v>
      </c>
      <c r="G29">
        <v>17.22</v>
      </c>
      <c r="I29" s="11" t="s">
        <v>115</v>
      </c>
      <c r="J29" s="1">
        <v>65</v>
      </c>
      <c r="K29">
        <f>AVERAGE(G50,G62)</f>
        <v>13.11</v>
      </c>
      <c r="L29">
        <f>ABS(G50-G62)</f>
        <v>4.0000000000000924E-2</v>
      </c>
      <c r="M29">
        <f t="shared" si="2"/>
        <v>0.50721425219339056</v>
      </c>
      <c r="N29">
        <f t="shared" si="3"/>
        <v>2.7181510176644219E-2</v>
      </c>
      <c r="O29" s="3">
        <f t="shared" si="4"/>
        <v>25.360712609669527</v>
      </c>
      <c r="P29" s="9">
        <f t="shared" si="4"/>
        <v>1.3590755088322108</v>
      </c>
    </row>
    <row r="30" spans="2:16" x14ac:dyDescent="0.2">
      <c r="B30" t="s">
        <v>36</v>
      </c>
      <c r="C30" t="s">
        <v>7</v>
      </c>
      <c r="E30" t="s">
        <v>8</v>
      </c>
      <c r="G30">
        <v>15.02</v>
      </c>
      <c r="I30" s="11" t="str">
        <f t="shared" ref="I30:I37" si="8">I29</f>
        <v>timepoint 2</v>
      </c>
      <c r="J30" s="1">
        <v>65</v>
      </c>
      <c r="K30">
        <f t="shared" ref="K30:K37" si="9">AVERAGE(G51,G63)</f>
        <v>13.205</v>
      </c>
      <c r="L30">
        <f t="shared" ref="L30:L37" si="10">ABS(G51-G63)</f>
        <v>0.12999999999999901</v>
      </c>
      <c r="M30">
        <f t="shared" si="2"/>
        <v>0.47594544097599156</v>
      </c>
      <c r="N30">
        <f t="shared" si="3"/>
        <v>8.2988775212676336E-2</v>
      </c>
      <c r="O30" s="5">
        <f t="shared" si="4"/>
        <v>23.797272048799577</v>
      </c>
      <c r="P30" s="6">
        <f t="shared" si="4"/>
        <v>4.1494387606338172</v>
      </c>
    </row>
    <row r="31" spans="2:16" x14ac:dyDescent="0.2">
      <c r="B31" t="s">
        <v>37</v>
      </c>
      <c r="C31" t="s">
        <v>7</v>
      </c>
      <c r="E31" t="s">
        <v>8</v>
      </c>
      <c r="G31">
        <v>16.36</v>
      </c>
      <c r="I31" s="11" t="str">
        <f t="shared" si="8"/>
        <v>timepoint 2</v>
      </c>
      <c r="J31" s="1">
        <v>65</v>
      </c>
      <c r="K31">
        <f t="shared" si="9"/>
        <v>11.98</v>
      </c>
      <c r="L31">
        <f t="shared" si="10"/>
        <v>6.0000000000000497E-2</v>
      </c>
      <c r="M31">
        <f t="shared" si="2"/>
        <v>1.0811697914897469</v>
      </c>
      <c r="N31">
        <f t="shared" si="3"/>
        <v>8.6922505302186925E-2</v>
      </c>
      <c r="O31" s="5">
        <f t="shared" si="4"/>
        <v>54.058489574487346</v>
      </c>
      <c r="P31" s="6">
        <f t="shared" si="4"/>
        <v>4.3461252651093467</v>
      </c>
    </row>
    <row r="32" spans="2:16" x14ac:dyDescent="0.2">
      <c r="B32" t="s">
        <v>38</v>
      </c>
      <c r="C32" t="s">
        <v>7</v>
      </c>
      <c r="E32" t="s">
        <v>8</v>
      </c>
      <c r="G32">
        <v>15.16</v>
      </c>
      <c r="I32" s="11" t="str">
        <f t="shared" si="8"/>
        <v>timepoint 2</v>
      </c>
      <c r="J32" s="1">
        <v>75</v>
      </c>
      <c r="K32">
        <f t="shared" si="9"/>
        <v>16.424999999999997</v>
      </c>
      <c r="L32">
        <f t="shared" si="10"/>
        <v>0.19000000000000128</v>
      </c>
      <c r="M32">
        <f t="shared" si="2"/>
        <v>5.5068166823315133E-2</v>
      </c>
      <c r="N32">
        <f t="shared" si="3"/>
        <v>1.405387308259988E-2</v>
      </c>
      <c r="O32" s="5">
        <f t="shared" si="4"/>
        <v>2.7534083411657568</v>
      </c>
      <c r="P32" s="6">
        <f t="shared" si="4"/>
        <v>0.70269365412999396</v>
      </c>
    </row>
    <row r="33" spans="2:16" x14ac:dyDescent="0.2">
      <c r="B33" t="s">
        <v>39</v>
      </c>
      <c r="C33" t="s">
        <v>7</v>
      </c>
      <c r="E33" t="s">
        <v>8</v>
      </c>
      <c r="G33">
        <v>12.53</v>
      </c>
      <c r="I33" s="11" t="str">
        <f t="shared" si="8"/>
        <v>timepoint 2</v>
      </c>
      <c r="J33" s="1">
        <v>75</v>
      </c>
      <c r="K33">
        <f t="shared" si="9"/>
        <v>13.914999999999999</v>
      </c>
      <c r="L33">
        <f t="shared" si="10"/>
        <v>0.16999999999999993</v>
      </c>
      <c r="M33">
        <f t="shared" si="2"/>
        <v>0.29581984851650522</v>
      </c>
      <c r="N33">
        <f t="shared" si="3"/>
        <v>6.751254266407819E-2</v>
      </c>
      <c r="O33" s="5">
        <f t="shared" si="4"/>
        <v>14.790992425825261</v>
      </c>
      <c r="P33" s="6">
        <f t="shared" si="4"/>
        <v>3.3756271332039094</v>
      </c>
    </row>
    <row r="34" spans="2:16" x14ac:dyDescent="0.2">
      <c r="B34" t="s">
        <v>40</v>
      </c>
      <c r="C34" t="s">
        <v>7</v>
      </c>
      <c r="E34" t="s">
        <v>8</v>
      </c>
      <c r="G34">
        <v>15.03</v>
      </c>
      <c r="I34" s="11" t="str">
        <f t="shared" si="8"/>
        <v>timepoint 2</v>
      </c>
      <c r="J34" s="1">
        <v>75</v>
      </c>
      <c r="K34">
        <f t="shared" si="9"/>
        <v>14.82</v>
      </c>
      <c r="L34">
        <f t="shared" si="10"/>
        <v>9.9999999999999645E-2</v>
      </c>
      <c r="M34">
        <f t="shared" si="2"/>
        <v>0.1613520396242008</v>
      </c>
      <c r="N34">
        <f t="shared" si="3"/>
        <v>2.1630637655172424E-2</v>
      </c>
      <c r="O34" s="5">
        <f t="shared" si="4"/>
        <v>8.067601981210041</v>
      </c>
      <c r="P34" s="6">
        <f t="shared" si="4"/>
        <v>1.0815318827586213</v>
      </c>
    </row>
    <row r="35" spans="2:16" x14ac:dyDescent="0.2">
      <c r="B35" t="s">
        <v>41</v>
      </c>
      <c r="C35" t="s">
        <v>7</v>
      </c>
      <c r="E35" t="s">
        <v>8</v>
      </c>
      <c r="G35">
        <v>20.350000000000001</v>
      </c>
      <c r="I35" s="11" t="str">
        <f t="shared" si="8"/>
        <v>timepoint 2</v>
      </c>
      <c r="J35" s="1">
        <v>85</v>
      </c>
      <c r="K35">
        <f t="shared" si="9"/>
        <v>17.350000000000001</v>
      </c>
      <c r="L35">
        <f t="shared" si="10"/>
        <v>0.12000000000000099</v>
      </c>
      <c r="M35">
        <f t="shared" si="2"/>
        <v>2.9636712428601563E-2</v>
      </c>
      <c r="N35">
        <f t="shared" si="3"/>
        <v>4.7692376196186853E-3</v>
      </c>
      <c r="O35" s="5">
        <f t="shared" si="4"/>
        <v>1.4818356214300781</v>
      </c>
      <c r="P35" s="6">
        <f t="shared" si="4"/>
        <v>0.23846188098093427</v>
      </c>
    </row>
    <row r="36" spans="2:16" x14ac:dyDescent="0.2">
      <c r="B36" t="s">
        <v>42</v>
      </c>
      <c r="C36" t="s">
        <v>7</v>
      </c>
      <c r="E36" t="s">
        <v>8</v>
      </c>
      <c r="G36">
        <v>16.79</v>
      </c>
      <c r="I36" s="11" t="str">
        <f t="shared" si="8"/>
        <v>timepoint 2</v>
      </c>
      <c r="J36" s="1">
        <v>85</v>
      </c>
      <c r="K36">
        <f t="shared" si="9"/>
        <v>17.13</v>
      </c>
      <c r="L36">
        <f t="shared" si="10"/>
        <v>0.10000000000000142</v>
      </c>
      <c r="M36">
        <f t="shared" si="2"/>
        <v>3.4341969189452003E-2</v>
      </c>
      <c r="N36">
        <f t="shared" si="3"/>
        <v>4.6038382510209322E-3</v>
      </c>
      <c r="O36" s="5">
        <f t="shared" si="4"/>
        <v>1.7170984594726002</v>
      </c>
      <c r="P36" s="6">
        <f t="shared" si="4"/>
        <v>0.2301919125510466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24.48</v>
      </c>
      <c r="I37" s="11" t="str">
        <f t="shared" si="8"/>
        <v>timepoint 2</v>
      </c>
      <c r="J37" s="1">
        <v>85</v>
      </c>
      <c r="K37">
        <f t="shared" si="9"/>
        <v>15.46</v>
      </c>
      <c r="L37">
        <f t="shared" si="10"/>
        <v>1.1800000000000015</v>
      </c>
      <c r="M37">
        <f t="shared" si="2"/>
        <v>0.10510096359622999</v>
      </c>
      <c r="N37">
        <f t="shared" si="3"/>
        <v>0.18397871496651283</v>
      </c>
      <c r="O37" s="7">
        <f t="shared" si="4"/>
        <v>5.2550481798114994</v>
      </c>
      <c r="P37" s="8">
        <f t="shared" si="4"/>
        <v>9.198935748325642</v>
      </c>
    </row>
    <row r="38" spans="2:16" x14ac:dyDescent="0.2">
      <c r="B38" t="s">
        <v>44</v>
      </c>
      <c r="C38" t="s">
        <v>7</v>
      </c>
      <c r="E38" t="s">
        <v>8</v>
      </c>
      <c r="G38">
        <v>10.59</v>
      </c>
      <c r="I38" s="11" t="s">
        <v>116</v>
      </c>
      <c r="J38" s="1">
        <v>65</v>
      </c>
      <c r="K38">
        <f>AVERAGE(G74,G86)</f>
        <v>12.895</v>
      </c>
      <c r="L38">
        <f>ABS(G74-G86)</f>
        <v>0.78999999999999915</v>
      </c>
      <c r="M38">
        <f t="shared" si="2"/>
        <v>0.58577681825780592</v>
      </c>
      <c r="N38">
        <f t="shared" si="3"/>
        <v>0.64924646721389367</v>
      </c>
      <c r="O38" s="3">
        <f t="shared" si="4"/>
        <v>29.288840912890297</v>
      </c>
      <c r="P38" s="9">
        <f t="shared" si="4"/>
        <v>32.462323360694683</v>
      </c>
    </row>
    <row r="39" spans="2:16" x14ac:dyDescent="0.2">
      <c r="B39" t="s">
        <v>45</v>
      </c>
      <c r="C39" t="s">
        <v>7</v>
      </c>
      <c r="E39" t="s">
        <v>8</v>
      </c>
      <c r="G39">
        <v>11.37</v>
      </c>
      <c r="I39" s="11" t="str">
        <f t="shared" ref="I39:I46" si="11">I38</f>
        <v>timepoint 3</v>
      </c>
      <c r="J39" s="1">
        <v>65</v>
      </c>
      <c r="K39">
        <f t="shared" ref="K39:K46" si="12">AVERAGE(G75,G87)</f>
        <v>14.225000000000001</v>
      </c>
      <c r="L39">
        <f t="shared" ref="L39:L46" si="13">ABS(G75-G87)</f>
        <v>0.15000000000000036</v>
      </c>
      <c r="M39">
        <f t="shared" si="2"/>
        <v>0.24035452387887796</v>
      </c>
      <c r="N39">
        <f t="shared" si="3"/>
        <v>4.8377578847274227E-2</v>
      </c>
      <c r="O39" s="5">
        <f t="shared" si="4"/>
        <v>12.017726193943897</v>
      </c>
      <c r="P39" s="6">
        <f t="shared" si="4"/>
        <v>2.4188789423637114</v>
      </c>
    </row>
    <row r="40" spans="2:16" x14ac:dyDescent="0.2">
      <c r="B40" t="s">
        <v>46</v>
      </c>
      <c r="C40" t="s">
        <v>7</v>
      </c>
      <c r="E40" t="s">
        <v>8</v>
      </c>
      <c r="G40">
        <v>11.24</v>
      </c>
      <c r="I40" s="11" t="str">
        <f t="shared" si="11"/>
        <v>timepoint 3</v>
      </c>
      <c r="J40" s="1">
        <v>65</v>
      </c>
      <c r="K40">
        <f t="shared" si="12"/>
        <v>13.205</v>
      </c>
      <c r="L40">
        <f t="shared" si="13"/>
        <v>5.0000000000000711E-2</v>
      </c>
      <c r="M40">
        <f t="shared" si="2"/>
        <v>0.47594544097599156</v>
      </c>
      <c r="N40">
        <f t="shared" si="3"/>
        <v>3.1884421461884527E-2</v>
      </c>
      <c r="O40" s="5">
        <f t="shared" si="4"/>
        <v>23.797272048799577</v>
      </c>
      <c r="P40" s="6">
        <f t="shared" si="4"/>
        <v>1.5942210730942263</v>
      </c>
    </row>
    <row r="41" spans="2:16" x14ac:dyDescent="0.2">
      <c r="B41" t="s">
        <v>47</v>
      </c>
      <c r="C41" t="s">
        <v>7</v>
      </c>
      <c r="E41" t="s">
        <v>8</v>
      </c>
      <c r="G41">
        <v>17.170000000000002</v>
      </c>
      <c r="I41" s="11" t="str">
        <f t="shared" si="11"/>
        <v>timepoint 3</v>
      </c>
      <c r="J41" s="1">
        <v>75</v>
      </c>
      <c r="K41">
        <f t="shared" si="12"/>
        <v>18.259999999999998</v>
      </c>
      <c r="L41">
        <f t="shared" si="13"/>
        <v>1.879999999999999</v>
      </c>
      <c r="M41">
        <f t="shared" si="2"/>
        <v>1.6111008981554167E-2</v>
      </c>
      <c r="N41">
        <f t="shared" si="3"/>
        <v>5.2179658441114725E-2</v>
      </c>
      <c r="O41" s="5">
        <f t="shared" si="4"/>
        <v>0.80555044907770834</v>
      </c>
      <c r="P41" s="6">
        <f t="shared" si="4"/>
        <v>2.6089829220557363</v>
      </c>
    </row>
    <row r="42" spans="2:16" x14ac:dyDescent="0.2">
      <c r="B42" t="s">
        <v>48</v>
      </c>
      <c r="C42" t="s">
        <v>7</v>
      </c>
      <c r="E42" t="s">
        <v>8</v>
      </c>
      <c r="G42">
        <v>15.05</v>
      </c>
      <c r="I42" s="11" t="str">
        <f t="shared" si="11"/>
        <v>timepoint 3</v>
      </c>
      <c r="J42" s="1">
        <v>75</v>
      </c>
      <c r="K42">
        <f t="shared" si="12"/>
        <v>15.925000000000001</v>
      </c>
      <c r="L42">
        <f t="shared" si="13"/>
        <v>0.47000000000000064</v>
      </c>
      <c r="M42">
        <f t="shared" si="2"/>
        <v>7.6974022652690058E-2</v>
      </c>
      <c r="N42">
        <f t="shared" si="3"/>
        <v>4.9267646809766918E-2</v>
      </c>
      <c r="O42" s="5">
        <f t="shared" si="4"/>
        <v>3.8487011326345031</v>
      </c>
      <c r="P42" s="6">
        <f t="shared" si="4"/>
        <v>2.4633823404883461</v>
      </c>
    </row>
    <row r="43" spans="2:16" x14ac:dyDescent="0.2">
      <c r="B43" t="s">
        <v>49</v>
      </c>
      <c r="C43" t="s">
        <v>7</v>
      </c>
      <c r="E43" t="s">
        <v>8</v>
      </c>
      <c r="G43">
        <v>16.420000000000002</v>
      </c>
      <c r="I43" s="11" t="str">
        <f t="shared" si="11"/>
        <v>timepoint 3</v>
      </c>
      <c r="J43" s="1">
        <v>75</v>
      </c>
      <c r="K43">
        <f t="shared" si="12"/>
        <v>13.824999999999999</v>
      </c>
      <c r="L43">
        <f t="shared" si="13"/>
        <v>2.59</v>
      </c>
      <c r="M43">
        <f t="shared" si="2"/>
        <v>0.31420070259429023</v>
      </c>
      <c r="N43">
        <f t="shared" si="3"/>
        <v>1.7253193794258992</v>
      </c>
      <c r="O43" s="5">
        <f t="shared" si="4"/>
        <v>15.710035129714511</v>
      </c>
      <c r="P43" s="6">
        <f t="shared" si="4"/>
        <v>86.265968971294953</v>
      </c>
    </row>
    <row r="44" spans="2:16" x14ac:dyDescent="0.2">
      <c r="B44" t="s">
        <v>50</v>
      </c>
      <c r="C44" t="s">
        <v>7</v>
      </c>
      <c r="E44" t="s">
        <v>8</v>
      </c>
      <c r="G44">
        <v>15.21</v>
      </c>
      <c r="I44" s="11" t="str">
        <f t="shared" si="11"/>
        <v>timepoint 3</v>
      </c>
      <c r="J44" s="1">
        <v>85</v>
      </c>
      <c r="K44">
        <f t="shared" si="12"/>
        <v>17.490000000000002</v>
      </c>
      <c r="L44">
        <f t="shared" si="13"/>
        <v>0.5400000000000027</v>
      </c>
      <c r="M44">
        <f t="shared" si="2"/>
        <v>2.698396893581009E-2</v>
      </c>
      <c r="N44">
        <f t="shared" si="3"/>
        <v>1.9947926375144625E-2</v>
      </c>
      <c r="O44" s="5">
        <f t="shared" si="4"/>
        <v>1.3491984467905045</v>
      </c>
      <c r="P44" s="6">
        <f t="shared" si="4"/>
        <v>0.99739631875723123</v>
      </c>
    </row>
    <row r="45" spans="2:16" x14ac:dyDescent="0.2">
      <c r="B45" t="s">
        <v>51</v>
      </c>
      <c r="C45" t="s">
        <v>7</v>
      </c>
      <c r="E45" t="s">
        <v>8</v>
      </c>
      <c r="G45">
        <v>14.59</v>
      </c>
      <c r="I45" s="11" t="str">
        <f t="shared" si="11"/>
        <v>timepoint 3</v>
      </c>
      <c r="J45" s="1">
        <v>85</v>
      </c>
      <c r="K45">
        <f t="shared" si="12"/>
        <v>18.175000000000001</v>
      </c>
      <c r="L45">
        <f t="shared" si="13"/>
        <v>9.9999999999980105E-3</v>
      </c>
      <c r="M45">
        <f t="shared" si="2"/>
        <v>1.7054859485950074E-2</v>
      </c>
      <c r="N45">
        <f t="shared" si="3"/>
        <v>2.2846600141904552E-4</v>
      </c>
      <c r="O45" s="5">
        <f t="shared" si="4"/>
        <v>0.85274297429750368</v>
      </c>
      <c r="P45" s="6">
        <f t="shared" si="4"/>
        <v>1.1423300070952276E-2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15.06</v>
      </c>
      <c r="I46" s="11" t="str">
        <f t="shared" si="11"/>
        <v>timepoint 3</v>
      </c>
      <c r="J46" s="1">
        <v>85</v>
      </c>
      <c r="K46">
        <f t="shared" si="12"/>
        <v>17.844999999999999</v>
      </c>
      <c r="L46">
        <f t="shared" si="13"/>
        <v>0.19000000000000128</v>
      </c>
      <c r="M46">
        <f t="shared" si="2"/>
        <v>2.127359552917921E-2</v>
      </c>
      <c r="N46">
        <f t="shared" si="3"/>
        <v>5.4292058157103633E-3</v>
      </c>
      <c r="O46" s="7">
        <f t="shared" si="4"/>
        <v>1.0636797764589605</v>
      </c>
      <c r="P46" s="8">
        <f t="shared" si="4"/>
        <v>0.27146029078551814</v>
      </c>
    </row>
    <row r="47" spans="2:16" x14ac:dyDescent="0.2">
      <c r="B47" t="s">
        <v>53</v>
      </c>
      <c r="C47" t="s">
        <v>7</v>
      </c>
      <c r="E47" t="s">
        <v>8</v>
      </c>
      <c r="G47">
        <v>20.420000000000002</v>
      </c>
      <c r="I47" s="11" t="s">
        <v>117</v>
      </c>
      <c r="J47" s="1">
        <v>65</v>
      </c>
      <c r="K47">
        <f>AVERAGE(G11,G23)</f>
        <v>13.46</v>
      </c>
      <c r="L47">
        <f>ABS(G11-G23)</f>
        <v>2.000000000000135E-2</v>
      </c>
      <c r="M47">
        <f t="shared" si="2"/>
        <v>0.40121850331424913</v>
      </c>
      <c r="N47">
        <f t="shared" si="3"/>
        <v>1.0749645093459825E-2</v>
      </c>
      <c r="O47" s="5">
        <f t="shared" si="4"/>
        <v>20.060925165712458</v>
      </c>
      <c r="P47" s="6">
        <f t="shared" si="4"/>
        <v>0.53748225467299127</v>
      </c>
    </row>
    <row r="48" spans="2:16" x14ac:dyDescent="0.2">
      <c r="B48" t="s">
        <v>54</v>
      </c>
      <c r="C48" t="s">
        <v>7</v>
      </c>
      <c r="E48" t="s">
        <v>8</v>
      </c>
      <c r="G48">
        <v>16.86</v>
      </c>
      <c r="I48" s="11" t="str">
        <f>I47</f>
        <v>timepoint 4</v>
      </c>
      <c r="J48" s="1">
        <v>65</v>
      </c>
      <c r="K48">
        <f t="shared" ref="K48:K49" si="14">AVERAGE(G12,G24)</f>
        <v>14.025</v>
      </c>
      <c r="L48">
        <f t="shared" ref="L48:L49" si="15">ABS(G12-G24)</f>
        <v>0.21000000000000085</v>
      </c>
      <c r="M48">
        <f t="shared" si="2"/>
        <v>0.27480822453933135</v>
      </c>
      <c r="N48">
        <f t="shared" si="3"/>
        <v>7.7562231507551871E-2</v>
      </c>
      <c r="O48" s="5">
        <f t="shared" ref="O48:P55" si="16">M48*50</f>
        <v>13.740411226966568</v>
      </c>
      <c r="P48" s="6">
        <f t="shared" si="16"/>
        <v>3.8781115753775937</v>
      </c>
    </row>
    <row r="49" spans="2:19" x14ac:dyDescent="0.2">
      <c r="B49" t="s">
        <v>55</v>
      </c>
      <c r="C49" t="s">
        <v>7</v>
      </c>
      <c r="E49" t="s">
        <v>8</v>
      </c>
      <c r="G49">
        <v>24.72</v>
      </c>
      <c r="I49" s="11" t="str">
        <f t="shared" ref="I49:I55" si="17">I48</f>
        <v>timepoint 4</v>
      </c>
      <c r="J49" s="1">
        <v>65</v>
      </c>
      <c r="K49">
        <f t="shared" si="14"/>
        <v>13.95</v>
      </c>
      <c r="L49">
        <f t="shared" si="15"/>
        <v>8.0000000000000071E-2</v>
      </c>
      <c r="M49">
        <f t="shared" si="2"/>
        <v>0.2889656770164189</v>
      </c>
      <c r="N49">
        <f t="shared" si="3"/>
        <v>3.098234165784175E-2</v>
      </c>
      <c r="O49" s="5">
        <f t="shared" si="16"/>
        <v>14.448283850820944</v>
      </c>
      <c r="P49" s="6">
        <f t="shared" si="16"/>
        <v>1.5491170828920875</v>
      </c>
    </row>
    <row r="50" spans="2:19" x14ac:dyDescent="0.2">
      <c r="B50" t="s">
        <v>56</v>
      </c>
      <c r="C50" t="s">
        <v>7</v>
      </c>
      <c r="E50" t="s">
        <v>8</v>
      </c>
      <c r="G50">
        <v>13.09</v>
      </c>
      <c r="I50" s="11" t="str">
        <f t="shared" si="17"/>
        <v>timepoint 4</v>
      </c>
      <c r="J50" s="1">
        <v>75</v>
      </c>
      <c r="K50">
        <f>AVERAGE(G35,G47)</f>
        <v>20.385000000000002</v>
      </c>
      <c r="L50">
        <f>ABS(G35-G47)</f>
        <v>7.0000000000000284E-2</v>
      </c>
      <c r="M50">
        <f t="shared" si="2"/>
        <v>3.8813927744409307E-3</v>
      </c>
      <c r="N50">
        <f t="shared" si="3"/>
        <v>3.6409517505748635E-4</v>
      </c>
      <c r="O50" s="5">
        <f t="shared" si="16"/>
        <v>0.19406963872204652</v>
      </c>
      <c r="P50" s="6">
        <f t="shared" si="16"/>
        <v>1.8204758752874316E-2</v>
      </c>
    </row>
    <row r="51" spans="2:19" x14ac:dyDescent="0.2">
      <c r="B51" t="s">
        <v>57</v>
      </c>
      <c r="C51" t="s">
        <v>7</v>
      </c>
      <c r="E51" t="s">
        <v>8</v>
      </c>
      <c r="G51">
        <v>13.14</v>
      </c>
      <c r="I51" s="11" t="str">
        <f t="shared" si="17"/>
        <v>timepoint 4</v>
      </c>
      <c r="J51" s="1">
        <v>75</v>
      </c>
      <c r="K51">
        <f t="shared" ref="K51:K52" si="18">AVERAGE(G36,G48)</f>
        <v>16.824999999999999</v>
      </c>
      <c r="L51">
        <f t="shared" ref="L51:L52" si="19">ABS(G36-G48)</f>
        <v>7.0000000000000284E-2</v>
      </c>
      <c r="M51">
        <f t="shared" si="2"/>
        <v>4.2125567856515181E-2</v>
      </c>
      <c r="N51">
        <f t="shared" si="3"/>
        <v>3.9516011118773814E-3</v>
      </c>
      <c r="O51" s="5">
        <f t="shared" si="16"/>
        <v>2.1062783928257591</v>
      </c>
      <c r="P51" s="6">
        <f t="shared" si="16"/>
        <v>0.19758005559386907</v>
      </c>
    </row>
    <row r="52" spans="2:19" x14ac:dyDescent="0.2">
      <c r="B52" t="s">
        <v>58</v>
      </c>
      <c r="C52" t="s">
        <v>7</v>
      </c>
      <c r="E52" t="s">
        <v>8</v>
      </c>
      <c r="G52">
        <v>11.95</v>
      </c>
      <c r="I52" s="11" t="str">
        <f t="shared" si="17"/>
        <v>timepoint 4</v>
      </c>
      <c r="J52" s="1">
        <v>75</v>
      </c>
      <c r="K52">
        <f t="shared" si="18"/>
        <v>24.6</v>
      </c>
      <c r="L52">
        <f t="shared" si="19"/>
        <v>0.23999999999999844</v>
      </c>
      <c r="M52">
        <f t="shared" si="2"/>
        <v>2.3062073349739491E-4</v>
      </c>
      <c r="N52">
        <f t="shared" si="3"/>
        <v>7.4464379762705465E-5</v>
      </c>
      <c r="O52" s="5">
        <f t="shared" si="16"/>
        <v>1.1531036674869745E-2</v>
      </c>
      <c r="P52" s="6">
        <f t="shared" si="16"/>
        <v>3.7232189881352732E-3</v>
      </c>
    </row>
    <row r="53" spans="2:19" x14ac:dyDescent="0.2">
      <c r="B53" t="s">
        <v>59</v>
      </c>
      <c r="C53" t="s">
        <v>7</v>
      </c>
      <c r="E53" t="s">
        <v>8</v>
      </c>
      <c r="G53">
        <v>16.329999999999998</v>
      </c>
      <c r="I53" s="11" t="str">
        <f t="shared" si="17"/>
        <v>timepoint 4</v>
      </c>
      <c r="J53" s="1">
        <v>85</v>
      </c>
      <c r="K53">
        <f>AVERAGE(G59,G71)</f>
        <v>20.3</v>
      </c>
      <c r="L53">
        <f>ABS(G59-G71)</f>
        <v>0.10000000000000142</v>
      </c>
      <c r="M53">
        <f t="shared" si="2"/>
        <v>4.1087810486396042E-3</v>
      </c>
      <c r="N53">
        <f t="shared" si="3"/>
        <v>5.5081766722355147E-4</v>
      </c>
      <c r="O53" s="5">
        <f t="shared" si="16"/>
        <v>0.20543905243198021</v>
      </c>
      <c r="P53" s="6">
        <f t="shared" si="16"/>
        <v>2.7540883361177573E-2</v>
      </c>
    </row>
    <row r="54" spans="2:19" x14ac:dyDescent="0.2">
      <c r="B54" t="s">
        <v>60</v>
      </c>
      <c r="C54" t="s">
        <v>7</v>
      </c>
      <c r="E54" t="s">
        <v>8</v>
      </c>
      <c r="G54">
        <v>13.83</v>
      </c>
      <c r="I54" s="11" t="str">
        <f t="shared" si="17"/>
        <v>timepoint 4</v>
      </c>
      <c r="J54" s="1">
        <v>85</v>
      </c>
      <c r="K54">
        <f t="shared" ref="K54:K55" si="20">AVERAGE(G60,G72)</f>
        <v>18.259999999999998</v>
      </c>
      <c r="L54">
        <f t="shared" ref="L54:L55" si="21">ABS(G60-G72)</f>
        <v>4.4000000000000021</v>
      </c>
      <c r="M54">
        <f t="shared" si="2"/>
        <v>1.6111008981554167E-2</v>
      </c>
      <c r="N54">
        <f t="shared" si="3"/>
        <v>0.30607493918136114</v>
      </c>
      <c r="O54" s="5">
        <f t="shared" si="16"/>
        <v>0.80555044907770834</v>
      </c>
      <c r="P54" s="6">
        <f t="shared" si="16"/>
        <v>15.303746959068057</v>
      </c>
    </row>
    <row r="55" spans="2:19" ht="16" thickBot="1" x14ac:dyDescent="0.25">
      <c r="B55" t="s">
        <v>61</v>
      </c>
      <c r="C55" t="s">
        <v>7</v>
      </c>
      <c r="E55" t="s">
        <v>8</v>
      </c>
      <c r="G55">
        <v>14.77</v>
      </c>
      <c r="I55" s="11" t="str">
        <f t="shared" si="17"/>
        <v>timepoint 4</v>
      </c>
      <c r="J55" s="1">
        <v>85</v>
      </c>
      <c r="K55">
        <f t="shared" si="20"/>
        <v>25.384999999999998</v>
      </c>
      <c r="L55">
        <f t="shared" si="21"/>
        <v>0.2099999999999973</v>
      </c>
      <c r="M55">
        <f t="shared" si="2"/>
        <v>1.3631760702894813E-4</v>
      </c>
      <c r="N55">
        <f t="shared" si="3"/>
        <v>3.8474459098371378E-5</v>
      </c>
      <c r="O55" s="7">
        <f t="shared" si="16"/>
        <v>6.8158803514474066E-3</v>
      </c>
      <c r="P55" s="8">
        <f t="shared" si="16"/>
        <v>1.9237229549185688E-3</v>
      </c>
    </row>
    <row r="56" spans="2:19" x14ac:dyDescent="0.2">
      <c r="B56" t="s">
        <v>62</v>
      </c>
      <c r="C56" t="s">
        <v>7</v>
      </c>
      <c r="E56" t="s">
        <v>8</v>
      </c>
      <c r="G56">
        <v>17.41</v>
      </c>
    </row>
    <row r="57" spans="2:19" x14ac:dyDescent="0.2">
      <c r="B57" t="s">
        <v>63</v>
      </c>
      <c r="C57" t="s">
        <v>7</v>
      </c>
      <c r="E57" t="s">
        <v>8</v>
      </c>
      <c r="G57">
        <v>17.079999999999998</v>
      </c>
      <c r="I57" s="13" t="s">
        <v>118</v>
      </c>
      <c r="J57" s="10"/>
      <c r="K57" s="10">
        <f>AVERAGE(G83:G84)</f>
        <v>30.125</v>
      </c>
      <c r="L57" s="10">
        <f>ABS(G83-G84)</f>
        <v>0.10999999999999943</v>
      </c>
    </row>
    <row r="58" spans="2:19" ht="16" thickBot="1" x14ac:dyDescent="0.25">
      <c r="B58" t="s">
        <v>64</v>
      </c>
      <c r="C58" t="s">
        <v>7</v>
      </c>
      <c r="E58" t="s">
        <v>8</v>
      </c>
      <c r="G58">
        <v>14.87</v>
      </c>
      <c r="I58" s="11" t="s">
        <v>126</v>
      </c>
    </row>
    <row r="59" spans="2:19" x14ac:dyDescent="0.2">
      <c r="B59" t="s">
        <v>65</v>
      </c>
      <c r="C59" t="s">
        <v>7</v>
      </c>
      <c r="E59" t="s">
        <v>8</v>
      </c>
      <c r="G59">
        <v>20.25</v>
      </c>
      <c r="H59" t="s">
        <v>120</v>
      </c>
      <c r="I59" s="11" t="s">
        <v>119</v>
      </c>
      <c r="J59" s="1" t="s">
        <v>122</v>
      </c>
      <c r="K59">
        <v>20.212135314941406</v>
      </c>
      <c r="L59">
        <v>1.4127165063139882</v>
      </c>
      <c r="M59">
        <f>10*0.000240606116746463</f>
        <v>2.40606116746463E-3</v>
      </c>
      <c r="N59">
        <f>ABS(EXP((K59+L59-$S$68)/$S$67)*10 - EXP((K59-L59-$S$68)/$S$67)*10)</f>
        <v>4.7343508309819595E-3</v>
      </c>
      <c r="O59" s="3">
        <f>50*M59</f>
        <v>0.12030305837323149</v>
      </c>
      <c r="P59" s="9">
        <f>50*N59</f>
        <v>0.23671754154909797</v>
      </c>
      <c r="R59" t="s">
        <v>105</v>
      </c>
      <c r="S59">
        <v>-1.63</v>
      </c>
    </row>
    <row r="60" spans="2:19" x14ac:dyDescent="0.2">
      <c r="B60" t="s">
        <v>66</v>
      </c>
      <c r="C60" t="s">
        <v>7</v>
      </c>
      <c r="E60" t="s">
        <v>8</v>
      </c>
      <c r="G60">
        <v>16.059999999999999</v>
      </c>
      <c r="I60" s="11" t="s">
        <v>119</v>
      </c>
      <c r="J60" s="1">
        <v>65</v>
      </c>
      <c r="K60">
        <v>11.348701</v>
      </c>
      <c r="L60">
        <v>8.4656238057215449E-2</v>
      </c>
      <c r="M60">
        <f>10*0.0638024426265938</f>
        <v>0.63802442626593803</v>
      </c>
      <c r="N60">
        <f>ABS(EXP((K60+L60-$S$60)/$S$59)*10 - EXP((K60-L60-$S$60)/$S$59)*10)</f>
        <v>6.6303108190497451E-2</v>
      </c>
      <c r="O60" s="5">
        <f t="shared" ref="O60:O67" si="22">50*M60</f>
        <v>31.901221313296901</v>
      </c>
      <c r="P60" s="6">
        <f t="shared" ref="P60:P67" si="23">50*N60</f>
        <v>3.3151554095248725</v>
      </c>
      <c r="R60" t="s">
        <v>121</v>
      </c>
      <c r="S60">
        <v>6.8630000000000004</v>
      </c>
    </row>
    <row r="61" spans="2:19" x14ac:dyDescent="0.2">
      <c r="B61" t="s">
        <v>67</v>
      </c>
      <c r="C61" t="s">
        <v>7</v>
      </c>
      <c r="E61" t="s">
        <v>8</v>
      </c>
      <c r="G61">
        <v>25.49</v>
      </c>
      <c r="I61" s="11" t="s">
        <v>119</v>
      </c>
      <c r="J61" s="1">
        <v>65</v>
      </c>
      <c r="K61">
        <v>16.761317999999999</v>
      </c>
      <c r="L61">
        <v>0.169963014353123</v>
      </c>
      <c r="M61">
        <f>10*0.00230520024974633</f>
        <v>2.3052002497463298E-2</v>
      </c>
      <c r="N61">
        <f t="shared" ref="N61:N67" si="24">ABS(EXP((K61+L61-$S$60)/$S$59)*10 - EXP((K61-L61-$S$60)/$S$59)*10)</f>
        <v>4.8160631675042906E-3</v>
      </c>
      <c r="O61" s="5">
        <f t="shared" si="22"/>
        <v>1.152600124873165</v>
      </c>
      <c r="P61" s="6">
        <f t="shared" si="23"/>
        <v>0.24080315837521454</v>
      </c>
    </row>
    <row r="62" spans="2:19" x14ac:dyDescent="0.2">
      <c r="B62" t="s">
        <v>68</v>
      </c>
      <c r="C62" t="s">
        <v>7</v>
      </c>
      <c r="E62" t="s">
        <v>8</v>
      </c>
      <c r="G62">
        <v>13.13</v>
      </c>
      <c r="I62" s="11" t="s">
        <v>119</v>
      </c>
      <c r="J62" s="1">
        <v>75</v>
      </c>
      <c r="K62">
        <v>15.29913125</v>
      </c>
      <c r="L62">
        <v>0.49952462541412829</v>
      </c>
      <c r="M62">
        <f>10*0.00565315973974044</f>
        <v>5.6531597397404404E-2</v>
      </c>
      <c r="N62">
        <f t="shared" si="24"/>
        <v>3.5193888019319858E-2</v>
      </c>
      <c r="O62" s="5">
        <f t="shared" si="22"/>
        <v>2.82657986987022</v>
      </c>
      <c r="P62" s="6">
        <f t="shared" si="23"/>
        <v>1.7596944009659929</v>
      </c>
    </row>
    <row r="63" spans="2:19" x14ac:dyDescent="0.2">
      <c r="B63" t="s">
        <v>69</v>
      </c>
      <c r="C63" t="s">
        <v>7</v>
      </c>
      <c r="E63" t="s">
        <v>8</v>
      </c>
      <c r="G63">
        <v>13.27</v>
      </c>
      <c r="I63" s="11" t="s">
        <v>119</v>
      </c>
      <c r="J63" s="1">
        <v>75</v>
      </c>
      <c r="K63">
        <v>20.915149499999998</v>
      </c>
      <c r="L63">
        <v>1.3298557233774627E-2</v>
      </c>
      <c r="M63">
        <f>10*0.000180288788259339</f>
        <v>1.8028878825933901E-3</v>
      </c>
      <c r="N63">
        <f t="shared" si="24"/>
        <v>2.9418495310223848E-5</v>
      </c>
      <c r="O63" s="5">
        <f t="shared" si="22"/>
        <v>9.01443941296695E-2</v>
      </c>
      <c r="P63" s="6">
        <f t="shared" si="23"/>
        <v>1.4709247655111924E-3</v>
      </c>
    </row>
    <row r="64" spans="2:19" x14ac:dyDescent="0.2">
      <c r="B64" t="s">
        <v>70</v>
      </c>
      <c r="C64" t="s">
        <v>7</v>
      </c>
      <c r="E64" t="s">
        <v>8</v>
      </c>
      <c r="G64">
        <v>12.01</v>
      </c>
      <c r="I64" s="11" t="s">
        <v>119</v>
      </c>
      <c r="J64" s="1">
        <v>75</v>
      </c>
      <c r="K64">
        <v>15.997385250000001</v>
      </c>
      <c r="L64">
        <v>8.193918025050663E-2</v>
      </c>
      <c r="M64">
        <f>10*0.00368340629498911</f>
        <v>3.6834062949891104E-2</v>
      </c>
      <c r="N64">
        <f t="shared" si="24"/>
        <v>3.7048150154238221E-3</v>
      </c>
      <c r="O64" s="5">
        <f t="shared" si="22"/>
        <v>1.8417031474945551</v>
      </c>
      <c r="P64" s="6">
        <f t="shared" si="23"/>
        <v>0.18524075077119112</v>
      </c>
    </row>
    <row r="65" spans="2:19" x14ac:dyDescent="0.2">
      <c r="B65" t="s">
        <v>71</v>
      </c>
      <c r="C65" t="s">
        <v>7</v>
      </c>
      <c r="E65" t="s">
        <v>8</v>
      </c>
      <c r="G65">
        <v>16.52</v>
      </c>
      <c r="I65" s="11" t="s">
        <v>119</v>
      </c>
      <c r="J65" s="1">
        <v>85</v>
      </c>
      <c r="K65">
        <v>27.071185</v>
      </c>
      <c r="L65">
        <v>0.18539632695929864</v>
      </c>
      <c r="M65">
        <f>10*4.12823951591316E-06</f>
        <v>4.1282395159131601E-5</v>
      </c>
      <c r="N65">
        <f t="shared" si="24"/>
        <v>9.4111868792356871E-6</v>
      </c>
      <c r="O65" s="5">
        <f t="shared" si="22"/>
        <v>2.06411975795658E-3</v>
      </c>
      <c r="P65" s="6">
        <f t="shared" si="23"/>
        <v>4.7055934396178435E-4</v>
      </c>
    </row>
    <row r="66" spans="2:19" x14ac:dyDescent="0.2">
      <c r="B66" t="s">
        <v>72</v>
      </c>
      <c r="C66" t="s">
        <v>7</v>
      </c>
      <c r="E66" t="s">
        <v>8</v>
      </c>
      <c r="G66">
        <v>14</v>
      </c>
      <c r="I66" s="11" t="s">
        <v>119</v>
      </c>
      <c r="J66" s="1">
        <v>85</v>
      </c>
      <c r="K66">
        <v>27.376092</v>
      </c>
      <c r="L66">
        <v>8.3828923123228358E-2</v>
      </c>
      <c r="M66">
        <f>10*3.42393864685196E-06</f>
        <v>3.4239386468519596E-5</v>
      </c>
      <c r="N66">
        <f t="shared" si="24"/>
        <v>3.5233329171354826E-6</v>
      </c>
      <c r="O66" s="5">
        <f t="shared" si="22"/>
        <v>1.7119693234259798E-3</v>
      </c>
      <c r="P66" s="6">
        <f t="shared" si="23"/>
        <v>1.7616664585677413E-4</v>
      </c>
    </row>
    <row r="67" spans="2:19" ht="16" thickBot="1" x14ac:dyDescent="0.25">
      <c r="B67" t="s">
        <v>73</v>
      </c>
      <c r="C67" t="s">
        <v>7</v>
      </c>
      <c r="E67" t="s">
        <v>8</v>
      </c>
      <c r="G67">
        <v>14.87</v>
      </c>
      <c r="I67" s="11" t="s">
        <v>119</v>
      </c>
      <c r="J67" s="1" t="s">
        <v>123</v>
      </c>
      <c r="K67">
        <v>24.924720764160156</v>
      </c>
      <c r="L67">
        <v>8.1542350750996903E-2</v>
      </c>
      <c r="M67">
        <f>10*0.0000132146081446898</f>
        <v>1.32146081446898E-4</v>
      </c>
      <c r="N67">
        <f>ABS(EXP((K67+L67-$S$68)/$S$67)*10 - EXP((K67-L67-$S$68)/$S$67)*10)</f>
        <v>1.3275899539489728E-5</v>
      </c>
      <c r="O67" s="7">
        <f t="shared" si="22"/>
        <v>6.6073040723449005E-3</v>
      </c>
      <c r="P67" s="8">
        <f t="shared" si="23"/>
        <v>6.6379497697448644E-4</v>
      </c>
      <c r="R67" s="14" t="s">
        <v>124</v>
      </c>
      <c r="S67">
        <v>-1.6240000000000001</v>
      </c>
    </row>
    <row r="68" spans="2:19" x14ac:dyDescent="0.2">
      <c r="B68" t="s">
        <v>74</v>
      </c>
      <c r="C68" t="s">
        <v>7</v>
      </c>
      <c r="E68" t="s">
        <v>8</v>
      </c>
      <c r="G68">
        <v>17.29</v>
      </c>
      <c r="R68" s="14" t="s">
        <v>125</v>
      </c>
      <c r="S68">
        <v>6.6803999999999997</v>
      </c>
    </row>
    <row r="69" spans="2:19" x14ac:dyDescent="0.2">
      <c r="B69" t="s">
        <v>75</v>
      </c>
      <c r="C69" t="s">
        <v>7</v>
      </c>
      <c r="E69" t="s">
        <v>8</v>
      </c>
      <c r="G69">
        <v>17.18</v>
      </c>
    </row>
    <row r="70" spans="2:19" x14ac:dyDescent="0.2">
      <c r="B70" t="s">
        <v>76</v>
      </c>
      <c r="C70" t="s">
        <v>7</v>
      </c>
      <c r="E70" t="s">
        <v>8</v>
      </c>
      <c r="G70">
        <v>16.05</v>
      </c>
    </row>
    <row r="71" spans="2:19" x14ac:dyDescent="0.2">
      <c r="B71" t="s">
        <v>77</v>
      </c>
      <c r="C71" t="s">
        <v>7</v>
      </c>
      <c r="E71" t="s">
        <v>8</v>
      </c>
      <c r="G71">
        <v>20.350000000000001</v>
      </c>
    </row>
    <row r="72" spans="2:19" x14ac:dyDescent="0.2">
      <c r="B72" t="s">
        <v>78</v>
      </c>
      <c r="C72" t="s">
        <v>7</v>
      </c>
      <c r="E72" t="s">
        <v>8</v>
      </c>
      <c r="G72">
        <v>20.46</v>
      </c>
    </row>
    <row r="73" spans="2:19" x14ac:dyDescent="0.2">
      <c r="B73" t="s">
        <v>79</v>
      </c>
      <c r="C73" t="s">
        <v>7</v>
      </c>
      <c r="E73" t="s">
        <v>8</v>
      </c>
      <c r="G73">
        <v>25.28</v>
      </c>
    </row>
    <row r="74" spans="2:19" x14ac:dyDescent="0.2">
      <c r="B74" t="s">
        <v>80</v>
      </c>
      <c r="C74" t="s">
        <v>7</v>
      </c>
      <c r="E74" t="s">
        <v>8</v>
      </c>
      <c r="G74">
        <v>12.5</v>
      </c>
    </row>
    <row r="75" spans="2:19" x14ac:dyDescent="0.2">
      <c r="B75" t="s">
        <v>81</v>
      </c>
      <c r="C75" t="s">
        <v>7</v>
      </c>
      <c r="E75" t="s">
        <v>8</v>
      </c>
      <c r="G75">
        <v>14.15</v>
      </c>
    </row>
    <row r="76" spans="2:19" x14ac:dyDescent="0.2">
      <c r="B76" t="s">
        <v>82</v>
      </c>
      <c r="C76" t="s">
        <v>7</v>
      </c>
      <c r="E76" t="s">
        <v>8</v>
      </c>
      <c r="G76">
        <v>13.18</v>
      </c>
    </row>
    <row r="77" spans="2:19" x14ac:dyDescent="0.2">
      <c r="B77" t="s">
        <v>83</v>
      </c>
      <c r="C77" t="s">
        <v>7</v>
      </c>
      <c r="E77" t="s">
        <v>8</v>
      </c>
      <c r="G77">
        <v>17.32</v>
      </c>
    </row>
    <row r="78" spans="2:19" x14ac:dyDescent="0.2">
      <c r="B78" t="s">
        <v>84</v>
      </c>
      <c r="C78" t="s">
        <v>7</v>
      </c>
      <c r="E78" t="s">
        <v>8</v>
      </c>
      <c r="G78">
        <v>15.69</v>
      </c>
    </row>
    <row r="79" spans="2:19" x14ac:dyDescent="0.2">
      <c r="B79" t="s">
        <v>85</v>
      </c>
      <c r="C79" t="s">
        <v>7</v>
      </c>
      <c r="E79" t="s">
        <v>8</v>
      </c>
      <c r="G79">
        <v>12.53</v>
      </c>
    </row>
    <row r="80" spans="2:19" x14ac:dyDescent="0.2">
      <c r="B80" t="s">
        <v>86</v>
      </c>
      <c r="C80" t="s">
        <v>7</v>
      </c>
      <c r="E80" t="s">
        <v>8</v>
      </c>
      <c r="G80">
        <v>17.22</v>
      </c>
    </row>
    <row r="81" spans="2:7" x14ac:dyDescent="0.2">
      <c r="B81" t="s">
        <v>87</v>
      </c>
      <c r="C81" t="s">
        <v>7</v>
      </c>
      <c r="E81" t="s">
        <v>8</v>
      </c>
      <c r="G81">
        <v>18.170000000000002</v>
      </c>
    </row>
    <row r="82" spans="2:7" x14ac:dyDescent="0.2">
      <c r="B82" t="s">
        <v>88</v>
      </c>
      <c r="C82" t="s">
        <v>7</v>
      </c>
      <c r="E82" t="s">
        <v>8</v>
      </c>
      <c r="G82">
        <v>17.75</v>
      </c>
    </row>
    <row r="83" spans="2:7" x14ac:dyDescent="0.2">
      <c r="B83" t="s">
        <v>89</v>
      </c>
      <c r="C83" t="s">
        <v>7</v>
      </c>
      <c r="E83" t="s">
        <v>8</v>
      </c>
      <c r="G83">
        <v>30.07</v>
      </c>
    </row>
    <row r="84" spans="2:7" x14ac:dyDescent="0.2">
      <c r="B84" t="s">
        <v>90</v>
      </c>
      <c r="C84" t="s">
        <v>7</v>
      </c>
      <c r="E84" t="s">
        <v>8</v>
      </c>
      <c r="G84">
        <v>30.18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>
        <v>13.29</v>
      </c>
    </row>
    <row r="87" spans="2:7" x14ac:dyDescent="0.2">
      <c r="B87" t="s">
        <v>94</v>
      </c>
      <c r="C87" t="s">
        <v>7</v>
      </c>
      <c r="E87" t="s">
        <v>8</v>
      </c>
      <c r="G87">
        <v>14.3</v>
      </c>
    </row>
    <row r="88" spans="2:7" x14ac:dyDescent="0.2">
      <c r="B88" t="s">
        <v>95</v>
      </c>
      <c r="C88" t="s">
        <v>7</v>
      </c>
      <c r="E88" t="s">
        <v>8</v>
      </c>
      <c r="G88">
        <v>13.23</v>
      </c>
    </row>
    <row r="89" spans="2:7" x14ac:dyDescent="0.2">
      <c r="B89" t="s">
        <v>96</v>
      </c>
      <c r="C89" t="s">
        <v>7</v>
      </c>
      <c r="E89" t="s">
        <v>8</v>
      </c>
      <c r="G89">
        <v>19.2</v>
      </c>
    </row>
    <row r="90" spans="2:7" x14ac:dyDescent="0.2">
      <c r="B90" t="s">
        <v>97</v>
      </c>
      <c r="C90" t="s">
        <v>7</v>
      </c>
      <c r="E90" t="s">
        <v>8</v>
      </c>
      <c r="G90">
        <v>16.16</v>
      </c>
    </row>
    <row r="91" spans="2:7" x14ac:dyDescent="0.2">
      <c r="B91" t="s">
        <v>98</v>
      </c>
      <c r="C91" t="s">
        <v>7</v>
      </c>
      <c r="E91" t="s">
        <v>8</v>
      </c>
      <c r="G91">
        <v>15.12</v>
      </c>
    </row>
    <row r="92" spans="2:7" x14ac:dyDescent="0.2">
      <c r="B92" t="s">
        <v>99</v>
      </c>
      <c r="C92" t="s">
        <v>7</v>
      </c>
      <c r="E92" t="s">
        <v>8</v>
      </c>
      <c r="G92">
        <v>17.760000000000002</v>
      </c>
    </row>
    <row r="93" spans="2:7" x14ac:dyDescent="0.2">
      <c r="B93" t="s">
        <v>100</v>
      </c>
      <c r="C93" t="s">
        <v>7</v>
      </c>
      <c r="E93" t="s">
        <v>8</v>
      </c>
      <c r="G93">
        <v>18.18</v>
      </c>
    </row>
    <row r="94" spans="2:7" x14ac:dyDescent="0.2">
      <c r="B94" t="s">
        <v>101</v>
      </c>
      <c r="C94" t="s">
        <v>7</v>
      </c>
      <c r="E94" t="s">
        <v>8</v>
      </c>
      <c r="G94">
        <v>17.940000000000001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2017-10-30T16:07:14Z</dcterms:created>
  <dcterms:modified xsi:type="dcterms:W3CDTF">2018-03-26T21:01:50Z</dcterms:modified>
</cp:coreProperties>
</file>