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eeorg/Documents/MISL/aging_expt/ETH_materials_and_data/"/>
    </mc:Choice>
  </mc:AlternateContent>
  <xr:revisionPtr revIDLastSave="0" documentId="13_ncr:1_{0D1BD018-F24F-2549-9516-07D852E96509}" xr6:coauthVersionLast="45" xr6:coauthVersionMax="45" xr10:uidLastSave="{00000000-0000-0000-0000-000000000000}"/>
  <bookViews>
    <workbookView minimized="1" xWindow="-7280" yWindow="-24580" windowWidth="25600" windowHeight="14440" activeTab="5" xr2:uid="{00000000-000D-0000-FFFF-FFFF00000000}"/>
  </bookViews>
  <sheets>
    <sheet name="MagneticNP" sheetId="2" r:id="rId1"/>
    <sheet name="Trehalose" sheetId="3" r:id="rId2"/>
    <sheet name="DNAStable" sheetId="4" r:id="rId3"/>
    <sheet name="DNApure" sheetId="5" r:id="rId4"/>
    <sheet name="Dilution Series" sheetId="1" r:id="rId5"/>
    <sheet name="Activation energy and kinetic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5" i="6" l="1"/>
  <c r="P35" i="6"/>
  <c r="J35" i="6"/>
  <c r="L35" i="6" s="1"/>
  <c r="D35" i="6"/>
  <c r="F35" i="6" s="1"/>
  <c r="T34" i="6"/>
  <c r="P34" i="6"/>
  <c r="Q34" i="6" s="1"/>
  <c r="J34" i="6"/>
  <c r="L34" i="6" s="1"/>
  <c r="D34" i="6"/>
  <c r="Z33" i="6"/>
  <c r="AB33" i="6" s="1"/>
  <c r="T33" i="6"/>
  <c r="P33" i="6"/>
  <c r="R33" i="6" s="1"/>
  <c r="J33" i="6"/>
  <c r="L33" i="6" s="1"/>
  <c r="D33" i="6"/>
  <c r="F33" i="6" s="1"/>
  <c r="Z32" i="6"/>
  <c r="AB32" i="6" s="1"/>
  <c r="T32" i="6"/>
  <c r="P32" i="6"/>
  <c r="Q32" i="6" s="1"/>
  <c r="J32" i="6"/>
  <c r="L32" i="6" s="1"/>
  <c r="D32" i="6"/>
  <c r="E32" i="6" s="1"/>
  <c r="Z31" i="6"/>
  <c r="AB31" i="6" s="1"/>
  <c r="T31" i="6"/>
  <c r="P31" i="6"/>
  <c r="R31" i="6" s="1"/>
  <c r="L31" i="6"/>
  <c r="J31" i="6"/>
  <c r="D31" i="6"/>
  <c r="F31" i="6" s="1"/>
  <c r="R30" i="6"/>
  <c r="P30" i="6"/>
  <c r="Q30" i="6" s="1"/>
  <c r="J30" i="6"/>
  <c r="K33" i="6" s="1"/>
  <c r="D30" i="6"/>
  <c r="Z26" i="6"/>
  <c r="P26" i="6"/>
  <c r="R26" i="6" s="1"/>
  <c r="J26" i="6"/>
  <c r="L26" i="6" s="1"/>
  <c r="D26" i="6"/>
  <c r="F26" i="6" s="1"/>
  <c r="T25" i="6"/>
  <c r="P25" i="6"/>
  <c r="R25" i="6" s="1"/>
  <c r="J25" i="6"/>
  <c r="L25" i="6" s="1"/>
  <c r="D25" i="6"/>
  <c r="F25" i="6" s="1"/>
  <c r="Z24" i="6"/>
  <c r="AB24" i="6" s="1"/>
  <c r="T24" i="6"/>
  <c r="P24" i="6"/>
  <c r="R24" i="6" s="1"/>
  <c r="J24" i="6"/>
  <c r="L24" i="6" s="1"/>
  <c r="D24" i="6"/>
  <c r="F24" i="6" s="1"/>
  <c r="Z23" i="6"/>
  <c r="AB23" i="6" s="1"/>
  <c r="T23" i="6"/>
  <c r="P23" i="6"/>
  <c r="R23" i="6" s="1"/>
  <c r="J23" i="6"/>
  <c r="L23" i="6" s="1"/>
  <c r="D23" i="6"/>
  <c r="F23" i="6" s="1"/>
  <c r="Z22" i="6"/>
  <c r="AB22" i="6" s="1"/>
  <c r="T22" i="6"/>
  <c r="P22" i="6"/>
  <c r="R22" i="6" s="1"/>
  <c r="J22" i="6"/>
  <c r="L22" i="6" s="1"/>
  <c r="D22" i="6"/>
  <c r="F22" i="6" s="1"/>
  <c r="R21" i="6"/>
  <c r="Q21" i="6"/>
  <c r="P21" i="6"/>
  <c r="J21" i="6"/>
  <c r="L21" i="6" s="1"/>
  <c r="E21" i="6"/>
  <c r="D21" i="6"/>
  <c r="Z17" i="6"/>
  <c r="P17" i="6"/>
  <c r="R17" i="6" s="1"/>
  <c r="J17" i="6"/>
  <c r="L17" i="6" s="1"/>
  <c r="D17" i="6"/>
  <c r="F17" i="6" s="1"/>
  <c r="T16" i="6"/>
  <c r="P16" i="6"/>
  <c r="J16" i="6"/>
  <c r="L16" i="6" s="1"/>
  <c r="D16" i="6"/>
  <c r="F16" i="6" s="1"/>
  <c r="Z15" i="6"/>
  <c r="AB15" i="6" s="1"/>
  <c r="T15" i="6"/>
  <c r="R15" i="6"/>
  <c r="P15" i="6"/>
  <c r="Q15" i="6" s="1"/>
  <c r="J15" i="6"/>
  <c r="L15" i="6" s="1"/>
  <c r="D15" i="6"/>
  <c r="F15" i="6" s="1"/>
  <c r="Z14" i="6"/>
  <c r="AB14" i="6" s="1"/>
  <c r="T14" i="6"/>
  <c r="P14" i="6"/>
  <c r="J14" i="6"/>
  <c r="L14" i="6" s="1"/>
  <c r="D14" i="6"/>
  <c r="F14" i="6" s="1"/>
  <c r="Z13" i="6"/>
  <c r="AB13" i="6" s="1"/>
  <c r="T13" i="6"/>
  <c r="P13" i="6"/>
  <c r="R13" i="6" s="1"/>
  <c r="J13" i="6"/>
  <c r="L13" i="6" s="1"/>
  <c r="F13" i="6"/>
  <c r="D13" i="6"/>
  <c r="P12" i="6"/>
  <c r="R12" i="6" s="1"/>
  <c r="K12" i="6"/>
  <c r="J12" i="6"/>
  <c r="D12" i="6"/>
  <c r="F12" i="6" s="1"/>
  <c r="Z8" i="6"/>
  <c r="P8" i="6"/>
  <c r="R8" i="6" s="1"/>
  <c r="J8" i="6"/>
  <c r="L8" i="6" s="1"/>
  <c r="F8" i="6"/>
  <c r="D8" i="6"/>
  <c r="E8" i="6" s="1"/>
  <c r="T7" i="6"/>
  <c r="P7" i="6"/>
  <c r="R7" i="6" s="1"/>
  <c r="J7" i="6"/>
  <c r="L7" i="6" s="1"/>
  <c r="E7" i="6"/>
  <c r="D7" i="6"/>
  <c r="F7" i="6" s="1"/>
  <c r="AA6" i="6"/>
  <c r="Z6" i="6"/>
  <c r="AB6" i="6" s="1"/>
  <c r="T6" i="6"/>
  <c r="P6" i="6"/>
  <c r="R6" i="6" s="1"/>
  <c r="J6" i="6"/>
  <c r="L6" i="6" s="1"/>
  <c r="F6" i="6"/>
  <c r="E6" i="6"/>
  <c r="D6" i="6"/>
  <c r="AA5" i="6"/>
  <c r="Z5" i="6"/>
  <c r="AA10" i="6" s="1"/>
  <c r="T5" i="6"/>
  <c r="P5" i="6"/>
  <c r="R5" i="6" s="1"/>
  <c r="J5" i="6"/>
  <c r="L5" i="6" s="1"/>
  <c r="D5" i="6"/>
  <c r="F5" i="6" s="1"/>
  <c r="AA4" i="6"/>
  <c r="Z4" i="6"/>
  <c r="AB4" i="6" s="1"/>
  <c r="T4" i="6"/>
  <c r="P4" i="6"/>
  <c r="L4" i="6"/>
  <c r="J4" i="6"/>
  <c r="D4" i="6"/>
  <c r="F4" i="6" s="1"/>
  <c r="P3" i="6"/>
  <c r="Q5" i="6" s="1"/>
  <c r="L3" i="6"/>
  <c r="J3" i="6"/>
  <c r="K3" i="6" s="1"/>
  <c r="F3" i="6"/>
  <c r="E3" i="6"/>
  <c r="D3" i="6"/>
  <c r="E13" i="6" l="1"/>
  <c r="E15" i="6"/>
  <c r="Q4" i="6"/>
  <c r="Z10" i="6"/>
  <c r="AC10" i="6" s="1"/>
  <c r="AD10" i="6" s="1"/>
  <c r="AE10" i="6" s="1"/>
  <c r="E12" i="6"/>
  <c r="Q22" i="6"/>
  <c r="K23" i="6"/>
  <c r="Q24" i="6"/>
  <c r="K25" i="6"/>
  <c r="R4" i="6"/>
  <c r="AB5" i="6"/>
  <c r="K7" i="6"/>
  <c r="K8" i="6"/>
  <c r="Q12" i="6"/>
  <c r="K21" i="6"/>
  <c r="R32" i="6"/>
  <c r="E34" i="6"/>
  <c r="R34" i="6"/>
  <c r="Q35" i="6"/>
  <c r="K31" i="6"/>
  <c r="L30" i="6"/>
  <c r="Q14" i="6"/>
  <c r="Q16" i="6"/>
  <c r="E17" i="6"/>
  <c r="K4" i="6"/>
  <c r="AB10" i="6"/>
  <c r="K16" i="6"/>
  <c r="R14" i="6"/>
  <c r="R16" i="6"/>
  <c r="E26" i="6"/>
  <c r="Q26" i="6"/>
  <c r="E33" i="6"/>
  <c r="Q31" i="6"/>
  <c r="F32" i="6"/>
  <c r="Q33" i="6"/>
  <c r="F34" i="6"/>
  <c r="R35" i="6"/>
  <c r="E35" i="6"/>
  <c r="Q3" i="6"/>
  <c r="E5" i="6"/>
  <c r="K6" i="6"/>
  <c r="Q7" i="6"/>
  <c r="L12" i="6"/>
  <c r="K13" i="6"/>
  <c r="K17" i="6"/>
  <c r="F21" i="6"/>
  <c r="E22" i="6"/>
  <c r="E24" i="6"/>
  <c r="E30" i="6"/>
  <c r="K32" i="6"/>
  <c r="K34" i="6"/>
  <c r="R3" i="6"/>
  <c r="K26" i="6"/>
  <c r="F30" i="6"/>
  <c r="E31" i="6"/>
  <c r="Q8" i="6"/>
  <c r="K15" i="6"/>
  <c r="Q23" i="6"/>
  <c r="Q25" i="6"/>
  <c r="K35" i="6"/>
  <c r="E4" i="6"/>
  <c r="K5" i="6"/>
  <c r="Q6" i="6"/>
  <c r="Q13" i="6"/>
  <c r="E14" i="6"/>
  <c r="E16" i="6"/>
  <c r="Q17" i="6"/>
  <c r="K22" i="6"/>
  <c r="K24" i="6"/>
  <c r="K30" i="6"/>
  <c r="E23" i="6"/>
  <c r="E25" i="6"/>
  <c r="K14" i="6"/>
  <c r="D80" i="5"/>
  <c r="C80" i="5"/>
  <c r="D74" i="5"/>
  <c r="C74" i="5"/>
  <c r="D68" i="5"/>
  <c r="C68" i="5"/>
  <c r="D62" i="5"/>
  <c r="C62" i="5"/>
  <c r="D58" i="5"/>
  <c r="C58" i="5"/>
  <c r="D52" i="5"/>
  <c r="C52" i="5"/>
  <c r="D46" i="5"/>
  <c r="C46" i="5"/>
  <c r="D40" i="5"/>
  <c r="C40" i="5"/>
  <c r="D34" i="5"/>
  <c r="C34" i="5"/>
  <c r="D30" i="5"/>
  <c r="C30" i="5"/>
  <c r="D24" i="5"/>
  <c r="C24" i="5"/>
  <c r="D18" i="5"/>
  <c r="C18" i="5"/>
  <c r="D12" i="5"/>
  <c r="C12" i="5"/>
  <c r="D6" i="5"/>
  <c r="C6" i="5"/>
  <c r="D2" i="5"/>
  <c r="C2" i="5"/>
  <c r="D80" i="4"/>
  <c r="C80" i="4"/>
  <c r="D74" i="4"/>
  <c r="C74" i="4"/>
  <c r="D68" i="4"/>
  <c r="C68" i="4"/>
  <c r="D62" i="4"/>
  <c r="C62" i="4"/>
  <c r="D58" i="4"/>
  <c r="C58" i="4"/>
  <c r="D52" i="4"/>
  <c r="C52" i="4"/>
  <c r="D46" i="4"/>
  <c r="C46" i="4"/>
  <c r="D40" i="4"/>
  <c r="C40" i="4"/>
  <c r="D34" i="4"/>
  <c r="C34" i="4"/>
  <c r="D30" i="4"/>
  <c r="C30" i="4"/>
  <c r="D24" i="4"/>
  <c r="C24" i="4"/>
  <c r="D18" i="4"/>
  <c r="C18" i="4"/>
  <c r="D12" i="4"/>
  <c r="C12" i="4"/>
  <c r="D6" i="4"/>
  <c r="C6" i="4"/>
  <c r="D2" i="4"/>
  <c r="C2" i="4"/>
  <c r="D58" i="2"/>
  <c r="C58" i="2"/>
  <c r="D54" i="2"/>
  <c r="C54" i="2"/>
  <c r="D50" i="2"/>
  <c r="C50" i="2"/>
  <c r="D46" i="2"/>
  <c r="C46" i="2"/>
  <c r="D42" i="2"/>
  <c r="C42" i="2"/>
  <c r="D38" i="2"/>
  <c r="C38" i="2"/>
  <c r="D34" i="2"/>
  <c r="C34" i="2"/>
  <c r="D30" i="2"/>
  <c r="C30" i="2"/>
  <c r="D26" i="2"/>
  <c r="C26" i="2"/>
  <c r="D22" i="2"/>
  <c r="C22" i="2"/>
  <c r="D18" i="2"/>
  <c r="C18" i="2"/>
  <c r="D14" i="2"/>
  <c r="C14" i="2"/>
  <c r="D10" i="2"/>
  <c r="C10" i="2"/>
  <c r="D6" i="2"/>
  <c r="C6" i="2"/>
  <c r="D2" i="2"/>
  <c r="C2" i="2"/>
  <c r="C9" i="1"/>
  <c r="D9" i="1"/>
  <c r="C7" i="1"/>
  <c r="D7" i="1"/>
  <c r="C5" i="1"/>
  <c r="D5" i="1"/>
  <c r="C3" i="1"/>
  <c r="D3" i="1"/>
  <c r="AD13" i="6" l="1"/>
  <c r="AE13" i="6" s="1"/>
</calcChain>
</file>

<file path=xl/sharedStrings.xml><?xml version="1.0" encoding="utf-8"?>
<sst xmlns="http://schemas.openxmlformats.org/spreadsheetml/2006/main" count="491" uniqueCount="109">
  <si>
    <t xml:space="preserve">F15_dilser4      </t>
  </si>
  <si>
    <t xml:space="preserve">F15_dilser3      </t>
  </si>
  <si>
    <t xml:space="preserve">F15_dilser2      </t>
  </si>
  <si>
    <t xml:space="preserve">F15_dilser1      </t>
  </si>
  <si>
    <t>Cq</t>
  </si>
  <si>
    <t>Cq mean</t>
  </si>
  <si>
    <t>Log(conc)</t>
  </si>
  <si>
    <t xml:space="preserve">Sample Name  </t>
  </si>
  <si>
    <t xml:space="preserve">Cq   </t>
  </si>
  <si>
    <t>Cq Mean</t>
  </si>
  <si>
    <t>Cq Error</t>
  </si>
  <si>
    <t xml:space="preserve">65dC_1w      </t>
  </si>
  <si>
    <t xml:space="preserve">65dC_2w      </t>
  </si>
  <si>
    <t xml:space="preserve">65dC_3w      </t>
  </si>
  <si>
    <t xml:space="preserve">65dC_4w      </t>
  </si>
  <si>
    <t xml:space="preserve">65dC_5w      </t>
  </si>
  <si>
    <t xml:space="preserve">75dC_1w      </t>
  </si>
  <si>
    <t xml:space="preserve">75dC_2w      </t>
  </si>
  <si>
    <t xml:space="preserve">75dC_3w      </t>
  </si>
  <si>
    <t xml:space="preserve">75dC_4w      </t>
  </si>
  <si>
    <t xml:space="preserve">75dC_5w      </t>
  </si>
  <si>
    <t xml:space="preserve">85dC_1w      </t>
  </si>
  <si>
    <t xml:space="preserve">85dC_2w      </t>
  </si>
  <si>
    <t xml:space="preserve">85dC_3w      </t>
  </si>
  <si>
    <t xml:space="preserve">85dC_4w      </t>
  </si>
  <si>
    <t xml:space="preserve">85dC_5w      </t>
  </si>
  <si>
    <t>Negative Control</t>
  </si>
  <si>
    <t xml:space="preserve">Sample Name      </t>
  </si>
  <si>
    <t>Concentration</t>
  </si>
  <si>
    <t>Trehalose_85dC_5w</t>
  </si>
  <si>
    <t>Trehalose_85dC_4w</t>
  </si>
  <si>
    <t>Trehalose_85dC_3w</t>
  </si>
  <si>
    <t>Trehalose_85dC_2w</t>
  </si>
  <si>
    <t>Trehalose_85dC_1w</t>
  </si>
  <si>
    <t>Trehalose_75dC_5w</t>
  </si>
  <si>
    <t>Trehalose_75dC_4w</t>
  </si>
  <si>
    <t>Trehalose_75dC_3w</t>
  </si>
  <si>
    <t>Trehalose_75dC_2w</t>
  </si>
  <si>
    <t>Trehalose_75dC_1w</t>
  </si>
  <si>
    <t>Trehalose_65dC_5w</t>
  </si>
  <si>
    <t>Trehalose_65dC_4w</t>
  </si>
  <si>
    <t>Trehalose_65dC_3w</t>
  </si>
  <si>
    <t>Trehalose_65dC_2w</t>
  </si>
  <si>
    <t>Trehalose_65dC_1w</t>
  </si>
  <si>
    <t>No amplification</t>
  </si>
  <si>
    <t xml:space="preserve">DNAStable_65dC_1w           </t>
  </si>
  <si>
    <t xml:space="preserve">DNAStable_65dC_2w           </t>
  </si>
  <si>
    <t xml:space="preserve">DNAStable_65dC_3w           </t>
  </si>
  <si>
    <t xml:space="preserve">DNAStable_65dC_4w           </t>
  </si>
  <si>
    <t xml:space="preserve">DNAStable_65dC_5w           </t>
  </si>
  <si>
    <t xml:space="preserve">DNAStable_75dC_1w           </t>
  </si>
  <si>
    <t xml:space="preserve">DNAStable_75dC_2w           </t>
  </si>
  <si>
    <t xml:space="preserve">DNAStable_75dC_3w           </t>
  </si>
  <si>
    <t xml:space="preserve">DNAStable_75dC_4w           </t>
  </si>
  <si>
    <t xml:space="preserve">DNAStable_75dC_5w           </t>
  </si>
  <si>
    <t xml:space="preserve">DNAStable_85dC_1w           </t>
  </si>
  <si>
    <t xml:space="preserve">DNAStable_85dC_2w           </t>
  </si>
  <si>
    <t xml:space="preserve">DNAStable_85dC_3w           </t>
  </si>
  <si>
    <t xml:space="preserve">DNAStable_85dC_4w           </t>
  </si>
  <si>
    <t xml:space="preserve">DNAStable_85dC_5w           </t>
  </si>
  <si>
    <t xml:space="preserve">Sample Name     </t>
  </si>
  <si>
    <t xml:space="preserve">DNApure_65dC_1w </t>
  </si>
  <si>
    <t xml:space="preserve">DNApure_65dC_2w </t>
  </si>
  <si>
    <t xml:space="preserve">DNApure_65dC_3w </t>
  </si>
  <si>
    <t xml:space="preserve">DNApure_65dC_4w </t>
  </si>
  <si>
    <t xml:space="preserve">DNApure_65dC_5w </t>
  </si>
  <si>
    <t xml:space="preserve">DNApure_75dC_1w </t>
  </si>
  <si>
    <t xml:space="preserve">DNApure_75dC_2w </t>
  </si>
  <si>
    <t xml:space="preserve">DNApure_75dC_3w </t>
  </si>
  <si>
    <t xml:space="preserve">DNApure_75dC_4w </t>
  </si>
  <si>
    <t xml:space="preserve">DNApure_75dC_5w </t>
  </si>
  <si>
    <t xml:space="preserve">DNApure_85dC_1w </t>
  </si>
  <si>
    <t xml:space="preserve">DNApure_85dC_2w </t>
  </si>
  <si>
    <t xml:space="preserve">DNApure_85dC_3w </t>
  </si>
  <si>
    <t xml:space="preserve">DNApure_85dC_4w </t>
  </si>
  <si>
    <t xml:space="preserve">DNApure_85dC_5w </t>
  </si>
  <si>
    <t>MNP</t>
  </si>
  <si>
    <t>65dC</t>
  </si>
  <si>
    <t>75dC</t>
  </si>
  <si>
    <t>85dC</t>
  </si>
  <si>
    <t>65°C</t>
  </si>
  <si>
    <t>75°C</t>
  </si>
  <si>
    <t>85°C</t>
  </si>
  <si>
    <t>Activation energy</t>
  </si>
  <si>
    <t>Median Cq</t>
  </si>
  <si>
    <t>ln(conc)</t>
  </si>
  <si>
    <t>time passed</t>
  </si>
  <si>
    <t>Ref</t>
  </si>
  <si>
    <t>Temperature</t>
  </si>
  <si>
    <t>k</t>
  </si>
  <si>
    <t>1/T</t>
  </si>
  <si>
    <t>ln(k)</t>
  </si>
  <si>
    <t>1w</t>
  </si>
  <si>
    <t>2w</t>
  </si>
  <si>
    <t>3w</t>
  </si>
  <si>
    <t>4w</t>
  </si>
  <si>
    <t>5w</t>
  </si>
  <si>
    <t>EA</t>
  </si>
  <si>
    <t>J/mol</t>
  </si>
  <si>
    <t>Average</t>
  </si>
  <si>
    <t>k(25°C)</t>
  </si>
  <si>
    <t>half life</t>
  </si>
  <si>
    <t>k0</t>
  </si>
  <si>
    <t>Trehalose</t>
  </si>
  <si>
    <t>k(13°C)</t>
  </si>
  <si>
    <t>DNAStable</t>
  </si>
  <si>
    <t>DNA pure</t>
  </si>
  <si>
    <t>DNA Stable</t>
  </si>
  <si>
    <t>DNA 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</si>
</sst>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2" borderId="1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Dilution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'Dilution Series'!$C$3:$C$10</c:f>
              <c:numCache>
                <c:formatCode>General</c:formatCode>
                <c:ptCount val="8"/>
                <c:pt idx="0">
                  <c:v>-4.5406075122407694</c:v>
                </c:pt>
                <c:pt idx="2">
                  <c:v>-3.540607512240769</c:v>
                </c:pt>
                <c:pt idx="4">
                  <c:v>-2.540607512240769</c:v>
                </c:pt>
                <c:pt idx="6">
                  <c:v>-1.5406075122407692</c:v>
                </c:pt>
              </c:numCache>
            </c:numRef>
          </c:xVal>
          <c:yVal>
            <c:numRef>
              <c:f>'Dilution Series'!$D$3:$D$10</c:f>
              <c:numCache>
                <c:formatCode>General</c:formatCode>
                <c:ptCount val="8"/>
                <c:pt idx="0">
                  <c:v>14.445</c:v>
                </c:pt>
                <c:pt idx="2">
                  <c:v>10.239999999999998</c:v>
                </c:pt>
                <c:pt idx="4">
                  <c:v>6.6549999999999994</c:v>
                </c:pt>
                <c:pt idx="6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F-47F4-930C-1282A4BB1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198991"/>
        <c:axId val="1038202319"/>
      </c:scatterChart>
      <c:valAx>
        <c:axId val="103819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Log(conc)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202319"/>
        <c:crosses val="autoZero"/>
        <c:crossBetween val="midCat"/>
      </c:valAx>
      <c:valAx>
        <c:axId val="103820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9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65°C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[1]Summary!$B$49</c:f>
              <c:strCache>
                <c:ptCount val="1"/>
                <c:pt idx="0">
                  <c:v>MNP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[1]Summary!$A$50:$A$55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[1]Summary!$B$50:$B$55</c:f>
              <c:numCache>
                <c:formatCode>General</c:formatCode>
                <c:ptCount val="6"/>
                <c:pt idx="0">
                  <c:v>1</c:v>
                </c:pt>
                <c:pt idx="1">
                  <c:v>0.86326282591078662</c:v>
                </c:pt>
                <c:pt idx="2">
                  <c:v>0.72629175017362113</c:v>
                </c:pt>
                <c:pt idx="3">
                  <c:v>0.65285211411278488</c:v>
                </c:pt>
                <c:pt idx="4">
                  <c:v>0.38171296339672167</c:v>
                </c:pt>
                <c:pt idx="5">
                  <c:v>0.27621775835233175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C-4092-A714-446FEA6C9F5F}"/>
            </c:ext>
          </c:extLst>
        </c:ser>
        <c:ser>
          <c:idx val="1"/>
          <c:order val="1"/>
          <c:tx>
            <c:strRef>
              <c:f>[1]Summary!$C$49</c:f>
              <c:strCache>
                <c:ptCount val="1"/>
                <c:pt idx="0">
                  <c:v>Trehalose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[1]Summary!$A$50:$A$55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[1]Summary!$C$50:$C$55</c:f>
              <c:numCache>
                <c:formatCode>General</c:formatCode>
                <c:ptCount val="6"/>
                <c:pt idx="0">
                  <c:v>1</c:v>
                </c:pt>
                <c:pt idx="1">
                  <c:v>0.55740207664133568</c:v>
                </c:pt>
                <c:pt idx="2">
                  <c:v>0.20061467914274903</c:v>
                </c:pt>
                <c:pt idx="3">
                  <c:v>7.6859232055985494E-2</c:v>
                </c:pt>
                <c:pt idx="4">
                  <c:v>6.0970720647488597E-2</c:v>
                </c:pt>
                <c:pt idx="5">
                  <c:v>1.8873918221350941E-2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C-4092-A714-446FEA6C9F5F}"/>
            </c:ext>
          </c:extLst>
        </c:ser>
        <c:ser>
          <c:idx val="2"/>
          <c:order val="2"/>
          <c:tx>
            <c:strRef>
              <c:f>[1]Summary!$D$49</c:f>
              <c:strCache>
                <c:ptCount val="1"/>
                <c:pt idx="0">
                  <c:v>DNA Stable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[1]Summary!$A$50:$A$55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[1]Summary!$D$50:$D$55</c:f>
              <c:numCache>
                <c:formatCode>General</c:formatCode>
                <c:ptCount val="6"/>
                <c:pt idx="0">
                  <c:v>1</c:v>
                </c:pt>
                <c:pt idx="1">
                  <c:v>6.9648517610579989E-5</c:v>
                </c:pt>
                <c:pt idx="2">
                  <c:v>4.1386455905421503E-6</c:v>
                </c:pt>
                <c:pt idx="3">
                  <c:v>1.1920900626692527E-7</c:v>
                </c:pt>
                <c:pt idx="4">
                  <c:v>3.4539351270462238E-8</c:v>
                </c:pt>
                <c:pt idx="5">
                  <c:v>2.3739902294045623E-8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C-4092-A714-446FEA6C9F5F}"/>
            </c:ext>
          </c:extLst>
        </c:ser>
        <c:ser>
          <c:idx val="3"/>
          <c:order val="3"/>
          <c:tx>
            <c:strRef>
              <c:f>[1]Summary!$E$49</c:f>
              <c:strCache>
                <c:ptCount val="1"/>
                <c:pt idx="0">
                  <c:v>DNA Pure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[1]Summary!$A$50:$A$55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[1]Summary!$E$50:$E$55</c:f>
              <c:numCache>
                <c:formatCode>General</c:formatCode>
                <c:ptCount val="6"/>
                <c:pt idx="0">
                  <c:v>1</c:v>
                </c:pt>
                <c:pt idx="1">
                  <c:v>9.5053770488424949E-4</c:v>
                </c:pt>
                <c:pt idx="2">
                  <c:v>5.6069006498953537E-5</c:v>
                </c:pt>
                <c:pt idx="3">
                  <c:v>1.1289689360570062E-5</c:v>
                </c:pt>
                <c:pt idx="4">
                  <c:v>2.0283924229118189E-6</c:v>
                </c:pt>
                <c:pt idx="5">
                  <c:v>5.2944231188990711E-6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9C-4092-A714-446FEA6C9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978336"/>
        <c:axId val="1080978752"/>
      </c:lineChart>
      <c:catAx>
        <c:axId val="10809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8752"/>
        <c:crosses val="autoZero"/>
        <c:auto val="1"/>
        <c:lblAlgn val="ctr"/>
        <c:lblOffset val="100"/>
        <c:noMultiLvlLbl val="0"/>
      </c:catAx>
      <c:valAx>
        <c:axId val="1080978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75°C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[1]Summary!$H$49</c:f>
              <c:strCache>
                <c:ptCount val="1"/>
                <c:pt idx="0">
                  <c:v>MNP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[1]Summary!$G$50:$G$55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[1]Summary!$H$50:$H$55</c:f>
              <c:numCache>
                <c:formatCode>General</c:formatCode>
                <c:ptCount val="6"/>
                <c:pt idx="0">
                  <c:v>1</c:v>
                </c:pt>
                <c:pt idx="1">
                  <c:v>5.0177712136835327E-2</c:v>
                </c:pt>
                <c:pt idx="2">
                  <c:v>4.3796879389710684E-2</c:v>
                </c:pt>
                <c:pt idx="3">
                  <c:v>2.6371610570601098E-2</c:v>
                </c:pt>
                <c:pt idx="4">
                  <c:v>4.7906662181670459E-3</c:v>
                </c:pt>
                <c:pt idx="5">
                  <c:v>1.3497961940007162E-4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2-4BA0-A814-E1027B9F9B50}"/>
            </c:ext>
          </c:extLst>
        </c:ser>
        <c:ser>
          <c:idx val="1"/>
          <c:order val="1"/>
          <c:tx>
            <c:strRef>
              <c:f>[1]Summary!$I$49</c:f>
              <c:strCache>
                <c:ptCount val="1"/>
                <c:pt idx="0">
                  <c:v>Trehalose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[1]Summary!$G$50:$G$55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[1]Summary!$I$50:$I$55</c:f>
              <c:numCache>
                <c:formatCode>General</c:formatCode>
                <c:ptCount val="6"/>
                <c:pt idx="0">
                  <c:v>1</c:v>
                </c:pt>
                <c:pt idx="1">
                  <c:v>8.2966288105485743E-4</c:v>
                </c:pt>
                <c:pt idx="2">
                  <c:v>7.5237920157857012E-5</c:v>
                </c:pt>
                <c:pt idx="3">
                  <c:v>1.8072751023591342E-5</c:v>
                </c:pt>
                <c:pt idx="4">
                  <c:v>4.7485880529906289E-7</c:v>
                </c:pt>
                <c:pt idx="5">
                  <c:v>5.7657483484210249E-9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2-4BA0-A814-E1027B9F9B50}"/>
            </c:ext>
          </c:extLst>
        </c:ser>
        <c:ser>
          <c:idx val="2"/>
          <c:order val="2"/>
          <c:tx>
            <c:strRef>
              <c:f>[1]Summary!$J$49</c:f>
              <c:strCache>
                <c:ptCount val="1"/>
                <c:pt idx="0">
                  <c:v>DNA Stable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[1]Summary!$G$50:$G$55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[1]Summary!$J$50:$J$55</c:f>
              <c:numCache>
                <c:formatCode>General</c:formatCode>
                <c:ptCount val="6"/>
                <c:pt idx="0">
                  <c:v>1</c:v>
                </c:pt>
                <c:pt idx="1">
                  <c:v>5.3374126310326701E-9</c:v>
                </c:pt>
                <c:pt idx="2">
                  <c:v>2.5910382164388485E-10</c:v>
                </c:pt>
                <c:pt idx="3">
                  <c:v>1.6126314353217797E-10</c:v>
                </c:pt>
                <c:pt idx="4">
                  <c:v>8.9558596643125859E-11</c:v>
                </c:pt>
                <c:pt idx="5">
                  <c:v>2.9685304426176191E-10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2-4BA0-A814-E1027B9F9B50}"/>
            </c:ext>
          </c:extLst>
        </c:ser>
        <c:ser>
          <c:idx val="3"/>
          <c:order val="3"/>
          <c:tx>
            <c:strRef>
              <c:f>[1]Summary!$K$49</c:f>
              <c:strCache>
                <c:ptCount val="1"/>
                <c:pt idx="0">
                  <c:v>DNA Pure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[1]Summary!$G$50:$G$55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[1]Summary!$K$50:$K$55</c:f>
              <c:numCache>
                <c:formatCode>General</c:formatCode>
                <c:ptCount val="6"/>
                <c:pt idx="0">
                  <c:v>1</c:v>
                </c:pt>
                <c:pt idx="1">
                  <c:v>2.9948351700232815E-6</c:v>
                </c:pt>
                <c:pt idx="2">
                  <c:v>7.9971901090264908E-9</c:v>
                </c:pt>
                <c:pt idx="3">
                  <c:v>2.8825053029682104E-10</c:v>
                </c:pt>
                <c:pt idx="4">
                  <c:v>7.8169906288160694E-11</c:v>
                </c:pt>
                <c:pt idx="5">
                  <c:v>4.246520310746346E-11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12-4BA0-A814-E1027B9F9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269104"/>
        <c:axId val="1106270768"/>
      </c:lineChart>
      <c:catAx>
        <c:axId val="11062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70768"/>
        <c:crosses val="autoZero"/>
        <c:auto val="1"/>
        <c:lblAlgn val="ctr"/>
        <c:lblOffset val="100"/>
        <c:noMultiLvlLbl val="0"/>
      </c:catAx>
      <c:valAx>
        <c:axId val="1106270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85°C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[1]Summary!$N$49</c:f>
              <c:strCache>
                <c:ptCount val="1"/>
                <c:pt idx="0">
                  <c:v>MNP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[1]Summary!$M$50:$M$55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[1]Summary!$N$50:$N$55</c:f>
              <c:numCache>
                <c:formatCode>General</c:formatCode>
                <c:ptCount val="6"/>
                <c:pt idx="0">
                  <c:v>1</c:v>
                </c:pt>
                <c:pt idx="1">
                  <c:v>2.5796341036993485E-2</c:v>
                </c:pt>
                <c:pt idx="2">
                  <c:v>2.3307559799579125E-3</c:v>
                </c:pt>
                <c:pt idx="3">
                  <c:v>4.3125901483414186E-4</c:v>
                </c:pt>
                <c:pt idx="4">
                  <c:v>6.3300166612896989E-5</c:v>
                </c:pt>
                <c:pt idx="5">
                  <c:v>1.2376350284724837E-5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234-B3EE-95DAA15476F2}"/>
            </c:ext>
          </c:extLst>
        </c:ser>
        <c:ser>
          <c:idx val="1"/>
          <c:order val="1"/>
          <c:tx>
            <c:strRef>
              <c:f>[1]Summary!$O$49</c:f>
              <c:strCache>
                <c:ptCount val="1"/>
                <c:pt idx="0">
                  <c:v>Trehalose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[1]Summary!$M$50:$M$55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[1]Summary!$O$50:$O$55</c:f>
              <c:numCache>
                <c:formatCode>General</c:formatCode>
                <c:ptCount val="6"/>
                <c:pt idx="0">
                  <c:v>1</c:v>
                </c:pt>
                <c:pt idx="1">
                  <c:v>6.6594061748034636E-7</c:v>
                </c:pt>
                <c:pt idx="2">
                  <c:v>1.8152647505767165E-8</c:v>
                </c:pt>
                <c:pt idx="3">
                  <c:v>1.1108559017623004E-9</c:v>
                </c:pt>
                <c:pt idx="4">
                  <c:v>1.3870168494635241E-10</c:v>
                </c:pt>
                <c:pt idx="5">
                  <c:v>4.8047749690713189E-10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234-B3EE-95DAA15476F2}"/>
            </c:ext>
          </c:extLst>
        </c:ser>
        <c:ser>
          <c:idx val="2"/>
          <c:order val="2"/>
          <c:tx>
            <c:strRef>
              <c:f>[1]Summary!$P$49</c:f>
              <c:strCache>
                <c:ptCount val="1"/>
                <c:pt idx="0">
                  <c:v>DNA Stable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[1]Summary!$M$50:$M$55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[1]Summary!$P$50:$P$55</c:f>
              <c:numCache>
                <c:formatCode>General</c:formatCode>
                <c:ptCount val="6"/>
                <c:pt idx="0">
                  <c:v>1</c:v>
                </c:pt>
                <c:pt idx="1">
                  <c:v>2.2615496687063644E-10</c:v>
                </c:pt>
                <c:pt idx="2">
                  <c:v>1.5774535408509431E-10</c:v>
                </c:pt>
                <c:pt idx="3">
                  <c:v>2.4251476590211589E-10</c:v>
                </c:pt>
                <c:pt idx="4">
                  <c:v>4.2873003366545108E-10</c:v>
                </c:pt>
                <c:pt idx="5">
                  <c:v>1.5832627762276293E-10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234-B3EE-95DAA15476F2}"/>
            </c:ext>
          </c:extLst>
        </c:ser>
        <c:ser>
          <c:idx val="3"/>
          <c:order val="3"/>
          <c:tx>
            <c:strRef>
              <c:f>[1]Summary!$Q$49</c:f>
              <c:strCache>
                <c:ptCount val="1"/>
                <c:pt idx="0">
                  <c:v>DNA Pure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[1]Summary!$M$50:$M$55</c:f>
              <c:strCache>
                <c:ptCount val="6"/>
                <c:pt idx="0">
                  <c:v>Ref</c:v>
                </c:pt>
                <c:pt idx="1">
                  <c:v>1w</c:v>
                </c:pt>
                <c:pt idx="2">
                  <c:v>2w</c:v>
                </c:pt>
                <c:pt idx="3">
                  <c:v>3w</c:v>
                </c:pt>
                <c:pt idx="4">
                  <c:v>4w</c:v>
                </c:pt>
                <c:pt idx="5">
                  <c:v>5w</c:v>
                </c:pt>
              </c:strCache>
            </c:strRef>
          </c:cat>
          <c:val>
            <c:numRef>
              <c:f>[1]Summary!$Q$50:$Q$55</c:f>
              <c:numCache>
                <c:formatCode>General</c:formatCode>
                <c:ptCount val="6"/>
                <c:pt idx="0">
                  <c:v>1</c:v>
                </c:pt>
                <c:pt idx="1">
                  <c:v>6.0257730593541903E-9</c:v>
                </c:pt>
                <c:pt idx="2">
                  <c:v>2.0328710632236681E-10</c:v>
                </c:pt>
                <c:pt idx="3">
                  <c:v>4.5873102120427157E-11</c:v>
                </c:pt>
                <c:pt idx="4">
                  <c:v>2.0239236495410741E-12</c:v>
                </c:pt>
                <c:pt idx="5">
                  <c:v>1.6754749189233445E-11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D3-4234-B3EE-95DAA154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505856"/>
        <c:axId val="1103507104"/>
      </c:lineChart>
      <c:catAx>
        <c:axId val="110350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507104"/>
        <c:crosses val="autoZero"/>
        <c:auto val="1"/>
        <c:lblAlgn val="ctr"/>
        <c:lblOffset val="100"/>
        <c:noMultiLvlLbl val="0"/>
      </c:catAx>
      <c:valAx>
        <c:axId val="1103507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5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MNP</a:t>
            </a:r>
            <a:r>
              <a:rPr lang="de-CH" baseline="0"/>
              <a:t> 75°C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[1]Summary!$V$2</c:f>
              <c:strCache>
                <c:ptCount val="1"/>
                <c:pt idx="0">
                  <c:v>ln(conc)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[1]Summary!$T$3:$T$8</c:f>
              <c:numCache>
                <c:formatCode>General</c:formatCode>
                <c:ptCount val="6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[1]Summary!$V$3:$V$8</c:f>
              <c:numCache>
                <c:formatCode>General</c:formatCode>
                <c:ptCount val="6"/>
                <c:pt idx="0">
                  <c:v>-2.861175180368527</c:v>
                </c:pt>
                <c:pt idx="1">
                  <c:v>-5.8533595125798188</c:v>
                </c:pt>
                <c:pt idx="2">
                  <c:v>-5.9893678913166966</c:v>
                </c:pt>
                <c:pt idx="3">
                  <c:v>-6.496642384983967</c:v>
                </c:pt>
                <c:pt idx="4">
                  <c:v>-8.2022609723869646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07A-B382-DA5C4FA6D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390560"/>
        <c:axId val="1240390144"/>
      </c:scatterChart>
      <c:valAx>
        <c:axId val="124039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90144"/>
        <c:crosses val="autoZero"/>
        <c:crossBetween val="midCat"/>
      </c:valAx>
      <c:valAx>
        <c:axId val="12403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9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MNP 65°C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[1]Summary!$U$2</c:f>
              <c:strCache>
                <c:ptCount val="1"/>
                <c:pt idx="0">
                  <c:v>ln(conc)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[1]Summary!$T$3:$T$8</c:f>
              <c:numCache>
                <c:formatCode>General</c:formatCode>
                <c:ptCount val="6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[1]Summary!$U$3:$U$8</c:f>
              <c:numCache>
                <c:formatCode>General</c:formatCode>
                <c:ptCount val="6"/>
                <c:pt idx="0">
                  <c:v>-2.861175180368527</c:v>
                </c:pt>
                <c:pt idx="1">
                  <c:v>-3.0082112654894755</c:v>
                </c:pt>
                <c:pt idx="2">
                  <c:v>-3.180978665506589</c:v>
                </c:pt>
                <c:pt idx="3">
                  <c:v>-3.2875798272192758</c:v>
                </c:pt>
                <c:pt idx="4">
                  <c:v>-3.8242615379107363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D-44C4-A356-3AA929C6C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152160"/>
        <c:axId val="1068152576"/>
      </c:scatterChart>
      <c:valAx>
        <c:axId val="106815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52576"/>
        <c:crosses val="autoZero"/>
        <c:crossBetween val="midCat"/>
      </c:valAx>
      <c:valAx>
        <c:axId val="10681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5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MNP 85°C)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[1]Summary!$W$2</c:f>
              <c:strCache>
                <c:ptCount val="1"/>
                <c:pt idx="0">
                  <c:v>ln(conc)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[1]Summary!$T$3:$T$8</c:f>
              <c:numCache>
                <c:formatCode>General</c:formatCode>
                <c:ptCount val="6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[1]Summary!$W$3:$W$8</c:f>
              <c:numCache>
                <c:formatCode>General</c:formatCode>
                <c:ptCount val="6"/>
                <c:pt idx="0">
                  <c:v>-2.861175180368527</c:v>
                </c:pt>
                <c:pt idx="1">
                  <c:v>-6.5186977977521083</c:v>
                </c:pt>
                <c:pt idx="2">
                  <c:v>-8.9227377894796103</c:v>
                </c:pt>
                <c:pt idx="3">
                  <c:v>-10.609976866242489</c:v>
                </c:pt>
                <c:pt idx="4">
                  <c:v>-12.528797777070858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24-48A0-8F2F-F3295116F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153408"/>
        <c:axId val="1068148000"/>
      </c:scatterChart>
      <c:valAx>
        <c:axId val="106815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48000"/>
        <c:crosses val="autoZero"/>
        <c:crossBetween val="midCat"/>
      </c:valAx>
      <c:valAx>
        <c:axId val="10681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5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Energy for MNP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[1]Summary!$AB$3</c:f>
              <c:strCache>
                <c:ptCount val="1"/>
                <c:pt idx="0">
                  <c:v>ln(k)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[1]Summary!$AA$4:$AA$6</c:f>
              <c:numCache>
                <c:formatCode>General</c:formatCode>
                <c:ptCount val="3"/>
                <c:pt idx="0">
                  <c:v>2.9572674848440043E-3</c:v>
                </c:pt>
                <c:pt idx="1">
                  <c:v>2.8723251472066642E-3</c:v>
                </c:pt>
                <c:pt idx="2">
                  <c:v>2.7921262041044259E-3</c:v>
                </c:pt>
              </c:numCache>
            </c:numRef>
          </c:xVal>
          <c:yVal>
            <c:numRef>
              <c:f>[1]Summary!$AB$4:$AB$6</c:f>
              <c:numCache>
                <c:formatCode>General</c:formatCode>
                <c:ptCount val="3"/>
                <c:pt idx="0">
                  <c:v>-14.824130417397564</c:v>
                </c:pt>
                <c:pt idx="1">
                  <c:v>-13.197442590290441</c:v>
                </c:pt>
                <c:pt idx="2">
                  <c:v>-12.475647644972922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F2-4169-B9B4-A18D064F1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40064"/>
        <c:axId val="1089236736"/>
      </c:scatterChart>
      <c:valAx>
        <c:axId val="10892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36736"/>
        <c:crosses val="autoZero"/>
        <c:crossBetween val="midCat"/>
      </c:valAx>
      <c:valAx>
        <c:axId val="10892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4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Trehalose</a:t>
            </a:r>
            <a:r>
              <a:rPr lang="de-CH" baseline="0"/>
              <a:t> 65°C</a:t>
            </a:r>
            <a:endParaRPr lang="de-CH"/>
          </a:p>
        </c:rich>
      </c:tx>
      <c:layout>
        <c:manualLayout>
          <c:xMode val="edge"/>
          <c:yMode val="edge"/>
          <c:x val="0.28324632253824739"/>
          <c:y val="4.3592328207897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[1]Summary!$T$12:$T$17</c:f>
              <c:numCache>
                <c:formatCode>General</c:formatCode>
                <c:ptCount val="6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[1]Summary!$U$12:$U$17</c:f>
              <c:numCache>
                <c:formatCode>General</c:formatCode>
                <c:ptCount val="6"/>
                <c:pt idx="0">
                  <c:v>-4.9601152954700591</c:v>
                </c:pt>
                <c:pt idx="1">
                  <c:v>-5.5445837338258279</c:v>
                </c:pt>
                <c:pt idx="2">
                  <c:v>-6.5664845254164179</c:v>
                </c:pt>
                <c:pt idx="3">
                  <c:v>-7.5258949808306035</c:v>
                </c:pt>
                <c:pt idx="4">
                  <c:v>-7.7574768148960977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A-4CDC-BC25-67D49D86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389728"/>
        <c:axId val="1240391808"/>
      </c:scatterChart>
      <c:valAx>
        <c:axId val="124038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91808"/>
        <c:crosses val="autoZero"/>
        <c:crossBetween val="midCat"/>
      </c:valAx>
      <c:valAx>
        <c:axId val="12403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8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Trehalose 75°C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[1]Summary!$T$12:$T$17</c:f>
              <c:numCache>
                <c:formatCode>General</c:formatCode>
                <c:ptCount val="6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[1]Summary!$V$12:$V$17</c:f>
              <c:numCache>
                <c:formatCode>General</c:formatCode>
                <c:ptCount val="6"/>
                <c:pt idx="0">
                  <c:v>-4.9601152954700591</c:v>
                </c:pt>
                <c:pt idx="1">
                  <c:v>-12.054606402555798</c:v>
                </c:pt>
                <c:pt idx="2">
                  <c:v>-14.454970492155276</c:v>
                </c:pt>
                <c:pt idx="3">
                  <c:v>-15.881220517828474</c:v>
                </c:pt>
                <c:pt idx="4">
                  <c:v>-19.520363624571935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EB-4DF2-B754-EA0A8D374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565680"/>
        <c:axId val="1235561936"/>
      </c:scatterChart>
      <c:valAx>
        <c:axId val="12355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61936"/>
        <c:crosses val="autoZero"/>
        <c:crossBetween val="midCat"/>
      </c:valAx>
      <c:valAx>
        <c:axId val="12355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Trehalose 85°C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[1]Summary!$T$12:$T$17</c:f>
              <c:numCache>
                <c:formatCode>General</c:formatCode>
                <c:ptCount val="6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[1]Summary!$W$12:$W$17</c:f>
              <c:numCache>
                <c:formatCode>General</c:formatCode>
                <c:ptCount val="6"/>
                <c:pt idx="0">
                  <c:v>-4.9601152954700591</c:v>
                </c:pt>
                <c:pt idx="1">
                  <c:v>-19.182180628793756</c:v>
                </c:pt>
                <c:pt idx="2">
                  <c:v>-22.78456471425698</c:v>
                </c:pt>
                <c:pt idx="3">
                  <c:v>-25.578250331554997</c:v>
                </c:pt>
                <c:pt idx="4">
                  <c:v>-27.658810936016408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B-45E8-A405-A720B005E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4320"/>
        <c:axId val="1105463488"/>
      </c:scatterChart>
      <c:valAx>
        <c:axId val="110546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488"/>
        <c:crosses val="autoZero"/>
        <c:crossBetween val="midCat"/>
      </c:valAx>
      <c:valAx>
        <c:axId val="11054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energy for Trehalose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[1]Summary!$AB$12</c:f>
              <c:strCache>
                <c:ptCount val="1"/>
                <c:pt idx="0">
                  <c:v>ln(k)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[1]Summary!$AA$13:$AA$15</c:f>
              <c:numCache>
                <c:formatCode>General</c:formatCode>
                <c:ptCount val="3"/>
                <c:pt idx="0">
                  <c:v>2.9572674848440043E-3</c:v>
                </c:pt>
                <c:pt idx="1">
                  <c:v>2.8723251472066642E-3</c:v>
                </c:pt>
                <c:pt idx="2">
                  <c:v>2.7921262041044259E-3</c:v>
                </c:pt>
              </c:numCache>
            </c:numRef>
          </c:xVal>
          <c:yVal>
            <c:numRef>
              <c:f>[1]Summary!$AB$13:$AB$15</c:f>
              <c:numCache>
                <c:formatCode>General</c:formatCode>
                <c:ptCount val="3"/>
                <c:pt idx="0">
                  <c:v>-13.600366920803094</c:v>
                </c:pt>
                <c:pt idx="1">
                  <c:v>-12.136259310715328</c:v>
                </c:pt>
                <c:pt idx="2">
                  <c:v>-11.689779595416294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FC-4697-BDD3-1D2AC3487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530976"/>
        <c:axId val="1246531808"/>
      </c:scatterChart>
      <c:valAx>
        <c:axId val="12465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31808"/>
        <c:crosses val="autoZero"/>
        <c:crossBetween val="midCat"/>
      </c:valAx>
      <c:valAx>
        <c:axId val="12465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3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DNA Stable 65°C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[1]Summary!$T$21:$T$25</c:f>
              <c:numCache>
                <c:formatCode>General</c:formatCode>
                <c:ptCount val="5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[1]Summary!$U$21:$U$25</c:f>
              <c:numCache>
                <c:formatCode>General</c:formatCode>
                <c:ptCount val="5"/>
                <c:pt idx="0">
                  <c:v>-4.8755695465255151</c:v>
                </c:pt>
                <c:pt idx="1">
                  <c:v>-14.447618687899228</c:v>
                </c:pt>
                <c:pt idx="2">
                  <c:v>-17.270711522221429</c:v>
                </c:pt>
                <c:pt idx="3">
                  <c:v>-20.817957075764301</c:v>
                </c:pt>
                <c:pt idx="4">
                  <c:v>-22.056736092908288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E-4BDD-85D0-B9DF961B0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533888"/>
        <c:axId val="1246534304"/>
      </c:scatterChart>
      <c:valAx>
        <c:axId val="124653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34304"/>
        <c:crosses val="autoZero"/>
        <c:crossBetween val="midCat"/>
      </c:valAx>
      <c:valAx>
        <c:axId val="12465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3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DNA Stable 75°C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[1]Summary!$T$21:$T$25</c:f>
              <c:numCache>
                <c:formatCode>General</c:formatCode>
                <c:ptCount val="5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[1]Summary!$V$21:$V$25</c:f>
              <c:numCache>
                <c:formatCode>General</c:formatCode>
                <c:ptCount val="5"/>
                <c:pt idx="0">
                  <c:v>-4.8755695465255151</c:v>
                </c:pt>
                <c:pt idx="1">
                  <c:v>-23.924094373944332</c:v>
                </c:pt>
                <c:pt idx="2">
                  <c:v>-26.94936182530784</c:v>
                </c:pt>
                <c:pt idx="3">
                  <c:v>-27.423553199822891</c:v>
                </c:pt>
                <c:pt idx="4">
                  <c:v>-28.011697540306685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8-44F1-87EF-39F961F3B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1824"/>
        <c:axId val="1105450592"/>
      </c:scatterChart>
      <c:valAx>
        <c:axId val="110546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50592"/>
        <c:crosses val="autoZero"/>
        <c:crossBetween val="midCat"/>
      </c:valAx>
      <c:valAx>
        <c:axId val="11054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DNA Stable 85°C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[1]Summary!$T$21:$T$25</c:f>
              <c:numCache>
                <c:formatCode>General</c:formatCode>
                <c:ptCount val="5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[1]Summary!$W$21:$W$25</c:f>
              <c:numCache>
                <c:formatCode>General</c:formatCode>
                <c:ptCount val="5"/>
                <c:pt idx="0">
                  <c:v>-4.8755695465255151</c:v>
                </c:pt>
                <c:pt idx="1">
                  <c:v>-27.085370204044718</c:v>
                </c:pt>
                <c:pt idx="2">
                  <c:v>-27.445608612591034</c:v>
                </c:pt>
                <c:pt idx="3">
                  <c:v>-27.015528063612262</c:v>
                </c:pt>
                <c:pt idx="4">
                  <c:v>-26.445763233768588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4-4165-A3B0-7110310BA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566096"/>
        <c:axId val="1235563184"/>
      </c:scatterChart>
      <c:valAx>
        <c:axId val="123556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63184"/>
        <c:crosses val="autoZero"/>
        <c:crossBetween val="midCat"/>
      </c:valAx>
      <c:valAx>
        <c:axId val="123556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6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energy for DNAStable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[1]Summary!$AB$21</c:f>
              <c:strCache>
                <c:ptCount val="1"/>
                <c:pt idx="0">
                  <c:v>ln(k)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[1]Summary!$AA$22:$AA$24</c:f>
              <c:numCache>
                <c:formatCode>General</c:formatCode>
                <c:ptCount val="3"/>
                <c:pt idx="0">
                  <c:v>2.9572674848440043E-3</c:v>
                </c:pt>
                <c:pt idx="1">
                  <c:v>2.8723251472066642E-3</c:v>
                </c:pt>
                <c:pt idx="2">
                  <c:v>2.7921262041044259E-3</c:v>
                </c:pt>
              </c:numCache>
            </c:numRef>
          </c:xVal>
          <c:yVal>
            <c:numRef>
              <c:f>[1]Summary!$AB$22:$AB$24</c:f>
              <c:numCache>
                <c:formatCode>General</c:formatCode>
                <c:ptCount val="3"/>
                <c:pt idx="0">
                  <c:v>-11.924423233035506</c:v>
                </c:pt>
                <c:pt idx="1">
                  <c:v>-11.741724981140596</c:v>
                </c:pt>
                <c:pt idx="2">
                  <c:v>-11.891761300439935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3-4748-8C27-73C35A9D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070160"/>
        <c:axId val="1240067664"/>
      </c:scatterChart>
      <c:valAx>
        <c:axId val="124007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67664"/>
        <c:crosses val="autoZero"/>
        <c:crossBetween val="midCat"/>
      </c:valAx>
      <c:valAx>
        <c:axId val="124006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7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DNA</a:t>
            </a:r>
            <a:r>
              <a:rPr lang="de-CH" baseline="0"/>
              <a:t> pure 65°C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[1]Summary!$T$30:$T$34</c:f>
              <c:numCache>
                <c:formatCode>General</c:formatCode>
                <c:ptCount val="5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[1]Summary!$U$30:$U$34</c:f>
              <c:numCache>
                <c:formatCode>General</c:formatCode>
                <c:ptCount val="5"/>
                <c:pt idx="0">
                  <c:v>1.368984299730003E-2</c:v>
                </c:pt>
                <c:pt idx="1">
                  <c:v>1.3012711942879286E-5</c:v>
                </c:pt>
                <c:pt idx="2">
                  <c:v>7.6757589598526892E-7</c:v>
                </c:pt>
                <c:pt idx="3">
                  <c:v>1.545540748344927E-7</c:v>
                </c:pt>
                <c:pt idx="4">
                  <c:v>2.7768373806575802E-8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2-4CFB-A76B-03AA8A805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392224"/>
        <c:axId val="1240393056"/>
      </c:scatterChart>
      <c:valAx>
        <c:axId val="124039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93056"/>
        <c:crosses val="autoZero"/>
        <c:crossBetween val="midCat"/>
      </c:valAx>
      <c:valAx>
        <c:axId val="12403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9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DNA</a:t>
            </a:r>
            <a:r>
              <a:rPr lang="de-CH" baseline="0"/>
              <a:t> pure 75°C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[1]Summary!$T$30:$T$34</c:f>
              <c:numCache>
                <c:formatCode>General</c:formatCode>
                <c:ptCount val="5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[1]Summary!$V$30:$V$34</c:f>
              <c:numCache>
                <c:formatCode>General</c:formatCode>
                <c:ptCount val="5"/>
                <c:pt idx="0">
                  <c:v>1.368984299730003E-2</c:v>
                </c:pt>
                <c:pt idx="1">
                  <c:v>4.0998823280411066E-8</c:v>
                </c:pt>
                <c:pt idx="2">
                  <c:v>1.0948027701213337E-10</c:v>
                </c:pt>
                <c:pt idx="3">
                  <c:v>3.9461045036519556E-12</c:v>
                </c:pt>
                <c:pt idx="4">
                  <c:v>1.0701337441985762E-12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F-4FBD-88DB-3093311E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904880"/>
        <c:axId val="1240904048"/>
      </c:scatterChart>
      <c:valAx>
        <c:axId val="124090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04048"/>
        <c:crosses val="autoZero"/>
        <c:crossBetween val="midCat"/>
      </c:valAx>
      <c:valAx>
        <c:axId val="12409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0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DNA pure</a:t>
            </a:r>
            <a:r>
              <a:rPr lang="de-CH" baseline="0"/>
              <a:t> 85°C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[1]Summary!$T$30:$T$34</c:f>
              <c:numCache>
                <c:formatCode>General</c:formatCode>
                <c:ptCount val="5"/>
                <c:pt idx="0">
                  <c:v>0</c:v>
                </c:pt>
                <c:pt idx="1">
                  <c:v>604800</c:v>
                </c:pt>
                <c:pt idx="2">
                  <c:v>1036800</c:v>
                </c:pt>
                <c:pt idx="3">
                  <c:v>1814400</c:v>
                </c:pt>
                <c:pt idx="4">
                  <c:v>2419200</c:v>
                </c:pt>
              </c:numCache>
            </c:numRef>
          </c:xVal>
          <c:yVal>
            <c:numRef>
              <c:f>[1]Summary!$W$30:$W$34</c:f>
              <c:numCache>
                <c:formatCode>General</c:formatCode>
                <c:ptCount val="5"/>
                <c:pt idx="0">
                  <c:v>1.368984299730003E-2</c:v>
                </c:pt>
                <c:pt idx="1">
                  <c:v>8.2491887119919141E-11</c:v>
                </c:pt>
                <c:pt idx="2">
                  <c:v>2.7829685689286399E-12</c:v>
                </c:pt>
                <c:pt idx="3">
                  <c:v>6.2799556582775883E-13</c:v>
                </c:pt>
                <c:pt idx="4">
                  <c:v>2.7707197000739793E-14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C-4579-8C2D-C40DCEFD5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533056"/>
        <c:axId val="1246533472"/>
      </c:scatterChart>
      <c:valAx>
        <c:axId val="124653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33472"/>
        <c:crosses val="autoZero"/>
        <c:crossBetween val="midCat"/>
      </c:valAx>
      <c:valAx>
        <c:axId val="124653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3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[1]Summary!$AB$30</c:f>
              <c:strCache>
                <c:ptCount val="1"/>
                <c:pt idx="0">
                  <c:v>ln(k)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[1]Summary!$AA$31:$AA$33</c:f>
              <c:numCache>
                <c:formatCode>General</c:formatCode>
                <c:ptCount val="3"/>
                <c:pt idx="0">
                  <c:v>2.9572674848440043E-3</c:v>
                </c:pt>
                <c:pt idx="1">
                  <c:v>2.8723251472066642E-3</c:v>
                </c:pt>
                <c:pt idx="2">
                  <c:v>2.7921262041044259E-3</c:v>
                </c:pt>
              </c:numCache>
            </c:numRef>
          </c:xVal>
          <c:yVal>
            <c:numRef>
              <c:f>[1]Summary!$AB$31:$AB$33</c:f>
              <c:numCache>
                <c:formatCode>General</c:formatCode>
                <c:ptCount val="3"/>
                <c:pt idx="0">
                  <c:v>-19.248230553696068</c:v>
                </c:pt>
                <c:pt idx="1">
                  <c:v>-19.248688199710291</c:v>
                </c:pt>
                <c:pt idx="2">
                  <c:v>-19.248688199710291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A-49D8-91E1-ED61F34C1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530528"/>
        <c:axId val="1092529280"/>
      </c:scatterChart>
      <c:valAx>
        <c:axId val="109253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29280"/>
        <c:crosses val="autoZero"/>
        <c:crossBetween val="midCat"/>
      </c:valAx>
      <c:valAx>
        <c:axId val="10925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</xdr:row>
      <xdr:rowOff>19050</xdr:rowOff>
    </xdr:from>
    <xdr:to>
      <xdr:col>10</xdr:col>
      <xdr:colOff>609600</xdr:colOff>
      <xdr:row>15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21290</xdr:rowOff>
    </xdr:from>
    <xdr:to>
      <xdr:col>7</xdr:col>
      <xdr:colOff>711574</xdr:colOff>
      <xdr:row>73</xdr:row>
      <xdr:rowOff>154641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296955</xdr:colOff>
      <xdr:row>56</xdr:row>
      <xdr:rowOff>158001</xdr:rowOff>
    </xdr:from>
    <xdr:to>
      <xdr:col>15</xdr:col>
      <xdr:colOff>212910</xdr:colOff>
      <xdr:row>73</xdr:row>
      <xdr:rowOff>100852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431427</xdr:colOff>
      <xdr:row>56</xdr:row>
      <xdr:rowOff>113177</xdr:rowOff>
    </xdr:from>
    <xdr:to>
      <xdr:col>22</xdr:col>
      <xdr:colOff>705971</xdr:colOff>
      <xdr:row>73</xdr:row>
      <xdr:rowOff>168086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511395</xdr:colOff>
      <xdr:row>0</xdr:row>
      <xdr:rowOff>75484</xdr:rowOff>
    </xdr:from>
    <xdr:to>
      <xdr:col>36</xdr:col>
      <xdr:colOff>346364</xdr:colOff>
      <xdr:row>10</xdr:row>
      <xdr:rowOff>17319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363582</xdr:colOff>
      <xdr:row>0</xdr:row>
      <xdr:rowOff>96319</xdr:rowOff>
    </xdr:from>
    <xdr:to>
      <xdr:col>32</xdr:col>
      <xdr:colOff>114403</xdr:colOff>
      <xdr:row>9</xdr:row>
      <xdr:rowOff>63619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458931</xdr:colOff>
      <xdr:row>0</xdr:row>
      <xdr:rowOff>75385</xdr:rowOff>
    </xdr:from>
    <xdr:to>
      <xdr:col>40</xdr:col>
      <xdr:colOff>536864</xdr:colOff>
      <xdr:row>9</xdr:row>
      <xdr:rowOff>121227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676427</xdr:colOff>
      <xdr:row>0</xdr:row>
      <xdr:rowOff>81497</xdr:rowOff>
    </xdr:from>
    <xdr:to>
      <xdr:col>18</xdr:col>
      <xdr:colOff>227174</xdr:colOff>
      <xdr:row>10</xdr:row>
      <xdr:rowOff>56029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391695</xdr:colOff>
      <xdr:row>10</xdr:row>
      <xdr:rowOff>73708</xdr:rowOff>
    </xdr:from>
    <xdr:to>
      <xdr:col>31</xdr:col>
      <xdr:colOff>693236</xdr:colOff>
      <xdr:row>19</xdr:row>
      <xdr:rowOff>107222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496116</xdr:colOff>
      <xdr:row>9</xdr:row>
      <xdr:rowOff>161976</xdr:rowOff>
    </xdr:from>
    <xdr:to>
      <xdr:col>36</xdr:col>
      <xdr:colOff>173182</xdr:colOff>
      <xdr:row>18</xdr:row>
      <xdr:rowOff>121228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389149</xdr:colOff>
      <xdr:row>8</xdr:row>
      <xdr:rowOff>173284</xdr:rowOff>
    </xdr:from>
    <xdr:to>
      <xdr:col>40</xdr:col>
      <xdr:colOff>381000</xdr:colOff>
      <xdr:row>18</xdr:row>
      <xdr:rowOff>121227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603080</xdr:colOff>
      <xdr:row>10</xdr:row>
      <xdr:rowOff>85673</xdr:rowOff>
    </xdr:from>
    <xdr:to>
      <xdr:col>17</xdr:col>
      <xdr:colOff>748756</xdr:colOff>
      <xdr:row>20</xdr:row>
      <xdr:rowOff>3056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528636</xdr:colOff>
      <xdr:row>18</xdr:row>
      <xdr:rowOff>133349</xdr:rowOff>
    </xdr:from>
    <xdr:to>
      <xdr:col>31</xdr:col>
      <xdr:colOff>571499</xdr:colOff>
      <xdr:row>26</xdr:row>
      <xdr:rowOff>6667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528636</xdr:colOff>
      <xdr:row>18</xdr:row>
      <xdr:rowOff>147636</xdr:rowOff>
    </xdr:from>
    <xdr:to>
      <xdr:col>35</xdr:col>
      <xdr:colOff>571499</xdr:colOff>
      <xdr:row>26</xdr:row>
      <xdr:rowOff>20954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585786</xdr:colOff>
      <xdr:row>19</xdr:row>
      <xdr:rowOff>-1</xdr:rowOff>
    </xdr:from>
    <xdr:to>
      <xdr:col>39</xdr:col>
      <xdr:colOff>628649</xdr:colOff>
      <xdr:row>26</xdr:row>
      <xdr:rowOff>63817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528638</xdr:colOff>
      <xdr:row>19</xdr:row>
      <xdr:rowOff>0</xdr:rowOff>
    </xdr:from>
    <xdr:to>
      <xdr:col>17</xdr:col>
      <xdr:colOff>695326</xdr:colOff>
      <xdr:row>27</xdr:row>
      <xdr:rowOff>123826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481012</xdr:colOff>
      <xdr:row>27</xdr:row>
      <xdr:rowOff>135253</xdr:rowOff>
    </xdr:from>
    <xdr:to>
      <xdr:col>32</xdr:col>
      <xdr:colOff>85383</xdr:colOff>
      <xdr:row>36</xdr:row>
      <xdr:rowOff>38100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32</xdr:col>
      <xdr:colOff>395287</xdr:colOff>
      <xdr:row>27</xdr:row>
      <xdr:rowOff>157162</xdr:rowOff>
    </xdr:from>
    <xdr:to>
      <xdr:col>35</xdr:col>
      <xdr:colOff>641350</xdr:colOff>
      <xdr:row>35</xdr:row>
      <xdr:rowOff>152400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36</xdr:col>
      <xdr:colOff>204787</xdr:colOff>
      <xdr:row>27</xdr:row>
      <xdr:rowOff>66675</xdr:rowOff>
    </xdr:from>
    <xdr:to>
      <xdr:col>39</xdr:col>
      <xdr:colOff>665162</xdr:colOff>
      <xdr:row>36</xdr:row>
      <xdr:rowOff>0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565896</xdr:colOff>
      <xdr:row>28</xdr:row>
      <xdr:rowOff>1120</xdr:rowOff>
    </xdr:from>
    <xdr:to>
      <xdr:col>18</xdr:col>
      <xdr:colOff>257735</xdr:colOff>
      <xdr:row>39</xdr:row>
      <xdr:rowOff>33618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chenwe/polybox/PhD/Microsoft/Magnetic%20Nanoparticles/Large%20Aging/F15-aging-All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P"/>
      <sheetName val="Trehalose"/>
      <sheetName val="DNAStable"/>
      <sheetName val="DNA pure"/>
      <sheetName val="Summary"/>
      <sheetName val="Half lif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U2" t="str">
            <v>ln(conc)</v>
          </cell>
          <cell r="V2" t="str">
            <v>ln(conc)</v>
          </cell>
          <cell r="W2" t="str">
            <v>ln(conc)</v>
          </cell>
        </row>
        <row r="3">
          <cell r="T3">
            <v>0</v>
          </cell>
          <cell r="U3">
            <v>-2.861175180368527</v>
          </cell>
          <cell r="V3">
            <v>-2.861175180368527</v>
          </cell>
          <cell r="W3">
            <v>-2.861175180368527</v>
          </cell>
          <cell r="AB3" t="str">
            <v>ln(k)</v>
          </cell>
        </row>
        <row r="4">
          <cell r="T4">
            <v>604800</v>
          </cell>
          <cell r="U4">
            <v>-3.0082112654894755</v>
          </cell>
          <cell r="V4">
            <v>-5.8533595125798188</v>
          </cell>
          <cell r="W4">
            <v>-6.5186977977521083</v>
          </cell>
          <cell r="AA4">
            <v>2.9572674848440043E-3</v>
          </cell>
          <cell r="AB4">
            <v>-14.824130417397564</v>
          </cell>
        </row>
        <row r="5">
          <cell r="T5">
            <v>1036800</v>
          </cell>
          <cell r="U5">
            <v>-3.180978665506589</v>
          </cell>
          <cell r="V5">
            <v>-5.9893678913166966</v>
          </cell>
          <cell r="W5">
            <v>-8.9227377894796103</v>
          </cell>
          <cell r="AA5">
            <v>2.8723251472066642E-3</v>
          </cell>
          <cell r="AB5">
            <v>-13.197442590290441</v>
          </cell>
        </row>
        <row r="6">
          <cell r="T6">
            <v>1814400</v>
          </cell>
          <cell r="U6">
            <v>-3.2875798272192758</v>
          </cell>
          <cell r="V6">
            <v>-6.496642384983967</v>
          </cell>
          <cell r="W6">
            <v>-10.609976866242489</v>
          </cell>
          <cell r="AA6">
            <v>2.7921262041044259E-3</v>
          </cell>
          <cell r="AB6">
            <v>-12.475647644972922</v>
          </cell>
        </row>
        <row r="7">
          <cell r="T7">
            <v>2419200</v>
          </cell>
          <cell r="U7">
            <v>-3.8242615379107363</v>
          </cell>
          <cell r="V7">
            <v>-8.2022609723869646</v>
          </cell>
          <cell r="W7">
            <v>-12.528797777070858</v>
          </cell>
        </row>
        <row r="12">
          <cell r="T12">
            <v>0</v>
          </cell>
          <cell r="U12">
            <v>-4.9601152954700591</v>
          </cell>
          <cell r="V12">
            <v>-4.9601152954700591</v>
          </cell>
          <cell r="W12">
            <v>-4.9601152954700591</v>
          </cell>
          <cell r="AB12" t="str">
            <v>ln(k)</v>
          </cell>
        </row>
        <row r="13">
          <cell r="T13">
            <v>604800</v>
          </cell>
          <cell r="U13">
            <v>-5.5445837338258279</v>
          </cell>
          <cell r="V13">
            <v>-12.054606402555798</v>
          </cell>
          <cell r="W13">
            <v>-19.182180628793756</v>
          </cell>
          <cell r="AA13">
            <v>2.9572674848440043E-3</v>
          </cell>
          <cell r="AB13">
            <v>-13.600366920803094</v>
          </cell>
        </row>
        <row r="14">
          <cell r="T14">
            <v>1036800</v>
          </cell>
          <cell r="U14">
            <v>-6.5664845254164179</v>
          </cell>
          <cell r="V14">
            <v>-14.454970492155276</v>
          </cell>
          <cell r="W14">
            <v>-22.78456471425698</v>
          </cell>
          <cell r="AA14">
            <v>2.8723251472066642E-3</v>
          </cell>
          <cell r="AB14">
            <v>-12.136259310715328</v>
          </cell>
        </row>
        <row r="15">
          <cell r="T15">
            <v>1814400</v>
          </cell>
          <cell r="U15">
            <v>-7.5258949808306035</v>
          </cell>
          <cell r="V15">
            <v>-15.881220517828474</v>
          </cell>
          <cell r="W15">
            <v>-25.578250331554997</v>
          </cell>
          <cell r="AA15">
            <v>2.7921262041044259E-3</v>
          </cell>
          <cell r="AB15">
            <v>-11.689779595416294</v>
          </cell>
        </row>
        <row r="16">
          <cell r="T16">
            <v>2419200</v>
          </cell>
          <cell r="U16">
            <v>-7.7574768148960977</v>
          </cell>
          <cell r="V16">
            <v>-19.520363624571935</v>
          </cell>
          <cell r="W16">
            <v>-27.658810936016408</v>
          </cell>
        </row>
        <row r="21">
          <cell r="T21">
            <v>0</v>
          </cell>
          <cell r="U21">
            <v>-4.8755695465255151</v>
          </cell>
          <cell r="V21">
            <v>-4.8755695465255151</v>
          </cell>
          <cell r="W21">
            <v>-4.8755695465255151</v>
          </cell>
          <cell r="AB21" t="str">
            <v>ln(k)</v>
          </cell>
        </row>
        <row r="22">
          <cell r="T22">
            <v>604800</v>
          </cell>
          <cell r="U22">
            <v>-14.447618687899228</v>
          </cell>
          <cell r="V22">
            <v>-23.924094373944332</v>
          </cell>
          <cell r="W22">
            <v>-27.085370204044718</v>
          </cell>
          <cell r="AA22">
            <v>2.9572674848440043E-3</v>
          </cell>
          <cell r="AB22">
            <v>-11.924423233035506</v>
          </cell>
        </row>
        <row r="23">
          <cell r="T23">
            <v>1036800</v>
          </cell>
          <cell r="U23">
            <v>-17.270711522221429</v>
          </cell>
          <cell r="V23">
            <v>-26.94936182530784</v>
          </cell>
          <cell r="W23">
            <v>-27.445608612591034</v>
          </cell>
          <cell r="AA23">
            <v>2.8723251472066642E-3</v>
          </cell>
          <cell r="AB23">
            <v>-11.741724981140596</v>
          </cell>
        </row>
        <row r="24">
          <cell r="T24">
            <v>1814400</v>
          </cell>
          <cell r="U24">
            <v>-20.817957075764301</v>
          </cell>
          <cell r="V24">
            <v>-27.423553199822891</v>
          </cell>
          <cell r="W24">
            <v>-27.015528063612262</v>
          </cell>
          <cell r="AA24">
            <v>2.7921262041044259E-3</v>
          </cell>
          <cell r="AB24">
            <v>-11.891761300439935</v>
          </cell>
        </row>
        <row r="25">
          <cell r="T25">
            <v>2419200</v>
          </cell>
          <cell r="U25">
            <v>-22.056736092908288</v>
          </cell>
          <cell r="V25">
            <v>-28.011697540306685</v>
          </cell>
          <cell r="W25">
            <v>-26.445763233768588</v>
          </cell>
        </row>
        <row r="30">
          <cell r="T30">
            <v>0</v>
          </cell>
          <cell r="U30">
            <v>1.368984299730003E-2</v>
          </cell>
          <cell r="V30">
            <v>1.368984299730003E-2</v>
          </cell>
          <cell r="W30">
            <v>1.368984299730003E-2</v>
          </cell>
          <cell r="AB30" t="str">
            <v>ln(k)</v>
          </cell>
        </row>
        <row r="31">
          <cell r="T31">
            <v>604800</v>
          </cell>
          <cell r="U31">
            <v>1.3012711942879286E-5</v>
          </cell>
          <cell r="V31">
            <v>4.0998823280411066E-8</v>
          </cell>
          <cell r="W31">
            <v>8.2491887119919141E-11</v>
          </cell>
          <cell r="AA31">
            <v>2.9572674848440043E-3</v>
          </cell>
          <cell r="AB31">
            <v>-19.248230553696068</v>
          </cell>
        </row>
        <row r="32">
          <cell r="T32">
            <v>1036800</v>
          </cell>
          <cell r="U32">
            <v>7.6757589598526892E-7</v>
          </cell>
          <cell r="V32">
            <v>1.0948027701213337E-10</v>
          </cell>
          <cell r="W32">
            <v>2.7829685689286399E-12</v>
          </cell>
          <cell r="AA32">
            <v>2.8723251472066642E-3</v>
          </cell>
          <cell r="AB32">
            <v>-19.248688199710291</v>
          </cell>
        </row>
        <row r="33">
          <cell r="T33">
            <v>1814400</v>
          </cell>
          <cell r="U33">
            <v>1.545540748344927E-7</v>
          </cell>
          <cell r="V33">
            <v>3.9461045036519556E-12</v>
          </cell>
          <cell r="W33">
            <v>6.2799556582775883E-13</v>
          </cell>
          <cell r="AA33">
            <v>2.7921262041044259E-3</v>
          </cell>
          <cell r="AB33">
            <v>-19.248688199710291</v>
          </cell>
        </row>
        <row r="34">
          <cell r="T34">
            <v>2419200</v>
          </cell>
          <cell r="U34">
            <v>2.7768373806575802E-8</v>
          </cell>
          <cell r="V34">
            <v>1.0701337441985762E-12</v>
          </cell>
          <cell r="W34">
            <v>2.7707197000739793E-14</v>
          </cell>
        </row>
        <row r="49">
          <cell r="B49" t="str">
            <v>MNP</v>
          </cell>
          <cell r="C49" t="str">
            <v>Trehalose</v>
          </cell>
          <cell r="D49" t="str">
            <v>DNA Stable</v>
          </cell>
          <cell r="E49" t="str">
            <v>DNA Pure</v>
          </cell>
          <cell r="H49" t="str">
            <v>MNP</v>
          </cell>
          <cell r="I49" t="str">
            <v>Trehalose</v>
          </cell>
          <cell r="J49" t="str">
            <v>DNA Stable</v>
          </cell>
          <cell r="K49" t="str">
            <v>DNA Pure</v>
          </cell>
          <cell r="N49" t="str">
            <v>MNP</v>
          </cell>
          <cell r="O49" t="str">
            <v>Trehalose</v>
          </cell>
          <cell r="P49" t="str">
            <v>DNA Stable</v>
          </cell>
          <cell r="Q49" t="str">
            <v>DNA Pure</v>
          </cell>
        </row>
        <row r="50">
          <cell r="A50" t="str">
            <v>Ref</v>
          </cell>
          <cell r="B50">
            <v>1</v>
          </cell>
          <cell r="C50">
            <v>1</v>
          </cell>
          <cell r="D50">
            <v>1</v>
          </cell>
          <cell r="E50">
            <v>1</v>
          </cell>
          <cell r="G50" t="str">
            <v>Ref</v>
          </cell>
          <cell r="H50">
            <v>1</v>
          </cell>
          <cell r="I50">
            <v>1</v>
          </cell>
          <cell r="J50">
            <v>1</v>
          </cell>
          <cell r="K50">
            <v>1</v>
          </cell>
          <cell r="M50" t="str">
            <v>Ref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</row>
        <row r="51">
          <cell r="A51" t="str">
            <v>1w</v>
          </cell>
          <cell r="B51">
            <v>0.86326282591078662</v>
          </cell>
          <cell r="C51">
            <v>0.55740207664133568</v>
          </cell>
          <cell r="D51">
            <v>6.9648517610579989E-5</v>
          </cell>
          <cell r="E51">
            <v>9.5053770488424949E-4</v>
          </cell>
          <cell r="G51" t="str">
            <v>1w</v>
          </cell>
          <cell r="H51">
            <v>5.0177712136835327E-2</v>
          </cell>
          <cell r="I51">
            <v>8.2966288105485743E-4</v>
          </cell>
          <cell r="J51">
            <v>5.3374126310326701E-9</v>
          </cell>
          <cell r="K51">
            <v>2.9948351700232815E-6</v>
          </cell>
          <cell r="M51" t="str">
            <v>1w</v>
          </cell>
          <cell r="N51">
            <v>2.5796341036993485E-2</v>
          </cell>
          <cell r="O51">
            <v>6.6594061748034636E-7</v>
          </cell>
          <cell r="P51">
            <v>2.2615496687063644E-10</v>
          </cell>
          <cell r="Q51">
            <v>6.0257730593541903E-9</v>
          </cell>
        </row>
        <row r="52">
          <cell r="A52" t="str">
            <v>2w</v>
          </cell>
          <cell r="B52">
            <v>0.72629175017362113</v>
          </cell>
          <cell r="C52">
            <v>0.20061467914274903</v>
          </cell>
          <cell r="D52">
            <v>4.1386455905421503E-6</v>
          </cell>
          <cell r="E52">
            <v>5.6069006498953537E-5</v>
          </cell>
          <cell r="G52" t="str">
            <v>2w</v>
          </cell>
          <cell r="H52">
            <v>4.3796879389710684E-2</v>
          </cell>
          <cell r="I52">
            <v>7.5237920157857012E-5</v>
          </cell>
          <cell r="J52">
            <v>2.5910382164388485E-10</v>
          </cell>
          <cell r="K52">
            <v>7.9971901090264908E-9</v>
          </cell>
          <cell r="M52" t="str">
            <v>2w</v>
          </cell>
          <cell r="N52">
            <v>2.3307559799579125E-3</v>
          </cell>
          <cell r="O52">
            <v>1.8152647505767165E-8</v>
          </cell>
          <cell r="P52">
            <v>1.5774535408509431E-10</v>
          </cell>
          <cell r="Q52">
            <v>2.0328710632236681E-10</v>
          </cell>
        </row>
        <row r="53">
          <cell r="A53" t="str">
            <v>3w</v>
          </cell>
          <cell r="B53">
            <v>0.65285211411278488</v>
          </cell>
          <cell r="C53">
            <v>7.6859232055985494E-2</v>
          </cell>
          <cell r="D53">
            <v>1.1920900626692527E-7</v>
          </cell>
          <cell r="E53">
            <v>1.1289689360570062E-5</v>
          </cell>
          <cell r="G53" t="str">
            <v>3w</v>
          </cell>
          <cell r="H53">
            <v>2.6371610570601098E-2</v>
          </cell>
          <cell r="I53">
            <v>1.8072751023591342E-5</v>
          </cell>
          <cell r="J53">
            <v>1.6126314353217797E-10</v>
          </cell>
          <cell r="K53">
            <v>2.8825053029682104E-10</v>
          </cell>
          <cell r="M53" t="str">
            <v>3w</v>
          </cell>
          <cell r="N53">
            <v>4.3125901483414186E-4</v>
          </cell>
          <cell r="O53">
            <v>1.1108559017623004E-9</v>
          </cell>
          <cell r="P53">
            <v>2.4251476590211589E-10</v>
          </cell>
          <cell r="Q53">
            <v>4.5873102120427157E-11</v>
          </cell>
        </row>
        <row r="54">
          <cell r="A54" t="str">
            <v>4w</v>
          </cell>
          <cell r="B54">
            <v>0.38171296339672167</v>
          </cell>
          <cell r="C54">
            <v>6.0970720647488597E-2</v>
          </cell>
          <cell r="D54">
            <v>3.4539351270462238E-8</v>
          </cell>
          <cell r="E54">
            <v>2.0283924229118189E-6</v>
          </cell>
          <cell r="G54" t="str">
            <v>4w</v>
          </cell>
          <cell r="H54">
            <v>4.7906662181670459E-3</v>
          </cell>
          <cell r="I54">
            <v>4.7485880529906289E-7</v>
          </cell>
          <cell r="J54">
            <v>8.9558596643125859E-11</v>
          </cell>
          <cell r="K54">
            <v>7.8169906288160694E-11</v>
          </cell>
          <cell r="M54" t="str">
            <v>4w</v>
          </cell>
          <cell r="N54">
            <v>6.3300166612896989E-5</v>
          </cell>
          <cell r="O54">
            <v>1.3870168494635241E-10</v>
          </cell>
          <cell r="P54">
            <v>4.2873003366545108E-10</v>
          </cell>
          <cell r="Q54">
            <v>2.0239236495410741E-12</v>
          </cell>
        </row>
        <row r="55">
          <cell r="A55" t="str">
            <v>5w</v>
          </cell>
          <cell r="B55">
            <v>0.27621775835233175</v>
          </cell>
          <cell r="C55">
            <v>1.8873918221350941E-2</v>
          </cell>
          <cell r="D55">
            <v>2.3739902294045623E-8</v>
          </cell>
          <cell r="E55">
            <v>5.2944231188990711E-6</v>
          </cell>
          <cell r="G55" t="str">
            <v>5w</v>
          </cell>
          <cell r="H55">
            <v>1.3497961940007162E-4</v>
          </cell>
          <cell r="I55">
            <v>5.7657483484210249E-9</v>
          </cell>
          <cell r="J55">
            <v>2.9685304426176191E-10</v>
          </cell>
          <cell r="K55">
            <v>4.246520310746346E-11</v>
          </cell>
          <cell r="M55" t="str">
            <v>5w</v>
          </cell>
          <cell r="N55">
            <v>1.2376350284724837E-5</v>
          </cell>
          <cell r="O55">
            <v>4.8047749690713189E-10</v>
          </cell>
          <cell r="P55">
            <v>1.5832627762276293E-10</v>
          </cell>
          <cell r="Q55">
            <v>1.6754749189233445E-11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>
      <selection activeCell="E5" sqref="E5"/>
    </sheetView>
  </sheetViews>
  <sheetFormatPr baseColWidth="10" defaultRowHeight="15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11</v>
      </c>
      <c r="B2">
        <v>4.47</v>
      </c>
      <c r="C2" s="3">
        <f>MEDIAN(B2:B5)</f>
        <v>4.4800000000000004</v>
      </c>
      <c r="D2" s="3">
        <f>AVEDEV(B2:B5)</f>
        <v>2.750000000000008E-2</v>
      </c>
    </row>
    <row r="3" spans="1:4" x14ac:dyDescent="0.2">
      <c r="A3" t="s">
        <v>11</v>
      </c>
      <c r="B3">
        <v>4.42</v>
      </c>
      <c r="C3" s="3"/>
      <c r="D3" s="3"/>
    </row>
    <row r="4" spans="1:4" x14ac:dyDescent="0.2">
      <c r="A4" t="s">
        <v>11</v>
      </c>
      <c r="B4">
        <v>4.49</v>
      </c>
      <c r="C4" s="3"/>
      <c r="D4" s="3"/>
    </row>
    <row r="5" spans="1:4" x14ac:dyDescent="0.2">
      <c r="A5" t="s">
        <v>11</v>
      </c>
      <c r="B5">
        <v>4.51</v>
      </c>
      <c r="C5" s="3"/>
      <c r="D5" s="3"/>
    </row>
    <row r="6" spans="1:4" x14ac:dyDescent="0.2">
      <c r="A6" t="s">
        <v>12</v>
      </c>
      <c r="B6">
        <v>8.9600000000000009</v>
      </c>
      <c r="C6" s="3">
        <f t="shared" ref="C6" si="0">MEDIAN(B6:B9)</f>
        <v>4.7149999999999999</v>
      </c>
      <c r="D6" s="3">
        <f t="shared" ref="D6" si="1">AVEDEV(B6:B9)</f>
        <v>1.6412500000000003</v>
      </c>
    </row>
    <row r="7" spans="1:4" x14ac:dyDescent="0.2">
      <c r="A7" t="s">
        <v>12</v>
      </c>
      <c r="B7">
        <v>4.8899999999999997</v>
      </c>
      <c r="C7" s="3"/>
      <c r="D7" s="3"/>
    </row>
    <row r="8" spans="1:4" x14ac:dyDescent="0.2">
      <c r="A8" t="s">
        <v>12</v>
      </c>
      <c r="B8">
        <v>4.32</v>
      </c>
      <c r="C8" s="3"/>
      <c r="D8" s="3"/>
    </row>
    <row r="9" spans="1:4" x14ac:dyDescent="0.2">
      <c r="A9" t="s">
        <v>12</v>
      </c>
      <c r="B9">
        <v>4.54</v>
      </c>
      <c r="C9" s="3"/>
      <c r="D9" s="3"/>
    </row>
    <row r="10" spans="1:4" x14ac:dyDescent="0.2">
      <c r="A10" t="s">
        <v>13</v>
      </c>
      <c r="B10">
        <v>4.7</v>
      </c>
      <c r="C10" s="3">
        <f t="shared" ref="C10" si="2">MEDIAN(B10:B13)</f>
        <v>4.8599999999999994</v>
      </c>
      <c r="D10" s="3">
        <f t="shared" ref="D10" si="3">AVEDEV(B10:B13)</f>
        <v>0.18499999999999983</v>
      </c>
    </row>
    <row r="11" spans="1:4" x14ac:dyDescent="0.2">
      <c r="A11" t="s">
        <v>13</v>
      </c>
      <c r="B11">
        <v>4.66</v>
      </c>
      <c r="C11" s="3"/>
      <c r="D11" s="3"/>
    </row>
    <row r="12" spans="1:4" x14ac:dyDescent="0.2">
      <c r="A12" t="s">
        <v>13</v>
      </c>
      <c r="B12">
        <v>5.0199999999999996</v>
      </c>
      <c r="C12" s="3"/>
      <c r="D12" s="3"/>
    </row>
    <row r="13" spans="1:4" x14ac:dyDescent="0.2">
      <c r="A13" t="s">
        <v>13</v>
      </c>
      <c r="B13">
        <v>5.08</v>
      </c>
      <c r="C13" s="3"/>
      <c r="D13" s="3"/>
    </row>
    <row r="14" spans="1:4" x14ac:dyDescent="0.2">
      <c r="A14" t="s">
        <v>14</v>
      </c>
      <c r="B14">
        <v>6.02</v>
      </c>
      <c r="C14" s="3">
        <f t="shared" ref="C14" si="4">MEDIAN(B14:B17)</f>
        <v>5.59</v>
      </c>
      <c r="D14" s="3">
        <f t="shared" ref="D14" si="5">AVEDEV(B14:B17)</f>
        <v>0.44999999999999973</v>
      </c>
    </row>
    <row r="15" spans="1:4" x14ac:dyDescent="0.2">
      <c r="A15" t="s">
        <v>14</v>
      </c>
      <c r="B15">
        <v>6.02</v>
      </c>
      <c r="C15" s="3"/>
      <c r="D15" s="3"/>
    </row>
    <row r="16" spans="1:4" x14ac:dyDescent="0.2">
      <c r="A16" t="s">
        <v>14</v>
      </c>
      <c r="B16">
        <v>5.16</v>
      </c>
      <c r="C16" s="3"/>
      <c r="D16" s="3"/>
    </row>
    <row r="17" spans="1:4" x14ac:dyDescent="0.2">
      <c r="A17" t="s">
        <v>14</v>
      </c>
      <c r="B17">
        <v>5.08</v>
      </c>
      <c r="C17" s="3"/>
      <c r="D17" s="3"/>
    </row>
    <row r="18" spans="1:4" x14ac:dyDescent="0.2">
      <c r="A18" t="s">
        <v>15</v>
      </c>
      <c r="B18">
        <v>6.15</v>
      </c>
      <c r="C18" s="3">
        <f t="shared" ref="C18" si="6">MEDIAN(B18:B21)</f>
        <v>6.0299999999999994</v>
      </c>
      <c r="D18" s="3">
        <f t="shared" ref="D18" si="7">AVEDEV(B18:B21)</f>
        <v>9.749999999999992E-2</v>
      </c>
    </row>
    <row r="19" spans="1:4" x14ac:dyDescent="0.2">
      <c r="A19" t="s">
        <v>15</v>
      </c>
      <c r="B19">
        <v>6.06</v>
      </c>
      <c r="C19" s="3"/>
      <c r="D19" s="3"/>
    </row>
    <row r="20" spans="1:4" x14ac:dyDescent="0.2">
      <c r="A20" t="s">
        <v>15</v>
      </c>
      <c r="B20">
        <v>5.82</v>
      </c>
      <c r="C20" s="3"/>
      <c r="D20" s="3"/>
    </row>
    <row r="21" spans="1:4" x14ac:dyDescent="0.2">
      <c r="A21" t="s">
        <v>15</v>
      </c>
      <c r="B21">
        <v>6</v>
      </c>
      <c r="C21" s="3"/>
      <c r="D21" s="3"/>
    </row>
    <row r="22" spans="1:4" x14ac:dyDescent="0.2">
      <c r="A22" t="s">
        <v>16</v>
      </c>
      <c r="B22">
        <v>10.32</v>
      </c>
      <c r="C22" s="3">
        <f t="shared" ref="C22" si="8">MEDIAN(B22:B25)</f>
        <v>8.35</v>
      </c>
      <c r="D22" s="3">
        <f t="shared" ref="D22" si="9">AVEDEV(B22:B25)</f>
        <v>2.2625000000000002</v>
      </c>
    </row>
    <row r="23" spans="1:4" x14ac:dyDescent="0.2">
      <c r="A23" t="s">
        <v>16</v>
      </c>
      <c r="B23">
        <v>5.96</v>
      </c>
      <c r="C23" s="3"/>
      <c r="D23" s="3"/>
    </row>
    <row r="24" spans="1:4" x14ac:dyDescent="0.2">
      <c r="A24" t="s">
        <v>16</v>
      </c>
      <c r="B24">
        <v>11.07</v>
      </c>
      <c r="C24" s="3"/>
      <c r="D24" s="3"/>
    </row>
    <row r="25" spans="1:4" x14ac:dyDescent="0.2">
      <c r="A25" t="s">
        <v>16</v>
      </c>
      <c r="B25">
        <v>6.38</v>
      </c>
      <c r="C25" s="3"/>
      <c r="D25" s="3"/>
    </row>
    <row r="26" spans="1:4" x14ac:dyDescent="0.2">
      <c r="A26" t="s">
        <v>17</v>
      </c>
      <c r="B26">
        <v>11.83</v>
      </c>
      <c r="C26" s="3">
        <f t="shared" ref="C26" si="10">MEDIAN(B26:B29)</f>
        <v>8.5350000000000001</v>
      </c>
      <c r="D26" s="3">
        <f t="shared" ref="D26" si="11">AVEDEV(B26:B29)</f>
        <v>1.3137500000000006</v>
      </c>
    </row>
    <row r="27" spans="1:4" x14ac:dyDescent="0.2">
      <c r="A27" t="s">
        <v>17</v>
      </c>
      <c r="B27">
        <v>8.7799999999999994</v>
      </c>
      <c r="C27" s="3"/>
      <c r="D27" s="3"/>
    </row>
    <row r="28" spans="1:4" x14ac:dyDescent="0.2">
      <c r="A28" t="s">
        <v>17</v>
      </c>
      <c r="B28">
        <v>7.91</v>
      </c>
      <c r="C28" s="3"/>
      <c r="D28" s="3"/>
    </row>
    <row r="29" spans="1:4" x14ac:dyDescent="0.2">
      <c r="A29" t="s">
        <v>17</v>
      </c>
      <c r="B29">
        <v>8.2899999999999991</v>
      </c>
      <c r="C29" s="3"/>
      <c r="D29" s="3"/>
    </row>
    <row r="30" spans="1:4" x14ac:dyDescent="0.2">
      <c r="A30" t="s">
        <v>18</v>
      </c>
      <c r="B30">
        <v>9.2899999999999991</v>
      </c>
      <c r="C30" s="3">
        <f t="shared" ref="C30" si="12">MEDIAN(B30:B33)</f>
        <v>9.2249999999999996</v>
      </c>
      <c r="D30" s="3">
        <f t="shared" ref="D30" si="13">AVEDEV(B30:B33)</f>
        <v>1.8337499999999998</v>
      </c>
    </row>
    <row r="31" spans="1:4" x14ac:dyDescent="0.2">
      <c r="A31" t="s">
        <v>18</v>
      </c>
      <c r="B31">
        <v>9.16</v>
      </c>
      <c r="C31" s="3"/>
      <c r="D31" s="3"/>
    </row>
    <row r="32" spans="1:4" x14ac:dyDescent="0.2">
      <c r="A32" t="s">
        <v>18</v>
      </c>
      <c r="B32">
        <v>14.02</v>
      </c>
      <c r="C32" s="3"/>
      <c r="D32" s="3"/>
    </row>
    <row r="33" spans="1:4" x14ac:dyDescent="0.2">
      <c r="A33" t="s">
        <v>18</v>
      </c>
      <c r="B33">
        <v>8.94</v>
      </c>
      <c r="C33" s="3"/>
      <c r="D33" s="3"/>
    </row>
    <row r="34" spans="1:4" x14ac:dyDescent="0.2">
      <c r="A34" t="s">
        <v>19</v>
      </c>
      <c r="B34">
        <v>15.84</v>
      </c>
      <c r="C34" s="3">
        <f t="shared" ref="C34" si="14">MEDIAN(B34:B37)</f>
        <v>11.545</v>
      </c>
      <c r="D34" s="3">
        <f t="shared" ref="D34" si="15">AVEDEV(B34:B37)</f>
        <v>1.7199999999999993</v>
      </c>
    </row>
    <row r="35" spans="1:4" x14ac:dyDescent="0.2">
      <c r="A35" t="s">
        <v>19</v>
      </c>
      <c r="B35">
        <v>10.67</v>
      </c>
      <c r="C35" s="3"/>
      <c r="D35" s="3"/>
    </row>
    <row r="36" spans="1:4" x14ac:dyDescent="0.2">
      <c r="A36" t="s">
        <v>19</v>
      </c>
      <c r="B36">
        <v>11.09</v>
      </c>
      <c r="C36" s="3"/>
      <c r="D36" s="3"/>
    </row>
    <row r="37" spans="1:4" x14ac:dyDescent="0.2">
      <c r="A37" t="s">
        <v>19</v>
      </c>
      <c r="B37">
        <v>12</v>
      </c>
      <c r="C37" s="3"/>
      <c r="D37" s="3"/>
    </row>
    <row r="38" spans="1:4" x14ac:dyDescent="0.2">
      <c r="A38" t="s">
        <v>20</v>
      </c>
      <c r="B38">
        <v>20.260000000000002</v>
      </c>
      <c r="C38" s="3">
        <f>MEDIAN(B38:B41)</f>
        <v>16.399999999999999</v>
      </c>
      <c r="D38" s="3">
        <f t="shared" ref="D38" si="16">AVEDEV(B38:B41)</f>
        <v>3.9725000000000006</v>
      </c>
    </row>
    <row r="39" spans="1:4" x14ac:dyDescent="0.2">
      <c r="A39" t="s">
        <v>20</v>
      </c>
      <c r="B39">
        <v>20.59</v>
      </c>
      <c r="C39" s="3"/>
      <c r="D39" s="3"/>
    </row>
    <row r="40" spans="1:4" x14ac:dyDescent="0.2">
      <c r="A40" t="s">
        <v>20</v>
      </c>
      <c r="B40">
        <v>12.54</v>
      </c>
      <c r="C40" s="3"/>
      <c r="D40" s="3"/>
    </row>
    <row r="41" spans="1:4" x14ac:dyDescent="0.2">
      <c r="A41" t="s">
        <v>20</v>
      </c>
      <c r="B41">
        <v>12.42</v>
      </c>
      <c r="C41" s="3"/>
      <c r="D41" s="3"/>
    </row>
    <row r="42" spans="1:4" x14ac:dyDescent="0.2">
      <c r="A42" t="s">
        <v>21</v>
      </c>
      <c r="B42">
        <v>8.52</v>
      </c>
      <c r="C42" s="3">
        <f t="shared" ref="C42" si="17">MEDIAN(B42:B45)</f>
        <v>9.254999999999999</v>
      </c>
      <c r="D42" s="3">
        <f t="shared" ref="D42" si="18">AVEDEV(B42:B45)</f>
        <v>0.29124999999999979</v>
      </c>
    </row>
    <row r="43" spans="1:4" x14ac:dyDescent="0.2">
      <c r="A43" t="s">
        <v>21</v>
      </c>
      <c r="B43">
        <v>9.15</v>
      </c>
      <c r="C43" s="3"/>
      <c r="D43" s="3"/>
    </row>
    <row r="44" spans="1:4" x14ac:dyDescent="0.2">
      <c r="A44" t="s">
        <v>21</v>
      </c>
      <c r="B44">
        <v>9.36</v>
      </c>
      <c r="C44" s="3"/>
      <c r="D44" s="3"/>
    </row>
    <row r="45" spans="1:4" x14ac:dyDescent="0.2">
      <c r="A45" t="s">
        <v>21</v>
      </c>
      <c r="B45">
        <v>9.3800000000000008</v>
      </c>
      <c r="C45" s="3"/>
      <c r="D45" s="3"/>
    </row>
    <row r="46" spans="1:4" x14ac:dyDescent="0.2">
      <c r="A46" t="s">
        <v>22</v>
      </c>
      <c r="B46">
        <v>12.29</v>
      </c>
      <c r="C46" s="3">
        <f t="shared" ref="C46" si="19">MEDIAN(B46:B49)</f>
        <v>12.525</v>
      </c>
      <c r="D46" s="3">
        <f t="shared" ref="D46" si="20">AVEDEV(B46:B49)</f>
        <v>1.3437500000000009</v>
      </c>
    </row>
    <row r="47" spans="1:4" x14ac:dyDescent="0.2">
      <c r="A47" t="s">
        <v>22</v>
      </c>
      <c r="B47">
        <v>12.42</v>
      </c>
      <c r="C47" s="3"/>
      <c r="D47" s="3"/>
    </row>
    <row r="48" spans="1:4" x14ac:dyDescent="0.2">
      <c r="A48" t="s">
        <v>22</v>
      </c>
      <c r="B48">
        <v>16.03</v>
      </c>
      <c r="C48" s="3"/>
      <c r="D48" s="3"/>
    </row>
    <row r="49" spans="1:4" x14ac:dyDescent="0.2">
      <c r="A49" t="s">
        <v>22</v>
      </c>
      <c r="B49">
        <v>12.63</v>
      </c>
      <c r="C49" s="3"/>
      <c r="D49" s="3"/>
    </row>
    <row r="50" spans="1:4" x14ac:dyDescent="0.2">
      <c r="A50" t="s">
        <v>23</v>
      </c>
      <c r="B50">
        <v>13.91</v>
      </c>
      <c r="C50" s="3">
        <f t="shared" ref="C50" si="21">MEDIAN(B50:B53)</f>
        <v>14.82</v>
      </c>
      <c r="D50" s="3">
        <f t="shared" ref="D50" si="22">AVEDEV(B50:B53)</f>
        <v>0.75249999999999995</v>
      </c>
    </row>
    <row r="51" spans="1:4" x14ac:dyDescent="0.2">
      <c r="A51" t="s">
        <v>23</v>
      </c>
      <c r="B51">
        <v>14.35</v>
      </c>
      <c r="C51" s="3"/>
      <c r="D51" s="3"/>
    </row>
    <row r="52" spans="1:4" x14ac:dyDescent="0.2">
      <c r="A52" t="s">
        <v>23</v>
      </c>
      <c r="B52">
        <v>15.29</v>
      </c>
      <c r="C52" s="3"/>
      <c r="D52" s="3"/>
    </row>
    <row r="53" spans="1:4" x14ac:dyDescent="0.2">
      <c r="A53" t="s">
        <v>23</v>
      </c>
      <c r="B53">
        <v>15.98</v>
      </c>
      <c r="C53" s="3"/>
      <c r="D53" s="3"/>
    </row>
    <row r="54" spans="1:4" x14ac:dyDescent="0.2">
      <c r="A54" t="s">
        <v>24</v>
      </c>
      <c r="B54">
        <v>17.82</v>
      </c>
      <c r="C54" s="3">
        <f t="shared" ref="C54" si="23">MEDIAN(B54:B57)</f>
        <v>17.43</v>
      </c>
      <c r="D54" s="3">
        <f t="shared" ref="D54" si="24">AVEDEV(B54:B57)</f>
        <v>0.57000000000000028</v>
      </c>
    </row>
    <row r="55" spans="1:4" x14ac:dyDescent="0.2">
      <c r="A55" t="s">
        <v>24</v>
      </c>
      <c r="B55">
        <v>17.96</v>
      </c>
      <c r="C55" s="3"/>
      <c r="D55" s="3"/>
    </row>
    <row r="56" spans="1:4" x14ac:dyDescent="0.2">
      <c r="A56" t="s">
        <v>24</v>
      </c>
      <c r="B56">
        <v>16.46</v>
      </c>
      <c r="C56" s="3"/>
      <c r="D56" s="3"/>
    </row>
    <row r="57" spans="1:4" x14ac:dyDescent="0.2">
      <c r="A57" t="s">
        <v>24</v>
      </c>
      <c r="B57">
        <v>17.04</v>
      </c>
      <c r="C57" s="3"/>
      <c r="D57" s="3"/>
    </row>
    <row r="58" spans="1:4" x14ac:dyDescent="0.2">
      <c r="A58" t="s">
        <v>25</v>
      </c>
      <c r="B58">
        <v>20.51</v>
      </c>
      <c r="C58" s="3">
        <f t="shared" ref="C58" si="25">MEDIAN(B58:B61)</f>
        <v>19.649999999999999</v>
      </c>
      <c r="D58" s="3">
        <f t="shared" ref="D58" si="26">AVEDEV(B58:B61)</f>
        <v>0.81750000000000078</v>
      </c>
    </row>
    <row r="59" spans="1:4" x14ac:dyDescent="0.2">
      <c r="A59" t="s">
        <v>25</v>
      </c>
      <c r="B59">
        <v>20.399999999999999</v>
      </c>
      <c r="C59" s="3"/>
      <c r="D59" s="3"/>
    </row>
    <row r="60" spans="1:4" x14ac:dyDescent="0.2">
      <c r="A60" t="s">
        <v>25</v>
      </c>
      <c r="B60">
        <v>18.899999999999999</v>
      </c>
      <c r="C60" s="3"/>
      <c r="D60" s="3"/>
    </row>
    <row r="61" spans="1:4" x14ac:dyDescent="0.2">
      <c r="A61" t="s">
        <v>25</v>
      </c>
      <c r="B61">
        <v>18.739999999999998</v>
      </c>
      <c r="C61" s="3"/>
      <c r="D61" s="3"/>
    </row>
    <row r="62" spans="1:4" x14ac:dyDescent="0.2">
      <c r="A62" t="s">
        <v>26</v>
      </c>
      <c r="B62">
        <v>37.74</v>
      </c>
      <c r="C62">
        <v>38.6</v>
      </c>
      <c r="D62">
        <v>1.22</v>
      </c>
    </row>
    <row r="63" spans="1:4" x14ac:dyDescent="0.2">
      <c r="A63" t="s">
        <v>26</v>
      </c>
      <c r="B63">
        <v>39.46</v>
      </c>
      <c r="C63">
        <v>38.6</v>
      </c>
      <c r="D63">
        <v>1.22</v>
      </c>
    </row>
  </sheetData>
  <mergeCells count="30">
    <mergeCell ref="C2:C5"/>
    <mergeCell ref="D2:D5"/>
    <mergeCell ref="C6:C9"/>
    <mergeCell ref="D6:D9"/>
    <mergeCell ref="C10:C13"/>
    <mergeCell ref="D10:D13"/>
    <mergeCell ref="C14:C17"/>
    <mergeCell ref="D14:D17"/>
    <mergeCell ref="C18:C21"/>
    <mergeCell ref="D18:D21"/>
    <mergeCell ref="C22:C25"/>
    <mergeCell ref="D22:D25"/>
    <mergeCell ref="C26:C29"/>
    <mergeCell ref="D26:D29"/>
    <mergeCell ref="C30:C33"/>
    <mergeCell ref="D30:D33"/>
    <mergeCell ref="C34:C37"/>
    <mergeCell ref="D34:D37"/>
    <mergeCell ref="C38:C41"/>
    <mergeCell ref="D38:D41"/>
    <mergeCell ref="C42:C45"/>
    <mergeCell ref="D42:D45"/>
    <mergeCell ref="C46:C49"/>
    <mergeCell ref="D46:D49"/>
    <mergeCell ref="C50:C53"/>
    <mergeCell ref="D50:D53"/>
    <mergeCell ref="C54:C57"/>
    <mergeCell ref="D54:D57"/>
    <mergeCell ref="C58:C61"/>
    <mergeCell ref="D58:D6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"/>
  <sheetViews>
    <sheetView workbookViewId="0">
      <selection activeCell="C2" sqref="C2:C7"/>
    </sheetView>
  </sheetViews>
  <sheetFormatPr baseColWidth="10" defaultRowHeight="15" x14ac:dyDescent="0.2"/>
  <cols>
    <col min="1" max="1" width="29.83203125" customWidth="1"/>
    <col min="2" max="2" width="20.83203125" customWidth="1"/>
  </cols>
  <sheetData>
    <row r="1" spans="1:4" x14ac:dyDescent="0.2">
      <c r="A1" t="s">
        <v>27</v>
      </c>
      <c r="B1" t="s">
        <v>8</v>
      </c>
      <c r="C1" t="s">
        <v>9</v>
      </c>
      <c r="D1" t="s">
        <v>10</v>
      </c>
    </row>
    <row r="2" spans="1:4" x14ac:dyDescent="0.2">
      <c r="A2" t="s">
        <v>29</v>
      </c>
      <c r="B2">
        <v>35.36</v>
      </c>
      <c r="C2" s="3">
        <v>36.32</v>
      </c>
      <c r="D2" s="4">
        <v>0.93333333333333235</v>
      </c>
    </row>
    <row r="3" spans="1:4" x14ac:dyDescent="0.2">
      <c r="A3" t="s">
        <v>29</v>
      </c>
      <c r="B3">
        <v>36.32</v>
      </c>
      <c r="C3" s="3"/>
      <c r="D3" s="4"/>
    </row>
    <row r="4" spans="1:4" x14ac:dyDescent="0.2">
      <c r="A4" t="s">
        <v>29</v>
      </c>
      <c r="B4">
        <v>37.94</v>
      </c>
      <c r="C4" s="3"/>
      <c r="D4" s="4"/>
    </row>
    <row r="5" spans="1:4" x14ac:dyDescent="0.2">
      <c r="A5" t="s">
        <v>29</v>
      </c>
      <c r="B5" t="s">
        <v>44</v>
      </c>
      <c r="C5" s="3"/>
      <c r="D5" s="4"/>
    </row>
    <row r="6" spans="1:4" x14ac:dyDescent="0.2">
      <c r="A6" t="s">
        <v>29</v>
      </c>
      <c r="B6" t="s">
        <v>44</v>
      </c>
      <c r="C6" s="3"/>
      <c r="D6" s="4"/>
    </row>
    <row r="7" spans="1:4" x14ac:dyDescent="0.2">
      <c r="A7" t="s">
        <v>29</v>
      </c>
      <c r="B7" t="s">
        <v>44</v>
      </c>
      <c r="C7" s="3"/>
      <c r="D7" s="4"/>
    </row>
    <row r="8" spans="1:4" x14ac:dyDescent="0.2">
      <c r="A8" t="s">
        <v>30</v>
      </c>
      <c r="B8">
        <v>37.25</v>
      </c>
      <c r="C8" s="3">
        <v>38.01</v>
      </c>
      <c r="D8" s="4">
        <v>4.8311111111111105</v>
      </c>
    </row>
    <row r="9" spans="1:4" x14ac:dyDescent="0.2">
      <c r="A9" t="s">
        <v>30</v>
      </c>
      <c r="B9">
        <v>48.5</v>
      </c>
      <c r="C9" s="3"/>
      <c r="D9" s="4"/>
    </row>
    <row r="10" spans="1:4" x14ac:dyDescent="0.2">
      <c r="A10" t="s">
        <v>30</v>
      </c>
      <c r="B10">
        <v>38.01</v>
      </c>
      <c r="C10" s="3"/>
      <c r="D10" s="4"/>
    </row>
    <row r="11" spans="1:4" x14ac:dyDescent="0.2">
      <c r="A11" t="s">
        <v>30</v>
      </c>
      <c r="B11">
        <v>42.81</v>
      </c>
      <c r="C11" s="3"/>
      <c r="D11" s="4"/>
    </row>
    <row r="12" spans="1:4" x14ac:dyDescent="0.2">
      <c r="A12" t="s">
        <v>30</v>
      </c>
      <c r="B12">
        <v>37.15</v>
      </c>
      <c r="C12" s="3"/>
      <c r="D12" s="4"/>
    </row>
    <row r="13" spans="1:4" x14ac:dyDescent="0.2">
      <c r="A13" t="s">
        <v>30</v>
      </c>
      <c r="B13">
        <v>37.75</v>
      </c>
      <c r="C13" s="3"/>
      <c r="D13" s="4"/>
    </row>
    <row r="14" spans="1:4" x14ac:dyDescent="0.2">
      <c r="A14" t="s">
        <v>31</v>
      </c>
      <c r="B14">
        <v>34.71</v>
      </c>
      <c r="C14" s="3">
        <v>35.18</v>
      </c>
      <c r="D14" s="4">
        <v>1.1444444444444433</v>
      </c>
    </row>
    <row r="15" spans="1:4" x14ac:dyDescent="0.2">
      <c r="A15" t="s">
        <v>31</v>
      </c>
      <c r="B15">
        <v>35.22</v>
      </c>
      <c r="C15" s="3"/>
      <c r="D15" s="4"/>
    </row>
    <row r="16" spans="1:4" x14ac:dyDescent="0.2">
      <c r="A16" t="s">
        <v>31</v>
      </c>
      <c r="B16">
        <v>32.39</v>
      </c>
      <c r="C16" s="3"/>
      <c r="D16" s="4"/>
    </row>
    <row r="17" spans="1:4" x14ac:dyDescent="0.2">
      <c r="A17" t="s">
        <v>31</v>
      </c>
      <c r="B17">
        <v>35.18</v>
      </c>
      <c r="C17" s="3"/>
      <c r="D17" s="4"/>
    </row>
    <row r="18" spans="1:4" x14ac:dyDescent="0.2">
      <c r="A18" t="s">
        <v>31</v>
      </c>
      <c r="B18">
        <v>39.340000000000003</v>
      </c>
      <c r="C18" s="3"/>
      <c r="D18" s="4"/>
    </row>
    <row r="19" spans="1:4" x14ac:dyDescent="0.2">
      <c r="A19" t="s">
        <v>31</v>
      </c>
      <c r="B19">
        <v>36.9</v>
      </c>
      <c r="C19" s="3"/>
      <c r="D19" s="4"/>
    </row>
    <row r="20" spans="1:4" x14ac:dyDescent="0.2">
      <c r="A20" t="s">
        <v>32</v>
      </c>
      <c r="B20">
        <v>31.22</v>
      </c>
      <c r="C20" s="3">
        <v>31.38</v>
      </c>
      <c r="D20" s="4">
        <v>5.9999999999998721E-2</v>
      </c>
    </row>
    <row r="21" spans="1:4" x14ac:dyDescent="0.2">
      <c r="A21" t="s">
        <v>32</v>
      </c>
      <c r="B21">
        <v>31.27</v>
      </c>
      <c r="C21" s="3"/>
      <c r="D21" s="4"/>
    </row>
    <row r="22" spans="1:4" x14ac:dyDescent="0.2">
      <c r="A22" t="s">
        <v>32</v>
      </c>
      <c r="B22">
        <v>31.38</v>
      </c>
      <c r="C22" s="3"/>
      <c r="D22" s="4"/>
    </row>
    <row r="23" spans="1:4" x14ac:dyDescent="0.2">
      <c r="A23" t="s">
        <v>32</v>
      </c>
      <c r="B23">
        <v>32.49</v>
      </c>
      <c r="C23" s="3"/>
      <c r="D23" s="4"/>
    </row>
    <row r="24" spans="1:4" x14ac:dyDescent="0.2">
      <c r="A24" t="s">
        <v>32</v>
      </c>
      <c r="B24">
        <v>33.07</v>
      </c>
      <c r="C24" s="3"/>
      <c r="D24" s="4"/>
    </row>
    <row r="25" spans="1:4" x14ac:dyDescent="0.2">
      <c r="A25" t="s">
        <v>32</v>
      </c>
      <c r="B25">
        <v>32.1</v>
      </c>
      <c r="C25" s="3"/>
      <c r="D25" s="4"/>
    </row>
    <row r="26" spans="1:4" x14ac:dyDescent="0.2">
      <c r="A26" t="s">
        <v>33</v>
      </c>
      <c r="B26">
        <v>27.34</v>
      </c>
      <c r="C26" s="3">
        <v>26.48</v>
      </c>
      <c r="D26" s="4">
        <v>0.90749999999999975</v>
      </c>
    </row>
    <row r="27" spans="1:4" x14ac:dyDescent="0.2">
      <c r="A27" t="s">
        <v>33</v>
      </c>
      <c r="B27">
        <v>27.4</v>
      </c>
      <c r="C27" s="3"/>
      <c r="D27" s="4"/>
    </row>
    <row r="28" spans="1:4" x14ac:dyDescent="0.2">
      <c r="A28" t="s">
        <v>33</v>
      </c>
      <c r="B28">
        <v>25.62</v>
      </c>
      <c r="C28" s="3"/>
      <c r="D28" s="4"/>
    </row>
    <row r="29" spans="1:4" x14ac:dyDescent="0.2">
      <c r="A29" t="s">
        <v>33</v>
      </c>
      <c r="B29">
        <v>25.49</v>
      </c>
      <c r="C29" s="3"/>
      <c r="D29" s="4"/>
    </row>
    <row r="30" spans="1:4" x14ac:dyDescent="0.2">
      <c r="A30" t="s">
        <v>34</v>
      </c>
      <c r="B30">
        <v>32.64</v>
      </c>
      <c r="C30" s="3">
        <v>32.94</v>
      </c>
      <c r="D30" s="4">
        <v>0.62444444444444491</v>
      </c>
    </row>
    <row r="31" spans="1:4" x14ac:dyDescent="0.2">
      <c r="A31" t="s">
        <v>34</v>
      </c>
      <c r="B31">
        <v>32.479999999999997</v>
      </c>
      <c r="C31" s="3"/>
      <c r="D31" s="4"/>
    </row>
    <row r="32" spans="1:4" x14ac:dyDescent="0.2">
      <c r="A32" t="s">
        <v>34</v>
      </c>
      <c r="B32">
        <v>34.159999999999997</v>
      </c>
      <c r="C32" s="3"/>
      <c r="D32" s="4"/>
    </row>
    <row r="33" spans="1:4" x14ac:dyDescent="0.2">
      <c r="A33" t="s">
        <v>34</v>
      </c>
      <c r="B33">
        <v>34.15</v>
      </c>
      <c r="C33" s="3"/>
      <c r="D33" s="4"/>
    </row>
    <row r="34" spans="1:4" x14ac:dyDescent="0.2">
      <c r="A34" t="s">
        <v>34</v>
      </c>
      <c r="B34">
        <v>32.94</v>
      </c>
      <c r="C34" s="3"/>
      <c r="D34" s="4"/>
    </row>
    <row r="35" spans="1:4" x14ac:dyDescent="0.2">
      <c r="A35" t="s">
        <v>34</v>
      </c>
      <c r="B35">
        <v>32.94</v>
      </c>
      <c r="C35" s="3"/>
      <c r="D35" s="4"/>
    </row>
    <row r="36" spans="1:4" x14ac:dyDescent="0.2">
      <c r="A36" t="s">
        <v>35</v>
      </c>
      <c r="B36">
        <v>26.82</v>
      </c>
      <c r="C36" s="3">
        <v>26.939999999999998</v>
      </c>
      <c r="D36" s="4">
        <v>1.2611111111111093</v>
      </c>
    </row>
    <row r="37" spans="1:4" x14ac:dyDescent="0.2">
      <c r="A37" t="s">
        <v>35</v>
      </c>
      <c r="B37">
        <v>27.06</v>
      </c>
      <c r="C37" s="3"/>
      <c r="D37" s="4"/>
    </row>
    <row r="38" spans="1:4" x14ac:dyDescent="0.2">
      <c r="A38" t="s">
        <v>35</v>
      </c>
      <c r="B38">
        <v>24.18</v>
      </c>
      <c r="C38" s="3"/>
      <c r="D38" s="4"/>
    </row>
    <row r="39" spans="1:4" x14ac:dyDescent="0.2">
      <c r="A39" t="s">
        <v>35</v>
      </c>
      <c r="B39">
        <v>24.27</v>
      </c>
      <c r="C39" s="3"/>
      <c r="D39" s="4"/>
    </row>
    <row r="40" spans="1:4" x14ac:dyDescent="0.2">
      <c r="A40" t="s">
        <v>35</v>
      </c>
      <c r="B40">
        <v>27.22</v>
      </c>
      <c r="C40" s="3"/>
      <c r="D40" s="4"/>
    </row>
    <row r="41" spans="1:4" x14ac:dyDescent="0.2">
      <c r="A41" t="s">
        <v>35</v>
      </c>
      <c r="B41">
        <v>27.15</v>
      </c>
      <c r="C41" s="3"/>
      <c r="D41" s="4"/>
    </row>
    <row r="42" spans="1:4" x14ac:dyDescent="0.2">
      <c r="A42" t="s">
        <v>36</v>
      </c>
      <c r="B42">
        <v>23.63</v>
      </c>
      <c r="C42" s="3">
        <v>21.990000000000002</v>
      </c>
      <c r="D42" s="4">
        <v>1.2266666666666659</v>
      </c>
    </row>
    <row r="43" spans="1:4" x14ac:dyDescent="0.2">
      <c r="A43" t="s">
        <v>36</v>
      </c>
      <c r="B43">
        <v>25.46</v>
      </c>
      <c r="C43" s="3"/>
      <c r="D43" s="4"/>
    </row>
    <row r="44" spans="1:4" x14ac:dyDescent="0.2">
      <c r="A44" t="s">
        <v>36</v>
      </c>
      <c r="B44">
        <v>22.05</v>
      </c>
      <c r="C44" s="3"/>
      <c r="D44" s="4"/>
    </row>
    <row r="45" spans="1:4" x14ac:dyDescent="0.2">
      <c r="A45" t="s">
        <v>36</v>
      </c>
      <c r="B45">
        <v>21.25</v>
      </c>
      <c r="C45" s="3"/>
      <c r="D45" s="4"/>
    </row>
    <row r="46" spans="1:4" x14ac:dyDescent="0.2">
      <c r="A46" t="s">
        <v>36</v>
      </c>
      <c r="B46">
        <v>21.91</v>
      </c>
      <c r="C46" s="3"/>
      <c r="D46" s="4"/>
    </row>
    <row r="47" spans="1:4" x14ac:dyDescent="0.2">
      <c r="A47" t="s">
        <v>36</v>
      </c>
      <c r="B47">
        <v>21.93</v>
      </c>
      <c r="C47" s="3"/>
      <c r="D47" s="4"/>
    </row>
    <row r="48" spans="1:4" x14ac:dyDescent="0.2">
      <c r="A48" t="s">
        <v>37</v>
      </c>
      <c r="B48">
        <v>19.48</v>
      </c>
      <c r="C48" s="3">
        <v>20.05</v>
      </c>
      <c r="D48" s="4">
        <v>0.78666666666666651</v>
      </c>
    </row>
    <row r="49" spans="1:4" x14ac:dyDescent="0.2">
      <c r="A49" t="s">
        <v>37</v>
      </c>
      <c r="B49">
        <v>19.21</v>
      </c>
      <c r="C49" s="3"/>
      <c r="D49" s="4"/>
    </row>
    <row r="50" spans="1:4" x14ac:dyDescent="0.2">
      <c r="A50" t="s">
        <v>37</v>
      </c>
      <c r="B50">
        <v>21.6</v>
      </c>
      <c r="C50" s="3"/>
      <c r="D50" s="4"/>
    </row>
    <row r="51" spans="1:4" x14ac:dyDescent="0.2">
      <c r="A51" t="s">
        <v>37</v>
      </c>
      <c r="B51">
        <v>20.81</v>
      </c>
      <c r="C51" s="3"/>
      <c r="D51" s="4"/>
    </row>
    <row r="52" spans="1:4" x14ac:dyDescent="0.2">
      <c r="A52" t="s">
        <v>37</v>
      </c>
      <c r="B52">
        <v>20.55</v>
      </c>
      <c r="C52" s="3"/>
      <c r="D52" s="4"/>
    </row>
    <row r="53" spans="1:4" x14ac:dyDescent="0.2">
      <c r="A53" t="s">
        <v>37</v>
      </c>
      <c r="B53">
        <v>19.55</v>
      </c>
      <c r="C53" s="3"/>
      <c r="D53" s="4"/>
    </row>
    <row r="54" spans="1:4" x14ac:dyDescent="0.2">
      <c r="A54" t="s">
        <v>38</v>
      </c>
      <c r="B54">
        <v>16.829999999999998</v>
      </c>
      <c r="C54" s="3">
        <v>16.784999999999997</v>
      </c>
      <c r="D54" s="4">
        <v>0.20625000000000071</v>
      </c>
    </row>
    <row r="55" spans="1:4" x14ac:dyDescent="0.2">
      <c r="A55" t="s">
        <v>38</v>
      </c>
      <c r="B55">
        <v>16.739999999999998</v>
      </c>
      <c r="C55" s="3"/>
      <c r="D55" s="4"/>
    </row>
    <row r="56" spans="1:4" x14ac:dyDescent="0.2">
      <c r="A56" t="s">
        <v>38</v>
      </c>
      <c r="B56">
        <v>16.68</v>
      </c>
      <c r="C56" s="3"/>
      <c r="D56" s="4"/>
    </row>
    <row r="57" spans="1:4" x14ac:dyDescent="0.2">
      <c r="A57" t="s">
        <v>38</v>
      </c>
      <c r="B57">
        <v>17.3</v>
      </c>
      <c r="C57" s="3"/>
      <c r="D57" s="4"/>
    </row>
    <row r="58" spans="1:4" x14ac:dyDescent="0.2">
      <c r="A58" t="s">
        <v>39</v>
      </c>
      <c r="B58">
        <v>12.41</v>
      </c>
      <c r="C58" s="3">
        <v>12.535</v>
      </c>
      <c r="D58" s="4">
        <v>0.26166666666666699</v>
      </c>
    </row>
    <row r="59" spans="1:4" x14ac:dyDescent="0.2">
      <c r="A59" t="s">
        <v>39</v>
      </c>
      <c r="B59">
        <v>12.37</v>
      </c>
      <c r="C59" s="3"/>
      <c r="D59" s="4"/>
    </row>
    <row r="60" spans="1:4" x14ac:dyDescent="0.2">
      <c r="A60" t="s">
        <v>39</v>
      </c>
      <c r="B60">
        <v>12.96</v>
      </c>
      <c r="C60" s="3"/>
      <c r="D60" s="4"/>
    </row>
    <row r="61" spans="1:4" x14ac:dyDescent="0.2">
      <c r="A61" t="s">
        <v>39</v>
      </c>
      <c r="B61">
        <v>12.84</v>
      </c>
      <c r="C61" s="3"/>
      <c r="D61" s="4"/>
    </row>
    <row r="62" spans="1:4" x14ac:dyDescent="0.2">
      <c r="A62" t="s">
        <v>39</v>
      </c>
      <c r="B62">
        <v>12.66</v>
      </c>
      <c r="C62" s="3"/>
      <c r="D62" s="4"/>
    </row>
    <row r="63" spans="1:4" x14ac:dyDescent="0.2">
      <c r="A63" t="s">
        <v>39</v>
      </c>
      <c r="B63">
        <v>12.11</v>
      </c>
      <c r="C63" s="3"/>
      <c r="D63" s="4"/>
    </row>
    <row r="64" spans="1:4" x14ac:dyDescent="0.2">
      <c r="A64" t="s">
        <v>40</v>
      </c>
      <c r="B64">
        <v>11.23</v>
      </c>
      <c r="C64" s="3">
        <v>10.940000000000001</v>
      </c>
      <c r="D64" s="4">
        <v>0.13833333333333334</v>
      </c>
    </row>
    <row r="65" spans="1:4" x14ac:dyDescent="0.2">
      <c r="A65" t="s">
        <v>40</v>
      </c>
      <c r="B65">
        <v>11.07</v>
      </c>
      <c r="C65" s="3"/>
      <c r="D65" s="4"/>
    </row>
    <row r="66" spans="1:4" x14ac:dyDescent="0.2">
      <c r="A66" t="s">
        <v>40</v>
      </c>
      <c r="B66">
        <v>10.88</v>
      </c>
      <c r="C66" s="3"/>
      <c r="D66" s="4"/>
    </row>
    <row r="67" spans="1:4" x14ac:dyDescent="0.2">
      <c r="A67" t="s">
        <v>40</v>
      </c>
      <c r="B67">
        <v>10.78</v>
      </c>
      <c r="C67" s="3"/>
      <c r="D67" s="4"/>
    </row>
    <row r="68" spans="1:4" x14ac:dyDescent="0.2">
      <c r="A68" t="s">
        <v>40</v>
      </c>
      <c r="B68">
        <v>11</v>
      </c>
      <c r="C68" s="3"/>
      <c r="D68" s="4"/>
    </row>
    <row r="69" spans="1:4" x14ac:dyDescent="0.2">
      <c r="A69" t="s">
        <v>40</v>
      </c>
      <c r="B69">
        <v>10.81</v>
      </c>
      <c r="C69" s="3"/>
      <c r="D69" s="4"/>
    </row>
    <row r="70" spans="1:4" x14ac:dyDescent="0.2">
      <c r="A70" t="s">
        <v>41</v>
      </c>
      <c r="B70">
        <v>10.79</v>
      </c>
      <c r="C70" s="3">
        <v>10.625</v>
      </c>
      <c r="D70" s="4">
        <v>0.20249999999999924</v>
      </c>
    </row>
    <row r="71" spans="1:4" x14ac:dyDescent="0.2">
      <c r="A71" t="s">
        <v>41</v>
      </c>
      <c r="B71">
        <v>10.87</v>
      </c>
      <c r="C71" s="3"/>
      <c r="D71" s="4"/>
    </row>
    <row r="72" spans="1:4" x14ac:dyDescent="0.2">
      <c r="A72" t="s">
        <v>41</v>
      </c>
      <c r="B72">
        <v>10.39</v>
      </c>
      <c r="C72" s="3"/>
      <c r="D72" s="4"/>
    </row>
    <row r="73" spans="1:4" x14ac:dyDescent="0.2">
      <c r="A73" t="s">
        <v>41</v>
      </c>
      <c r="B73">
        <v>10.46</v>
      </c>
      <c r="C73" s="3"/>
      <c r="D73" s="4"/>
    </row>
    <row r="74" spans="1:4" x14ac:dyDescent="0.2">
      <c r="A74" t="s">
        <v>42</v>
      </c>
      <c r="B74">
        <v>9.31</v>
      </c>
      <c r="C74" s="3">
        <v>9.32</v>
      </c>
      <c r="D74" s="4">
        <v>0.12333333333333336</v>
      </c>
    </row>
    <row r="75" spans="1:4" x14ac:dyDescent="0.2">
      <c r="A75" t="s">
        <v>42</v>
      </c>
      <c r="B75">
        <v>9.2799999999999994</v>
      </c>
      <c r="C75" s="3"/>
      <c r="D75" s="4"/>
    </row>
    <row r="76" spans="1:4" x14ac:dyDescent="0.2">
      <c r="A76" t="s">
        <v>42</v>
      </c>
      <c r="B76">
        <v>9.25</v>
      </c>
      <c r="C76" s="3"/>
      <c r="D76" s="4"/>
    </row>
    <row r="77" spans="1:4" x14ac:dyDescent="0.2">
      <c r="A77" t="s">
        <v>42</v>
      </c>
      <c r="B77">
        <v>9.64</v>
      </c>
      <c r="C77" s="3"/>
      <c r="D77" s="4"/>
    </row>
    <row r="78" spans="1:4" x14ac:dyDescent="0.2">
      <c r="A78" t="s">
        <v>42</v>
      </c>
      <c r="B78">
        <v>9.33</v>
      </c>
      <c r="C78" s="3"/>
      <c r="D78" s="4"/>
    </row>
    <row r="79" spans="1:4" x14ac:dyDescent="0.2">
      <c r="A79" t="s">
        <v>42</v>
      </c>
      <c r="B79">
        <v>9.5</v>
      </c>
      <c r="C79" s="3"/>
      <c r="D79" s="4"/>
    </row>
    <row r="80" spans="1:4" x14ac:dyDescent="0.2">
      <c r="A80" t="s">
        <v>43</v>
      </c>
      <c r="B80">
        <v>7.84</v>
      </c>
      <c r="C80" s="3">
        <v>7.93</v>
      </c>
      <c r="D80" s="4">
        <v>0.20500000000000007</v>
      </c>
    </row>
    <row r="81" spans="1:4" x14ac:dyDescent="0.2">
      <c r="A81" t="s">
        <v>43</v>
      </c>
      <c r="B81">
        <v>7.52</v>
      </c>
      <c r="C81" s="3"/>
      <c r="D81" s="4"/>
    </row>
    <row r="82" spans="1:4" x14ac:dyDescent="0.2">
      <c r="A82" t="s">
        <v>43</v>
      </c>
      <c r="B82">
        <v>8.16</v>
      </c>
      <c r="C82" s="3"/>
      <c r="D82" s="4"/>
    </row>
    <row r="83" spans="1:4" x14ac:dyDescent="0.2">
      <c r="A83" t="s">
        <v>43</v>
      </c>
      <c r="B83">
        <v>8.02</v>
      </c>
      <c r="C83" s="3"/>
      <c r="D83" s="4"/>
    </row>
    <row r="84" spans="1:4" x14ac:dyDescent="0.2">
      <c r="A84" t="s">
        <v>26</v>
      </c>
      <c r="B84">
        <v>39.880000000000003</v>
      </c>
    </row>
    <row r="85" spans="1:4" x14ac:dyDescent="0.2">
      <c r="A85" t="s">
        <v>26</v>
      </c>
      <c r="B85">
        <v>44.73</v>
      </c>
    </row>
  </sheetData>
  <mergeCells count="30">
    <mergeCell ref="C2:C7"/>
    <mergeCell ref="D2:D7"/>
    <mergeCell ref="C8:C13"/>
    <mergeCell ref="D8:D13"/>
    <mergeCell ref="C14:C19"/>
    <mergeCell ref="D14:D19"/>
    <mergeCell ref="C20:C25"/>
    <mergeCell ref="D20:D25"/>
    <mergeCell ref="C26:C29"/>
    <mergeCell ref="D26:D29"/>
    <mergeCell ref="C30:C35"/>
    <mergeCell ref="D30:D35"/>
    <mergeCell ref="C36:C41"/>
    <mergeCell ref="D36:D41"/>
    <mergeCell ref="C42:C47"/>
    <mergeCell ref="D42:D47"/>
    <mergeCell ref="C48:C53"/>
    <mergeCell ref="D48:D53"/>
    <mergeCell ref="C54:C57"/>
    <mergeCell ref="D54:D57"/>
    <mergeCell ref="C58:C63"/>
    <mergeCell ref="D58:D63"/>
    <mergeCell ref="C64:C69"/>
    <mergeCell ref="D64:D69"/>
    <mergeCell ref="C70:C73"/>
    <mergeCell ref="D70:D73"/>
    <mergeCell ref="C74:C79"/>
    <mergeCell ref="D74:D79"/>
    <mergeCell ref="C80:C83"/>
    <mergeCell ref="D80:D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52" workbookViewId="0">
      <selection activeCell="E3" sqref="E3"/>
    </sheetView>
  </sheetViews>
  <sheetFormatPr baseColWidth="10" defaultRowHeight="15" x14ac:dyDescent="0.2"/>
  <cols>
    <col min="1" max="1" width="23.5" customWidth="1"/>
  </cols>
  <sheetData>
    <row r="1" spans="1:4" x14ac:dyDescent="0.2">
      <c r="A1" t="s">
        <v>27</v>
      </c>
      <c r="B1" t="s">
        <v>8</v>
      </c>
      <c r="C1" t="s">
        <v>9</v>
      </c>
      <c r="D1" t="s">
        <v>10</v>
      </c>
    </row>
    <row r="2" spans="1:4" x14ac:dyDescent="0.2">
      <c r="A2" t="s">
        <v>45</v>
      </c>
      <c r="B2">
        <v>19.04</v>
      </c>
      <c r="C2" s="4">
        <f>MEDIAN(B2:B5)</f>
        <v>20.04</v>
      </c>
      <c r="D2" s="4">
        <f>AVEDEV(B2:B5)</f>
        <v>0.42500000000000071</v>
      </c>
    </row>
    <row r="3" spans="1:4" x14ac:dyDescent="0.2">
      <c r="A3" t="s">
        <v>45</v>
      </c>
      <c r="B3">
        <v>19.809999999999999</v>
      </c>
      <c r="C3" s="4"/>
      <c r="D3" s="4"/>
    </row>
    <row r="4" spans="1:4" x14ac:dyDescent="0.2">
      <c r="A4" t="s">
        <v>45</v>
      </c>
      <c r="B4">
        <v>20.27</v>
      </c>
      <c r="C4" s="4"/>
      <c r="D4" s="4"/>
    </row>
    <row r="5" spans="1:4" x14ac:dyDescent="0.2">
      <c r="A5" t="s">
        <v>45</v>
      </c>
      <c r="B5">
        <v>20.28</v>
      </c>
      <c r="C5" s="4"/>
      <c r="D5" s="4"/>
    </row>
    <row r="6" spans="1:4" x14ac:dyDescent="0.2">
      <c r="A6" t="s">
        <v>46</v>
      </c>
      <c r="B6">
        <v>22.85</v>
      </c>
      <c r="C6" s="4">
        <f>MEDIAN(B6:B11)</f>
        <v>23.88</v>
      </c>
      <c r="D6" s="4">
        <f>AVEDEV(B6:B11)</f>
        <v>0.88888888888888928</v>
      </c>
    </row>
    <row r="7" spans="1:4" x14ac:dyDescent="0.2">
      <c r="A7" t="s">
        <v>46</v>
      </c>
      <c r="B7">
        <v>22.89</v>
      </c>
      <c r="C7" s="4"/>
      <c r="D7" s="4"/>
    </row>
    <row r="8" spans="1:4" x14ac:dyDescent="0.2">
      <c r="A8" t="s">
        <v>46</v>
      </c>
      <c r="B8">
        <v>23.83</v>
      </c>
      <c r="C8" s="4"/>
      <c r="D8" s="4"/>
    </row>
    <row r="9" spans="1:4" x14ac:dyDescent="0.2">
      <c r="A9" t="s">
        <v>46</v>
      </c>
      <c r="B9">
        <v>23.93</v>
      </c>
      <c r="C9" s="4"/>
      <c r="D9" s="4"/>
    </row>
    <row r="10" spans="1:4" x14ac:dyDescent="0.2">
      <c r="A10" t="s">
        <v>46</v>
      </c>
      <c r="B10">
        <v>25.44</v>
      </c>
      <c r="C10" s="4"/>
      <c r="D10" s="4"/>
    </row>
    <row r="11" spans="1:4" x14ac:dyDescent="0.2">
      <c r="A11" t="s">
        <v>46</v>
      </c>
      <c r="B11">
        <v>25.31</v>
      </c>
      <c r="C11" s="4"/>
      <c r="D11" s="4"/>
    </row>
    <row r="12" spans="1:4" x14ac:dyDescent="0.2">
      <c r="A12" t="s">
        <v>47</v>
      </c>
      <c r="B12">
        <v>29.49</v>
      </c>
      <c r="C12" s="4">
        <f t="shared" ref="C12" si="0">MEDIAN(B12:B17)</f>
        <v>28.704999999999998</v>
      </c>
      <c r="D12" s="4">
        <f>AVEDEV(B12:B17)</f>
        <v>0.69833333333333358</v>
      </c>
    </row>
    <row r="13" spans="1:4" x14ac:dyDescent="0.2">
      <c r="A13" t="s">
        <v>47</v>
      </c>
      <c r="B13">
        <v>29.19</v>
      </c>
      <c r="C13" s="4"/>
      <c r="D13" s="4"/>
    </row>
    <row r="14" spans="1:4" x14ac:dyDescent="0.2">
      <c r="A14" t="s">
        <v>47</v>
      </c>
      <c r="B14">
        <v>29.17</v>
      </c>
      <c r="C14" s="4"/>
      <c r="D14" s="4"/>
    </row>
    <row r="15" spans="1:4" x14ac:dyDescent="0.2">
      <c r="A15" t="s">
        <v>47</v>
      </c>
      <c r="B15">
        <v>28.24</v>
      </c>
      <c r="C15" s="4"/>
      <c r="D15" s="4"/>
    </row>
    <row r="16" spans="1:4" x14ac:dyDescent="0.2">
      <c r="A16" t="s">
        <v>47</v>
      </c>
      <c r="B16">
        <v>27.85</v>
      </c>
      <c r="C16" s="4"/>
      <c r="D16" s="4"/>
    </row>
    <row r="17" spans="1:4" x14ac:dyDescent="0.2">
      <c r="A17" t="s">
        <v>47</v>
      </c>
      <c r="B17">
        <v>27.57</v>
      </c>
      <c r="C17" s="4"/>
      <c r="D17" s="4"/>
    </row>
    <row r="18" spans="1:4" x14ac:dyDescent="0.2">
      <c r="A18" t="s">
        <v>48</v>
      </c>
      <c r="B18">
        <v>28.85</v>
      </c>
      <c r="C18" s="4">
        <f t="shared" ref="C18" si="1">MEDIAN(B18:B23)</f>
        <v>30.39</v>
      </c>
      <c r="D18" s="4">
        <f>AVEDEV(B18:B23)</f>
        <v>0.91222222222222216</v>
      </c>
    </row>
    <row r="19" spans="1:4" x14ac:dyDescent="0.2">
      <c r="A19" t="s">
        <v>48</v>
      </c>
      <c r="B19">
        <v>28.61</v>
      </c>
      <c r="C19" s="4"/>
      <c r="D19" s="4"/>
    </row>
    <row r="20" spans="1:4" x14ac:dyDescent="0.2">
      <c r="A20" t="s">
        <v>48</v>
      </c>
      <c r="B20">
        <v>31.22</v>
      </c>
      <c r="C20" s="4"/>
      <c r="D20" s="4"/>
    </row>
    <row r="21" spans="1:4" x14ac:dyDescent="0.2">
      <c r="A21" t="s">
        <v>48</v>
      </c>
      <c r="B21">
        <v>31.13</v>
      </c>
      <c r="C21" s="4"/>
      <c r="D21" s="4"/>
    </row>
    <row r="22" spans="1:4" x14ac:dyDescent="0.2">
      <c r="A22" t="s">
        <v>48</v>
      </c>
      <c r="B22">
        <v>30.28</v>
      </c>
      <c r="C22" s="4"/>
      <c r="D22" s="4"/>
    </row>
    <row r="23" spans="1:4" x14ac:dyDescent="0.2">
      <c r="A23" t="s">
        <v>48</v>
      </c>
      <c r="B23">
        <v>30.5</v>
      </c>
      <c r="C23" s="4"/>
      <c r="D23" s="4"/>
    </row>
    <row r="24" spans="1:4" x14ac:dyDescent="0.2">
      <c r="A24" t="s">
        <v>49</v>
      </c>
      <c r="B24">
        <v>33.659999999999997</v>
      </c>
      <c r="C24" s="4">
        <f t="shared" ref="C24" si="2">MEDIAN(B24:B29)</f>
        <v>30.9</v>
      </c>
      <c r="D24" s="4">
        <f>AVEDEV(B24:B29)</f>
        <v>1.328888888888887</v>
      </c>
    </row>
    <row r="25" spans="1:4" x14ac:dyDescent="0.2">
      <c r="A25" t="s">
        <v>49</v>
      </c>
      <c r="B25">
        <v>33.75</v>
      </c>
      <c r="C25" s="4"/>
      <c r="D25" s="4"/>
    </row>
    <row r="26" spans="1:4" x14ac:dyDescent="0.2">
      <c r="A26" t="s">
        <v>49</v>
      </c>
      <c r="B26">
        <v>31.09</v>
      </c>
      <c r="C26" s="4"/>
      <c r="D26" s="4"/>
    </row>
    <row r="27" spans="1:4" x14ac:dyDescent="0.2">
      <c r="A27" t="s">
        <v>49</v>
      </c>
      <c r="B27">
        <v>30.48</v>
      </c>
      <c r="C27" s="4"/>
      <c r="D27" s="4"/>
    </row>
    <row r="28" spans="1:4" x14ac:dyDescent="0.2">
      <c r="A28" t="s">
        <v>49</v>
      </c>
      <c r="B28">
        <v>30.71</v>
      </c>
      <c r="C28" s="4"/>
      <c r="D28" s="4"/>
    </row>
    <row r="29" spans="1:4" x14ac:dyDescent="0.2">
      <c r="A29" t="s">
        <v>49</v>
      </c>
      <c r="B29">
        <v>30.58</v>
      </c>
      <c r="C29" s="4"/>
      <c r="D29" s="4"/>
    </row>
    <row r="30" spans="1:4" x14ac:dyDescent="0.2">
      <c r="A30" t="s">
        <v>50</v>
      </c>
      <c r="B30">
        <v>36.5</v>
      </c>
      <c r="C30" s="4">
        <f>MEDIAN(B30:B33)</f>
        <v>32.93</v>
      </c>
      <c r="D30" s="4">
        <f>AVEDEV(B30:B33)</f>
        <v>2.6950000000000012</v>
      </c>
    </row>
    <row r="31" spans="1:4" x14ac:dyDescent="0.2">
      <c r="A31" t="s">
        <v>50</v>
      </c>
      <c r="B31">
        <v>35.270000000000003</v>
      </c>
      <c r="C31" s="4"/>
      <c r="D31" s="4"/>
    </row>
    <row r="32" spans="1:4" x14ac:dyDescent="0.2">
      <c r="A32" t="s">
        <v>50</v>
      </c>
      <c r="B32">
        <v>30.4</v>
      </c>
      <c r="C32" s="4"/>
      <c r="D32" s="4"/>
    </row>
    <row r="33" spans="1:4" x14ac:dyDescent="0.2">
      <c r="A33" t="s">
        <v>50</v>
      </c>
      <c r="B33">
        <v>30.59</v>
      </c>
      <c r="C33" s="4"/>
      <c r="D33" s="4"/>
    </row>
    <row r="34" spans="1:4" x14ac:dyDescent="0.2">
      <c r="A34" t="s">
        <v>51</v>
      </c>
      <c r="B34">
        <v>36.29</v>
      </c>
      <c r="C34" s="4">
        <f>MEDIAN(B34:B39)</f>
        <v>37.045000000000002</v>
      </c>
      <c r="D34" s="4">
        <f>AVEDEV(B34:B39)</f>
        <v>0.69333333333333391</v>
      </c>
    </row>
    <row r="35" spans="1:4" x14ac:dyDescent="0.2">
      <c r="A35" t="s">
        <v>51</v>
      </c>
      <c r="B35">
        <v>37.04</v>
      </c>
      <c r="C35" s="4"/>
      <c r="D35" s="4"/>
    </row>
    <row r="36" spans="1:4" x14ac:dyDescent="0.2">
      <c r="A36" t="s">
        <v>51</v>
      </c>
      <c r="B36">
        <v>37.82</v>
      </c>
      <c r="C36" s="4"/>
      <c r="D36" s="4"/>
    </row>
    <row r="37" spans="1:4" x14ac:dyDescent="0.2">
      <c r="A37" t="s">
        <v>51</v>
      </c>
      <c r="B37">
        <v>36.880000000000003</v>
      </c>
      <c r="C37" s="4"/>
      <c r="D37" s="4"/>
    </row>
    <row r="38" spans="1:4" x14ac:dyDescent="0.2">
      <c r="A38" t="s">
        <v>51</v>
      </c>
      <c r="B38">
        <v>37.049999999999997</v>
      </c>
      <c r="C38" s="4"/>
      <c r="D38" s="4"/>
    </row>
    <row r="39" spans="1:4" x14ac:dyDescent="0.2">
      <c r="A39" t="s">
        <v>51</v>
      </c>
      <c r="B39">
        <v>38.93</v>
      </c>
      <c r="C39" s="4"/>
      <c r="D39" s="4"/>
    </row>
    <row r="40" spans="1:4" x14ac:dyDescent="0.2">
      <c r="A40" t="s">
        <v>52</v>
      </c>
      <c r="B40" t="s">
        <v>44</v>
      </c>
      <c r="C40" s="4">
        <f>MEDIAN(B40:B45)</f>
        <v>37.69</v>
      </c>
      <c r="D40" s="4">
        <f>AVEDEV(B40:B45)</f>
        <v>0.48000000000000043</v>
      </c>
    </row>
    <row r="41" spans="1:4" x14ac:dyDescent="0.2">
      <c r="A41" t="s">
        <v>52</v>
      </c>
      <c r="B41">
        <v>38.1</v>
      </c>
      <c r="C41" s="4"/>
      <c r="D41" s="4"/>
    </row>
    <row r="42" spans="1:4" x14ac:dyDescent="0.2">
      <c r="A42" t="s">
        <v>52</v>
      </c>
      <c r="B42">
        <v>37.47</v>
      </c>
      <c r="C42" s="4"/>
      <c r="D42" s="4"/>
    </row>
    <row r="43" spans="1:4" x14ac:dyDescent="0.2">
      <c r="A43" t="s">
        <v>52</v>
      </c>
      <c r="B43">
        <v>37.909999999999997</v>
      </c>
      <c r="C43" s="4"/>
      <c r="D43" s="4"/>
    </row>
    <row r="44" spans="1:4" x14ac:dyDescent="0.2">
      <c r="A44" t="s">
        <v>52</v>
      </c>
      <c r="B44" t="s">
        <v>44</v>
      </c>
      <c r="C44" s="4"/>
      <c r="D44" s="4"/>
    </row>
    <row r="45" spans="1:4" x14ac:dyDescent="0.2">
      <c r="A45" t="s">
        <v>52</v>
      </c>
      <c r="B45">
        <v>36.619999999999997</v>
      </c>
      <c r="C45" s="4"/>
      <c r="D45" s="4"/>
    </row>
    <row r="46" spans="1:4" x14ac:dyDescent="0.2">
      <c r="A46" t="s">
        <v>53</v>
      </c>
      <c r="B46">
        <v>42.38</v>
      </c>
      <c r="C46" s="4">
        <f>MEDIAN(B46:B51)</f>
        <v>38.49</v>
      </c>
      <c r="D46" s="4">
        <f>AVEDEV(B46:B51)</f>
        <v>1.6360000000000015</v>
      </c>
    </row>
    <row r="47" spans="1:4" x14ac:dyDescent="0.2">
      <c r="A47" t="s">
        <v>53</v>
      </c>
      <c r="B47" t="s">
        <v>44</v>
      </c>
      <c r="C47" s="4"/>
      <c r="D47" s="4"/>
    </row>
    <row r="48" spans="1:4" x14ac:dyDescent="0.2">
      <c r="A48" t="s">
        <v>53</v>
      </c>
      <c r="B48">
        <v>38.51</v>
      </c>
      <c r="C48" s="4"/>
      <c r="D48" s="4"/>
    </row>
    <row r="49" spans="1:4" x14ac:dyDescent="0.2">
      <c r="A49" t="s">
        <v>53</v>
      </c>
      <c r="B49">
        <v>38.49</v>
      </c>
      <c r="C49" s="4"/>
      <c r="D49" s="4"/>
    </row>
    <row r="50" spans="1:4" x14ac:dyDescent="0.2">
      <c r="A50" t="s">
        <v>53</v>
      </c>
      <c r="B50">
        <v>36.86</v>
      </c>
      <c r="C50" s="4"/>
      <c r="D50" s="4"/>
    </row>
    <row r="51" spans="1:4" x14ac:dyDescent="0.2">
      <c r="A51" t="s">
        <v>53</v>
      </c>
      <c r="B51">
        <v>35.909999999999997</v>
      </c>
      <c r="C51" s="4"/>
      <c r="D51" s="4"/>
    </row>
    <row r="52" spans="1:4" x14ac:dyDescent="0.2">
      <c r="A52" t="s">
        <v>54</v>
      </c>
      <c r="B52">
        <v>39</v>
      </c>
      <c r="C52" s="4">
        <f>MEDIAN(B52:B57)</f>
        <v>36.86</v>
      </c>
      <c r="D52" s="4">
        <f>AVEDEV(B52:B57)</f>
        <v>0.90000000000000147</v>
      </c>
    </row>
    <row r="53" spans="1:4" x14ac:dyDescent="0.2">
      <c r="A53" t="s">
        <v>54</v>
      </c>
      <c r="B53">
        <v>36.83</v>
      </c>
      <c r="C53" s="4"/>
      <c r="D53" s="4"/>
    </row>
    <row r="54" spans="1:4" x14ac:dyDescent="0.2">
      <c r="A54" t="s">
        <v>54</v>
      </c>
      <c r="B54">
        <v>36.590000000000003</v>
      </c>
      <c r="C54" s="4"/>
      <c r="D54" s="4"/>
    </row>
    <row r="55" spans="1:4" x14ac:dyDescent="0.2">
      <c r="A55" t="s">
        <v>54</v>
      </c>
      <c r="B55">
        <v>38.270000000000003</v>
      </c>
      <c r="C55" s="4"/>
      <c r="D55" s="4"/>
    </row>
    <row r="56" spans="1:4" x14ac:dyDescent="0.2">
      <c r="A56" t="s">
        <v>54</v>
      </c>
      <c r="B56" t="s">
        <v>44</v>
      </c>
      <c r="C56" s="4"/>
      <c r="D56" s="4"/>
    </row>
    <row r="57" spans="1:4" x14ac:dyDescent="0.2">
      <c r="A57" t="s">
        <v>54</v>
      </c>
      <c r="B57">
        <v>36.86</v>
      </c>
      <c r="C57" s="4"/>
      <c r="D57" s="4"/>
    </row>
    <row r="58" spans="1:4" x14ac:dyDescent="0.2">
      <c r="A58" t="s">
        <v>55</v>
      </c>
      <c r="B58">
        <v>45.76</v>
      </c>
      <c r="C58" s="4">
        <f>MEDIAN(B58:B61)</f>
        <v>37.230000000000004</v>
      </c>
      <c r="D58" s="4">
        <f>AVEDEV(B58:B61)</f>
        <v>3.33</v>
      </c>
    </row>
    <row r="59" spans="1:4" x14ac:dyDescent="0.2">
      <c r="A59" t="s">
        <v>55</v>
      </c>
      <c r="B59">
        <v>36.24</v>
      </c>
      <c r="C59" s="4"/>
      <c r="D59" s="4"/>
    </row>
    <row r="60" spans="1:4" x14ac:dyDescent="0.2">
      <c r="A60" t="s">
        <v>55</v>
      </c>
      <c r="B60">
        <v>36.18</v>
      </c>
      <c r="C60" s="4"/>
      <c r="D60" s="4"/>
    </row>
    <row r="61" spans="1:4" x14ac:dyDescent="0.2">
      <c r="A61" t="s">
        <v>55</v>
      </c>
      <c r="B61">
        <v>38.22</v>
      </c>
      <c r="C61" s="4"/>
      <c r="D61" s="4"/>
    </row>
    <row r="62" spans="1:4" x14ac:dyDescent="0.2">
      <c r="A62" t="s">
        <v>56</v>
      </c>
      <c r="B62" t="s">
        <v>44</v>
      </c>
      <c r="C62" s="4">
        <f>MEDIAN(B62:B67)</f>
        <v>37.72</v>
      </c>
      <c r="D62" s="4">
        <f>AVEDEV(B62:B67)</f>
        <v>0.60222222222222166</v>
      </c>
    </row>
    <row r="63" spans="1:4" x14ac:dyDescent="0.2">
      <c r="A63" t="s">
        <v>56</v>
      </c>
      <c r="B63">
        <v>37.75</v>
      </c>
      <c r="C63" s="4"/>
      <c r="D63" s="4"/>
    </row>
    <row r="64" spans="1:4" x14ac:dyDescent="0.2">
      <c r="A64" t="s">
        <v>56</v>
      </c>
      <c r="B64">
        <v>37.72</v>
      </c>
      <c r="C64" s="4"/>
      <c r="D64" s="4"/>
    </row>
    <row r="65" spans="1:4" x14ac:dyDescent="0.2">
      <c r="A65" t="s">
        <v>56</v>
      </c>
      <c r="B65" t="s">
        <v>44</v>
      </c>
      <c r="C65" s="4"/>
      <c r="D65" s="4"/>
    </row>
    <row r="66" spans="1:4" x14ac:dyDescent="0.2">
      <c r="A66" t="s">
        <v>56</v>
      </c>
      <c r="B66" t="s">
        <v>44</v>
      </c>
      <c r="C66" s="4"/>
      <c r="D66" s="4"/>
    </row>
    <row r="67" spans="1:4" x14ac:dyDescent="0.2">
      <c r="A67" t="s">
        <v>56</v>
      </c>
      <c r="B67">
        <v>36.380000000000003</v>
      </c>
      <c r="C67" s="4"/>
      <c r="D67" s="4"/>
    </row>
    <row r="68" spans="1:4" x14ac:dyDescent="0.2">
      <c r="A68" t="s">
        <v>57</v>
      </c>
      <c r="B68">
        <v>38.869999999999997</v>
      </c>
      <c r="C68" s="4">
        <f t="shared" ref="C68" si="3">MEDIAN(B68:B73)</f>
        <v>37.134999999999998</v>
      </c>
      <c r="D68" s="4">
        <f>AVEDEV(B68:B73)</f>
        <v>0.71499999999999864</v>
      </c>
    </row>
    <row r="69" spans="1:4" x14ac:dyDescent="0.2">
      <c r="A69" t="s">
        <v>57</v>
      </c>
      <c r="B69">
        <v>36.520000000000003</v>
      </c>
      <c r="C69" s="4"/>
      <c r="D69" s="4"/>
    </row>
    <row r="70" spans="1:4" x14ac:dyDescent="0.2">
      <c r="A70" t="s">
        <v>57</v>
      </c>
      <c r="B70">
        <v>37.65</v>
      </c>
      <c r="C70" s="4"/>
      <c r="D70" s="4"/>
    </row>
    <row r="71" spans="1:4" x14ac:dyDescent="0.2">
      <c r="A71" t="s">
        <v>57</v>
      </c>
      <c r="B71">
        <v>37.33</v>
      </c>
      <c r="C71" s="4"/>
      <c r="D71" s="4"/>
    </row>
    <row r="72" spans="1:4" x14ac:dyDescent="0.2">
      <c r="A72" t="s">
        <v>57</v>
      </c>
      <c r="B72">
        <v>36.94</v>
      </c>
      <c r="C72" s="4"/>
      <c r="D72" s="4"/>
    </row>
    <row r="73" spans="1:4" x14ac:dyDescent="0.2">
      <c r="A73" t="s">
        <v>57</v>
      </c>
      <c r="B73">
        <v>36.1</v>
      </c>
      <c r="C73" s="4"/>
      <c r="D73" s="4"/>
    </row>
    <row r="74" spans="1:4" x14ac:dyDescent="0.2">
      <c r="A74" t="s">
        <v>58</v>
      </c>
      <c r="B74">
        <v>37.06</v>
      </c>
      <c r="C74" s="4">
        <f t="shared" ref="C74" si="4">MEDIAN(B74:B79)</f>
        <v>36.36</v>
      </c>
      <c r="D74" s="4">
        <f>AVEDEV(B74:B79)</f>
        <v>0.8424000000000007</v>
      </c>
    </row>
    <row r="75" spans="1:4" x14ac:dyDescent="0.2">
      <c r="A75" t="s">
        <v>58</v>
      </c>
      <c r="B75">
        <v>36.08</v>
      </c>
      <c r="C75" s="4"/>
      <c r="D75" s="4"/>
    </row>
    <row r="76" spans="1:4" x14ac:dyDescent="0.2">
      <c r="A76" t="s">
        <v>58</v>
      </c>
      <c r="B76">
        <v>37.700000000000003</v>
      </c>
      <c r="C76" s="4"/>
      <c r="D76" s="4"/>
    </row>
    <row r="77" spans="1:4" x14ac:dyDescent="0.2">
      <c r="A77" t="s">
        <v>58</v>
      </c>
      <c r="B77" t="s">
        <v>44</v>
      </c>
      <c r="C77" s="4"/>
      <c r="D77" s="4"/>
    </row>
    <row r="78" spans="1:4" x14ac:dyDescent="0.2">
      <c r="A78" t="s">
        <v>58</v>
      </c>
      <c r="B78">
        <v>36.36</v>
      </c>
      <c r="C78" s="4"/>
      <c r="D78" s="4"/>
    </row>
    <row r="79" spans="1:4" x14ac:dyDescent="0.2">
      <c r="A79" t="s">
        <v>58</v>
      </c>
      <c r="B79">
        <v>34.49</v>
      </c>
      <c r="C79" s="4"/>
      <c r="D79" s="4"/>
    </row>
    <row r="80" spans="1:4" x14ac:dyDescent="0.2">
      <c r="A80" t="s">
        <v>59</v>
      </c>
      <c r="B80">
        <v>37.96</v>
      </c>
      <c r="C80" s="4">
        <f>MEDIAN(B80:B83)</f>
        <v>37.715000000000003</v>
      </c>
      <c r="D80" s="4">
        <f>AVEDEV(B80:B83)</f>
        <v>0.24500000000000099</v>
      </c>
    </row>
    <row r="81" spans="1:4" x14ac:dyDescent="0.2">
      <c r="A81" t="s">
        <v>59</v>
      </c>
      <c r="B81">
        <v>37.47</v>
      </c>
      <c r="C81" s="4"/>
      <c r="D81" s="4"/>
    </row>
    <row r="82" spans="1:4" x14ac:dyDescent="0.2">
      <c r="A82" t="s">
        <v>59</v>
      </c>
      <c r="B82" t="s">
        <v>44</v>
      </c>
      <c r="C82" s="4"/>
      <c r="D82" s="4"/>
    </row>
    <row r="83" spans="1:4" x14ac:dyDescent="0.2">
      <c r="A83" t="s">
        <v>59</v>
      </c>
      <c r="B83" t="s">
        <v>44</v>
      </c>
      <c r="C83" s="4"/>
      <c r="D83" s="4"/>
    </row>
  </sheetData>
  <mergeCells count="30">
    <mergeCell ref="C2:C5"/>
    <mergeCell ref="D2:D5"/>
    <mergeCell ref="C6:C11"/>
    <mergeCell ref="D6:D11"/>
    <mergeCell ref="C40:C45"/>
    <mergeCell ref="D40:D45"/>
    <mergeCell ref="C12:C17"/>
    <mergeCell ref="D12:D17"/>
    <mergeCell ref="C18:C23"/>
    <mergeCell ref="D18:D23"/>
    <mergeCell ref="C24:C29"/>
    <mergeCell ref="D24:D29"/>
    <mergeCell ref="C30:C33"/>
    <mergeCell ref="D30:D33"/>
    <mergeCell ref="C34:C39"/>
    <mergeCell ref="D34:D39"/>
    <mergeCell ref="C74:C79"/>
    <mergeCell ref="D74:D79"/>
    <mergeCell ref="C80:C83"/>
    <mergeCell ref="D80:D83"/>
    <mergeCell ref="C46:C51"/>
    <mergeCell ref="D46:D51"/>
    <mergeCell ref="C52:C57"/>
    <mergeCell ref="D52:D57"/>
    <mergeCell ref="C58:C61"/>
    <mergeCell ref="D58:D61"/>
    <mergeCell ref="C62:C67"/>
    <mergeCell ref="D62:D67"/>
    <mergeCell ref="C68:C73"/>
    <mergeCell ref="D68:D7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"/>
  <sheetViews>
    <sheetView workbookViewId="0">
      <selection activeCell="B85" sqref="B85"/>
    </sheetView>
  </sheetViews>
  <sheetFormatPr baseColWidth="10" defaultRowHeight="15" x14ac:dyDescent="0.2"/>
  <cols>
    <col min="1" max="1" width="21.5" customWidth="1"/>
  </cols>
  <sheetData>
    <row r="1" spans="1:4" x14ac:dyDescent="0.2">
      <c r="A1" t="s">
        <v>60</v>
      </c>
      <c r="B1" t="s">
        <v>8</v>
      </c>
      <c r="C1" t="s">
        <v>28</v>
      </c>
    </row>
    <row r="2" spans="1:4" x14ac:dyDescent="0.2">
      <c r="A2" t="s">
        <v>61</v>
      </c>
      <c r="B2">
        <v>16.04</v>
      </c>
      <c r="C2" s="4">
        <f>MEDIAN(B2:B5)</f>
        <v>15.690000000000001</v>
      </c>
      <c r="D2" s="4">
        <f>AVEDEV(B2:B5)</f>
        <v>0.30249999999999977</v>
      </c>
    </row>
    <row r="3" spans="1:4" x14ac:dyDescent="0.2">
      <c r="A3" t="s">
        <v>61</v>
      </c>
      <c r="B3">
        <v>15.97</v>
      </c>
      <c r="C3" s="4"/>
      <c r="D3" s="4"/>
    </row>
    <row r="4" spans="1:4" x14ac:dyDescent="0.2">
      <c r="A4" t="s">
        <v>61</v>
      </c>
      <c r="B4">
        <v>15.39</v>
      </c>
      <c r="C4" s="4"/>
      <c r="D4" s="4"/>
    </row>
    <row r="5" spans="1:4" x14ac:dyDescent="0.2">
      <c r="A5" t="s">
        <v>61</v>
      </c>
      <c r="B5">
        <v>15.41</v>
      </c>
      <c r="C5" s="4"/>
      <c r="D5" s="4"/>
    </row>
    <row r="6" spans="1:4" x14ac:dyDescent="0.2">
      <c r="A6" t="s">
        <v>62</v>
      </c>
      <c r="B6">
        <v>21.96</v>
      </c>
      <c r="C6" s="4">
        <f>MEDIAN(B6:B11)</f>
        <v>19.54</v>
      </c>
      <c r="D6" s="4">
        <f>AVEDEV(B6:B11)</f>
        <v>1.3977777777777778</v>
      </c>
    </row>
    <row r="7" spans="1:4" x14ac:dyDescent="0.2">
      <c r="A7" t="s">
        <v>62</v>
      </c>
      <c r="B7">
        <v>22.02</v>
      </c>
      <c r="C7" s="4"/>
      <c r="D7" s="4"/>
    </row>
    <row r="8" spans="1:4" x14ac:dyDescent="0.2">
      <c r="A8" t="s">
        <v>62</v>
      </c>
      <c r="B8">
        <v>19.62</v>
      </c>
      <c r="C8" s="4"/>
      <c r="D8" s="4"/>
    </row>
    <row r="9" spans="1:4" x14ac:dyDescent="0.2">
      <c r="A9" t="s">
        <v>62</v>
      </c>
      <c r="B9">
        <v>19.46</v>
      </c>
      <c r="C9" s="4"/>
      <c r="D9" s="4"/>
    </row>
    <row r="10" spans="1:4" x14ac:dyDescent="0.2">
      <c r="A10" t="s">
        <v>62</v>
      </c>
      <c r="B10">
        <v>18.03</v>
      </c>
      <c r="C10" s="4"/>
      <c r="D10" s="4"/>
    </row>
    <row r="11" spans="1:4" x14ac:dyDescent="0.2">
      <c r="A11" t="s">
        <v>62</v>
      </c>
      <c r="B11">
        <v>18.27</v>
      </c>
      <c r="C11" s="4"/>
      <c r="D11" s="4"/>
    </row>
    <row r="12" spans="1:4" x14ac:dyDescent="0.2">
      <c r="A12" t="s">
        <v>63</v>
      </c>
      <c r="B12">
        <v>20.49</v>
      </c>
      <c r="C12" s="4">
        <f t="shared" ref="C12" si="0">MEDIAN(B12:B17)</f>
        <v>21.72</v>
      </c>
      <c r="D12" s="4">
        <f t="shared" ref="D12" si="1">AVEDEV(B12:B17)</f>
        <v>0.99555555555555542</v>
      </c>
    </row>
    <row r="13" spans="1:4" x14ac:dyDescent="0.2">
      <c r="A13" t="s">
        <v>63</v>
      </c>
      <c r="B13">
        <v>20.350000000000001</v>
      </c>
      <c r="C13" s="4"/>
      <c r="D13" s="4"/>
    </row>
    <row r="14" spans="1:4" x14ac:dyDescent="0.2">
      <c r="A14" t="s">
        <v>63</v>
      </c>
      <c r="B14">
        <v>21.69</v>
      </c>
      <c r="C14" s="4"/>
      <c r="D14" s="4"/>
    </row>
    <row r="15" spans="1:4" x14ac:dyDescent="0.2">
      <c r="A15" t="s">
        <v>63</v>
      </c>
      <c r="B15">
        <v>21.75</v>
      </c>
      <c r="C15" s="4"/>
      <c r="D15" s="4"/>
    </row>
    <row r="16" spans="1:4" x14ac:dyDescent="0.2">
      <c r="A16" t="s">
        <v>63</v>
      </c>
      <c r="B16">
        <v>23.28</v>
      </c>
      <c r="C16" s="4"/>
      <c r="D16" s="4"/>
    </row>
    <row r="17" spans="1:4" x14ac:dyDescent="0.2">
      <c r="A17" t="s">
        <v>63</v>
      </c>
      <c r="B17">
        <v>23.34</v>
      </c>
      <c r="C17" s="4"/>
      <c r="D17" s="4"/>
    </row>
    <row r="18" spans="1:4" x14ac:dyDescent="0.2">
      <c r="A18" t="s">
        <v>64</v>
      </c>
      <c r="B18">
        <v>21.96</v>
      </c>
      <c r="C18" s="4">
        <f t="shared" ref="C18" si="2">MEDIAN(B18:B23)</f>
        <v>24.055</v>
      </c>
      <c r="D18" s="4">
        <f t="shared" ref="D18" si="3">AVEDEV(B18:B23)</f>
        <v>1.3199999999999992</v>
      </c>
    </row>
    <row r="19" spans="1:4" x14ac:dyDescent="0.2">
      <c r="A19" t="s">
        <v>64</v>
      </c>
      <c r="B19">
        <v>21.69</v>
      </c>
      <c r="C19" s="4"/>
      <c r="D19" s="4"/>
    </row>
    <row r="20" spans="1:4" x14ac:dyDescent="0.2">
      <c r="A20" t="s">
        <v>64</v>
      </c>
      <c r="B20">
        <v>23.94</v>
      </c>
      <c r="C20" s="4"/>
      <c r="D20" s="4"/>
    </row>
    <row r="21" spans="1:4" x14ac:dyDescent="0.2">
      <c r="A21" t="s">
        <v>64</v>
      </c>
      <c r="B21">
        <v>24.17</v>
      </c>
      <c r="C21" s="4"/>
      <c r="D21" s="4"/>
    </row>
    <row r="22" spans="1:4" x14ac:dyDescent="0.2">
      <c r="A22" t="s">
        <v>64</v>
      </c>
      <c r="B22">
        <v>25.5</v>
      </c>
      <c r="C22" s="4"/>
      <c r="D22" s="4"/>
    </row>
    <row r="23" spans="1:4" x14ac:dyDescent="0.2">
      <c r="A23" t="s">
        <v>64</v>
      </c>
      <c r="B23">
        <v>25.57</v>
      </c>
      <c r="C23" s="4"/>
      <c r="D23" s="4"/>
    </row>
    <row r="24" spans="1:4" x14ac:dyDescent="0.2">
      <c r="A24" t="s">
        <v>65</v>
      </c>
      <c r="B24">
        <v>22.64</v>
      </c>
      <c r="C24" s="4">
        <f t="shared" ref="C24" si="4">MEDIAN(B24:B29)</f>
        <v>22.75</v>
      </c>
      <c r="D24" s="4">
        <f t="shared" ref="D24" si="5">AVEDEV(B24:B29)</f>
        <v>0.64666666666666772</v>
      </c>
    </row>
    <row r="25" spans="1:4" x14ac:dyDescent="0.2">
      <c r="A25" t="s">
        <v>65</v>
      </c>
      <c r="B25">
        <v>22.86</v>
      </c>
      <c r="C25" s="4"/>
      <c r="D25" s="4"/>
    </row>
    <row r="26" spans="1:4" x14ac:dyDescent="0.2">
      <c r="A26" t="s">
        <v>65</v>
      </c>
      <c r="B26">
        <v>21.66</v>
      </c>
      <c r="C26" s="4"/>
      <c r="D26" s="4"/>
    </row>
    <row r="27" spans="1:4" x14ac:dyDescent="0.2">
      <c r="A27" t="s">
        <v>65</v>
      </c>
      <c r="B27">
        <v>21.49</v>
      </c>
      <c r="C27" s="4"/>
      <c r="D27" s="4"/>
    </row>
    <row r="28" spans="1:4" x14ac:dyDescent="0.2">
      <c r="A28" t="s">
        <v>65</v>
      </c>
      <c r="B28">
        <v>23.14</v>
      </c>
      <c r="C28" s="4"/>
      <c r="D28" s="4"/>
    </row>
    <row r="29" spans="1:4" x14ac:dyDescent="0.2">
      <c r="A29" t="s">
        <v>65</v>
      </c>
      <c r="B29">
        <v>23.48</v>
      </c>
      <c r="C29" s="4"/>
      <c r="D29" s="4"/>
    </row>
    <row r="30" spans="1:4" x14ac:dyDescent="0.2">
      <c r="A30" t="s">
        <v>66</v>
      </c>
      <c r="B30">
        <v>23.77</v>
      </c>
      <c r="C30" s="4">
        <f>MEDIAN(B30:B33)</f>
        <v>23.524999999999999</v>
      </c>
      <c r="D30" s="4">
        <f>AVEDEV(B30:B33)</f>
        <v>0.48625000000000007</v>
      </c>
    </row>
    <row r="31" spans="1:4" x14ac:dyDescent="0.2">
      <c r="A31" t="s">
        <v>66</v>
      </c>
      <c r="B31">
        <v>22.31</v>
      </c>
      <c r="C31" s="4"/>
      <c r="D31" s="4"/>
    </row>
    <row r="32" spans="1:4" x14ac:dyDescent="0.2">
      <c r="A32" t="s">
        <v>66</v>
      </c>
      <c r="B32">
        <v>23.4</v>
      </c>
      <c r="C32" s="4"/>
      <c r="D32" s="4"/>
    </row>
    <row r="33" spans="1:4" x14ac:dyDescent="0.2">
      <c r="A33" t="s">
        <v>66</v>
      </c>
      <c r="B33">
        <v>23.65</v>
      </c>
      <c r="C33" s="4"/>
      <c r="D33" s="4"/>
    </row>
    <row r="34" spans="1:4" x14ac:dyDescent="0.2">
      <c r="A34" t="s">
        <v>67</v>
      </c>
      <c r="B34">
        <v>39.19</v>
      </c>
      <c r="C34" s="4">
        <f>MEDIAN(B34:B39)</f>
        <v>31.585000000000001</v>
      </c>
      <c r="D34" s="4">
        <f>AVEDEV(B34:B39)</f>
        <v>3.2600000000000002</v>
      </c>
    </row>
    <row r="35" spans="1:4" x14ac:dyDescent="0.2">
      <c r="A35" t="s">
        <v>67</v>
      </c>
      <c r="B35">
        <v>36.840000000000003</v>
      </c>
      <c r="C35" s="4"/>
      <c r="D35" s="4"/>
    </row>
    <row r="36" spans="1:4" x14ac:dyDescent="0.2">
      <c r="A36" t="s">
        <v>67</v>
      </c>
      <c r="B36">
        <v>31.6</v>
      </c>
      <c r="C36" s="4"/>
      <c r="D36" s="4"/>
    </row>
    <row r="37" spans="1:4" x14ac:dyDescent="0.2">
      <c r="A37" t="s">
        <v>67</v>
      </c>
      <c r="B37">
        <v>31.57</v>
      </c>
      <c r="C37" s="4"/>
      <c r="D37" s="4"/>
    </row>
    <row r="38" spans="1:4" x14ac:dyDescent="0.2">
      <c r="A38" t="s">
        <v>67</v>
      </c>
      <c r="B38">
        <v>29.97</v>
      </c>
      <c r="C38" s="4"/>
      <c r="D38" s="4"/>
    </row>
    <row r="39" spans="1:4" x14ac:dyDescent="0.2">
      <c r="A39" t="s">
        <v>67</v>
      </c>
      <c r="B39">
        <v>29.58</v>
      </c>
      <c r="C39" s="4"/>
      <c r="D39" s="4"/>
    </row>
    <row r="40" spans="1:4" x14ac:dyDescent="0.2">
      <c r="A40" t="s">
        <v>68</v>
      </c>
      <c r="B40">
        <v>38.33</v>
      </c>
      <c r="C40" s="4">
        <f t="shared" ref="C40" si="6">MEDIAN(B40:B45)</f>
        <v>36.105000000000004</v>
      </c>
      <c r="D40" s="4">
        <f t="shared" ref="D40" si="7">AVEDEV(B40:B45)</f>
        <v>1.486666666666667</v>
      </c>
    </row>
    <row r="41" spans="1:4" x14ac:dyDescent="0.2">
      <c r="A41" t="s">
        <v>68</v>
      </c>
      <c r="B41">
        <v>38.909999999999997</v>
      </c>
      <c r="C41" s="4"/>
      <c r="D41" s="4"/>
    </row>
    <row r="42" spans="1:4" x14ac:dyDescent="0.2">
      <c r="A42" t="s">
        <v>68</v>
      </c>
      <c r="B42">
        <v>35.79</v>
      </c>
      <c r="C42" s="4"/>
      <c r="D42" s="4"/>
    </row>
    <row r="43" spans="1:4" x14ac:dyDescent="0.2">
      <c r="A43" t="s">
        <v>68</v>
      </c>
      <c r="B43">
        <v>34.799999999999997</v>
      </c>
      <c r="C43" s="4"/>
      <c r="D43" s="4"/>
    </row>
    <row r="44" spans="1:4" x14ac:dyDescent="0.2">
      <c r="A44" t="s">
        <v>68</v>
      </c>
      <c r="B44">
        <v>34.15</v>
      </c>
      <c r="C44" s="4"/>
      <c r="D44" s="4"/>
    </row>
    <row r="45" spans="1:4" x14ac:dyDescent="0.2">
      <c r="A45" t="s">
        <v>68</v>
      </c>
      <c r="B45">
        <v>36.42</v>
      </c>
      <c r="C45" s="4"/>
      <c r="D45" s="4"/>
    </row>
    <row r="46" spans="1:4" x14ac:dyDescent="0.2">
      <c r="A46" t="s">
        <v>69</v>
      </c>
      <c r="B46">
        <v>41.66</v>
      </c>
      <c r="C46" s="4">
        <f t="shared" ref="C46" si="8">MEDIAN(B46:B51)</f>
        <v>37.880000000000003</v>
      </c>
      <c r="D46" s="4">
        <f t="shared" ref="D46" si="9">AVEDEV(B46:B51)</f>
        <v>2.5455999999999976</v>
      </c>
    </row>
    <row r="47" spans="1:4" x14ac:dyDescent="0.2">
      <c r="A47" t="s">
        <v>69</v>
      </c>
      <c r="B47" t="s">
        <v>44</v>
      </c>
      <c r="C47" s="4"/>
      <c r="D47" s="4"/>
    </row>
    <row r="48" spans="1:4" x14ac:dyDescent="0.2">
      <c r="A48" t="s">
        <v>69</v>
      </c>
      <c r="B48">
        <v>35.31</v>
      </c>
      <c r="C48" s="4"/>
      <c r="D48" s="4"/>
    </row>
    <row r="49" spans="1:4" x14ac:dyDescent="0.2">
      <c r="A49" t="s">
        <v>69</v>
      </c>
      <c r="B49">
        <v>34.590000000000003</v>
      </c>
      <c r="C49" s="4"/>
      <c r="D49" s="4"/>
    </row>
    <row r="50" spans="1:4" x14ac:dyDescent="0.2">
      <c r="A50" t="s">
        <v>69</v>
      </c>
      <c r="B50">
        <v>37.880000000000003</v>
      </c>
      <c r="C50" s="4"/>
      <c r="D50" s="4"/>
    </row>
    <row r="51" spans="1:4" x14ac:dyDescent="0.2">
      <c r="A51" t="s">
        <v>69</v>
      </c>
      <c r="B51">
        <v>40.799999999999997</v>
      </c>
      <c r="C51" s="4"/>
      <c r="D51" s="4"/>
    </row>
    <row r="52" spans="1:4" x14ac:dyDescent="0.2">
      <c r="A52" t="s">
        <v>70</v>
      </c>
      <c r="B52">
        <v>38.340000000000003</v>
      </c>
      <c r="C52" s="4">
        <f t="shared" ref="C52" si="10">MEDIAN(B52:B57)</f>
        <v>38.71</v>
      </c>
      <c r="D52" s="4">
        <f t="shared" ref="D52" si="11">AVEDEV(B52:B57)</f>
        <v>1.0072000000000003</v>
      </c>
    </row>
    <row r="53" spans="1:4" x14ac:dyDescent="0.2">
      <c r="A53" t="s">
        <v>70</v>
      </c>
      <c r="B53">
        <v>38.71</v>
      </c>
      <c r="C53" s="4"/>
      <c r="D53" s="4"/>
    </row>
    <row r="54" spans="1:4" x14ac:dyDescent="0.2">
      <c r="A54" t="s">
        <v>70</v>
      </c>
      <c r="B54">
        <v>39.43</v>
      </c>
      <c r="C54" s="4"/>
      <c r="D54" s="4"/>
    </row>
    <row r="55" spans="1:4" x14ac:dyDescent="0.2">
      <c r="A55" t="s">
        <v>70</v>
      </c>
      <c r="B55">
        <v>37.81</v>
      </c>
      <c r="C55" s="4"/>
      <c r="D55" s="4"/>
    </row>
    <row r="56" spans="1:4" x14ac:dyDescent="0.2">
      <c r="A56" t="s">
        <v>70</v>
      </c>
      <c r="B56" t="s">
        <v>44</v>
      </c>
      <c r="C56" s="4"/>
      <c r="D56" s="4"/>
    </row>
    <row r="57" spans="1:4" x14ac:dyDescent="0.2">
      <c r="A57" t="s">
        <v>70</v>
      </c>
      <c r="B57">
        <v>41.34</v>
      </c>
      <c r="C57" s="4"/>
      <c r="D57" s="4"/>
    </row>
    <row r="58" spans="1:4" x14ac:dyDescent="0.2">
      <c r="A58" t="s">
        <v>71</v>
      </c>
      <c r="B58">
        <v>33.090000000000003</v>
      </c>
      <c r="C58" s="4">
        <f>MEDIAN(B58:B61)</f>
        <v>31.97</v>
      </c>
      <c r="D58" s="4">
        <f>AVEDEV(B58:B61)</f>
        <v>1.1674999999999995</v>
      </c>
    </row>
    <row r="59" spans="1:4" x14ac:dyDescent="0.2">
      <c r="A59" t="s">
        <v>71</v>
      </c>
      <c r="B59">
        <v>32.909999999999997</v>
      </c>
      <c r="C59" s="4"/>
      <c r="D59" s="4"/>
    </row>
    <row r="60" spans="1:4" x14ac:dyDescent="0.2">
      <c r="A60" t="s">
        <v>71</v>
      </c>
      <c r="B60">
        <v>30.3</v>
      </c>
      <c r="C60" s="4"/>
      <c r="D60" s="4"/>
    </row>
    <row r="61" spans="1:4" x14ac:dyDescent="0.2">
      <c r="A61" t="s">
        <v>71</v>
      </c>
      <c r="B61">
        <v>31.03</v>
      </c>
      <c r="C61" s="4"/>
      <c r="D61" s="4"/>
    </row>
    <row r="62" spans="1:4" x14ac:dyDescent="0.2">
      <c r="A62" t="s">
        <v>72</v>
      </c>
      <c r="B62">
        <v>40.950000000000003</v>
      </c>
      <c r="C62" s="4">
        <f>MEDIAN(B62:B67)</f>
        <v>36.58</v>
      </c>
      <c r="D62" s="4">
        <f>AVEDEV(B62:B67)</f>
        <v>1.2950000000000041</v>
      </c>
    </row>
    <row r="63" spans="1:4" x14ac:dyDescent="0.2">
      <c r="A63" t="s">
        <v>72</v>
      </c>
      <c r="B63">
        <v>36.409999999999997</v>
      </c>
      <c r="C63" s="4"/>
      <c r="D63" s="4"/>
    </row>
    <row r="64" spans="1:4" x14ac:dyDescent="0.2">
      <c r="A64" t="s">
        <v>72</v>
      </c>
      <c r="B64">
        <v>36.64</v>
      </c>
      <c r="C64" s="4"/>
      <c r="D64" s="4"/>
    </row>
    <row r="65" spans="1:4" x14ac:dyDescent="0.2">
      <c r="A65" t="s">
        <v>72</v>
      </c>
      <c r="B65">
        <v>35</v>
      </c>
      <c r="C65" s="4"/>
      <c r="D65" s="4"/>
    </row>
    <row r="66" spans="1:4" x14ac:dyDescent="0.2">
      <c r="A66" t="s">
        <v>72</v>
      </c>
      <c r="B66">
        <v>36.520000000000003</v>
      </c>
      <c r="C66" s="4"/>
      <c r="D66" s="4"/>
    </row>
    <row r="67" spans="1:4" x14ac:dyDescent="0.2">
      <c r="A67" t="s">
        <v>72</v>
      </c>
      <c r="B67">
        <v>36.869999999999997</v>
      </c>
      <c r="C67" s="4"/>
      <c r="D67" s="4"/>
    </row>
    <row r="68" spans="1:4" x14ac:dyDescent="0.2">
      <c r="A68" t="s">
        <v>73</v>
      </c>
      <c r="B68">
        <v>42.33</v>
      </c>
      <c r="C68" s="4">
        <f t="shared" ref="C68" si="12">MEDIAN(B68:B73)</f>
        <v>38.605000000000004</v>
      </c>
      <c r="D68" s="4">
        <f t="shared" ref="D68" si="13">AVEDEV(B68:B73)</f>
        <v>1.5549999999999979</v>
      </c>
    </row>
    <row r="69" spans="1:4" x14ac:dyDescent="0.2">
      <c r="A69" t="s">
        <v>73</v>
      </c>
      <c r="B69" t="s">
        <v>44</v>
      </c>
      <c r="C69" s="4"/>
      <c r="D69" s="4"/>
    </row>
    <row r="70" spans="1:4" x14ac:dyDescent="0.2">
      <c r="A70" t="s">
        <v>73</v>
      </c>
      <c r="B70" t="s">
        <v>44</v>
      </c>
      <c r="C70" s="4"/>
      <c r="D70" s="4"/>
    </row>
    <row r="71" spans="1:4" x14ac:dyDescent="0.2">
      <c r="A71" t="s">
        <v>73</v>
      </c>
      <c r="B71">
        <v>37.340000000000003</v>
      </c>
      <c r="C71" s="4"/>
      <c r="D71" s="4"/>
    </row>
    <row r="72" spans="1:4" x14ac:dyDescent="0.2">
      <c r="A72" t="s">
        <v>73</v>
      </c>
      <c r="B72">
        <v>38.15</v>
      </c>
      <c r="C72" s="4"/>
      <c r="D72" s="4"/>
    </row>
    <row r="73" spans="1:4" x14ac:dyDescent="0.2">
      <c r="A73" t="s">
        <v>73</v>
      </c>
      <c r="B73">
        <v>39.06</v>
      </c>
      <c r="C73" s="4"/>
      <c r="D73" s="4"/>
    </row>
    <row r="74" spans="1:4" x14ac:dyDescent="0.2">
      <c r="A74" t="s">
        <v>74</v>
      </c>
      <c r="B74" t="s">
        <v>44</v>
      </c>
      <c r="C74" s="4">
        <f t="shared" ref="C74" si="14">MEDIAN(B74:B79)</f>
        <v>42.849999999999994</v>
      </c>
      <c r="D74" s="4">
        <f t="shared" ref="D74" si="15">AVEDEV(B74:B79)</f>
        <v>1.8099999999999987</v>
      </c>
    </row>
    <row r="75" spans="1:4" x14ac:dyDescent="0.2">
      <c r="A75" t="s">
        <v>74</v>
      </c>
      <c r="B75">
        <v>41.04</v>
      </c>
      <c r="C75" s="4"/>
      <c r="D75" s="4"/>
    </row>
    <row r="76" spans="1:4" x14ac:dyDescent="0.2">
      <c r="A76" t="s">
        <v>74</v>
      </c>
      <c r="B76" t="s">
        <v>44</v>
      </c>
      <c r="C76" s="4"/>
      <c r="D76" s="4"/>
    </row>
    <row r="77" spans="1:4" x14ac:dyDescent="0.2">
      <c r="A77" t="s">
        <v>74</v>
      </c>
      <c r="B77">
        <v>44.66</v>
      </c>
      <c r="C77" s="4"/>
      <c r="D77" s="4"/>
    </row>
    <row r="78" spans="1:4" x14ac:dyDescent="0.2">
      <c r="A78" t="s">
        <v>74</v>
      </c>
      <c r="B78" t="s">
        <v>44</v>
      </c>
      <c r="C78" s="4"/>
      <c r="D78" s="4"/>
    </row>
    <row r="79" spans="1:4" x14ac:dyDescent="0.2">
      <c r="A79" t="s">
        <v>74</v>
      </c>
      <c r="B79" t="s">
        <v>44</v>
      </c>
      <c r="C79" s="4"/>
      <c r="D79" s="4"/>
    </row>
    <row r="80" spans="1:4" x14ac:dyDescent="0.2">
      <c r="A80" t="s">
        <v>75</v>
      </c>
      <c r="B80">
        <v>40.659999999999997</v>
      </c>
      <c r="C80" s="4">
        <f t="shared" ref="C80" si="16">MEDIAN(B80:B85)</f>
        <v>39.974999999999994</v>
      </c>
      <c r="D80" s="4">
        <f t="shared" ref="D80" si="17">AVEDEV(B80:B85)</f>
        <v>0.68499999999999872</v>
      </c>
    </row>
    <row r="81" spans="1:4" x14ac:dyDescent="0.2">
      <c r="A81" t="s">
        <v>75</v>
      </c>
      <c r="B81">
        <v>39.29</v>
      </c>
      <c r="C81" s="4"/>
      <c r="D81" s="4"/>
    </row>
    <row r="82" spans="1:4" x14ac:dyDescent="0.2">
      <c r="A82" t="s">
        <v>75</v>
      </c>
      <c r="B82" t="s">
        <v>44</v>
      </c>
      <c r="C82" s="4"/>
      <c r="D82" s="4"/>
    </row>
    <row r="83" spans="1:4" x14ac:dyDescent="0.2">
      <c r="A83" t="s">
        <v>75</v>
      </c>
      <c r="B83" t="s">
        <v>44</v>
      </c>
      <c r="C83" s="4"/>
      <c r="D83" s="4"/>
    </row>
    <row r="84" spans="1:4" x14ac:dyDescent="0.2">
      <c r="A84" t="s">
        <v>75</v>
      </c>
      <c r="B84" t="s">
        <v>44</v>
      </c>
      <c r="C84" s="4"/>
      <c r="D84" s="4"/>
    </row>
    <row r="85" spans="1:4" x14ac:dyDescent="0.2">
      <c r="A85" t="s">
        <v>75</v>
      </c>
      <c r="B85" t="s">
        <v>44</v>
      </c>
      <c r="C85" s="4"/>
      <c r="D85" s="4"/>
    </row>
  </sheetData>
  <mergeCells count="30">
    <mergeCell ref="C2:C5"/>
    <mergeCell ref="D2:D5"/>
    <mergeCell ref="C6:C11"/>
    <mergeCell ref="D6:D11"/>
    <mergeCell ref="C12:C17"/>
    <mergeCell ref="D12:D17"/>
    <mergeCell ref="C18:C23"/>
    <mergeCell ref="D18:D23"/>
    <mergeCell ref="C24:C29"/>
    <mergeCell ref="D24:D29"/>
    <mergeCell ref="C30:C33"/>
    <mergeCell ref="D30:D33"/>
    <mergeCell ref="C34:C39"/>
    <mergeCell ref="D34:D39"/>
    <mergeCell ref="C40:C45"/>
    <mergeCell ref="D40:D45"/>
    <mergeCell ref="C46:C51"/>
    <mergeCell ref="D46:D51"/>
    <mergeCell ref="C52:C57"/>
    <mergeCell ref="D52:D57"/>
    <mergeCell ref="C58:C61"/>
    <mergeCell ref="D58:D61"/>
    <mergeCell ref="C62:C67"/>
    <mergeCell ref="D62:D67"/>
    <mergeCell ref="C68:C73"/>
    <mergeCell ref="D68:D73"/>
    <mergeCell ref="C74:C79"/>
    <mergeCell ref="D74:D79"/>
    <mergeCell ref="C80:C85"/>
    <mergeCell ref="D80:D8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0"/>
  <sheetViews>
    <sheetView workbookViewId="0">
      <selection activeCell="H21" sqref="H21"/>
    </sheetView>
  </sheetViews>
  <sheetFormatPr baseColWidth="10" defaultRowHeight="15" x14ac:dyDescent="0.2"/>
  <sheetData>
    <row r="2" spans="1:4" x14ac:dyDescent="0.2">
      <c r="B2" t="s">
        <v>4</v>
      </c>
      <c r="C2" t="s">
        <v>6</v>
      </c>
      <c r="D2" t="s">
        <v>5</v>
      </c>
    </row>
    <row r="3" spans="1:4" x14ac:dyDescent="0.2">
      <c r="A3" t="s">
        <v>0</v>
      </c>
      <c r="B3">
        <v>14.59</v>
      </c>
      <c r="C3" s="4">
        <f>LOG(0.0000288)</f>
        <v>-4.5406075122407694</v>
      </c>
      <c r="D3" s="3">
        <f>MEDIAN(B3:B4)</f>
        <v>14.445</v>
      </c>
    </row>
    <row r="4" spans="1:4" x14ac:dyDescent="0.2">
      <c r="A4" t="s">
        <v>0</v>
      </c>
      <c r="B4">
        <v>14.3</v>
      </c>
      <c r="C4" s="4"/>
      <c r="D4" s="3"/>
    </row>
    <row r="5" spans="1:4" x14ac:dyDescent="0.2">
      <c r="A5" t="s">
        <v>1</v>
      </c>
      <c r="B5">
        <v>10.37</v>
      </c>
      <c r="C5" s="4">
        <f>LOG(0.000288)</f>
        <v>-3.540607512240769</v>
      </c>
      <c r="D5" s="3">
        <f>MEDIAN(B5:B6)</f>
        <v>10.239999999999998</v>
      </c>
    </row>
    <row r="6" spans="1:4" x14ac:dyDescent="0.2">
      <c r="A6" t="s">
        <v>1</v>
      </c>
      <c r="B6">
        <v>10.11</v>
      </c>
      <c r="C6" s="4"/>
      <c r="D6" s="3"/>
    </row>
    <row r="7" spans="1:4" x14ac:dyDescent="0.2">
      <c r="A7" t="s">
        <v>2</v>
      </c>
      <c r="B7">
        <v>6.85</v>
      </c>
      <c r="C7" s="4">
        <f>LOG(0.00288)</f>
        <v>-2.540607512240769</v>
      </c>
      <c r="D7" s="3">
        <f>MEDIAN(B7:B8)</f>
        <v>6.6549999999999994</v>
      </c>
    </row>
    <row r="8" spans="1:4" x14ac:dyDescent="0.2">
      <c r="A8" t="s">
        <v>2</v>
      </c>
      <c r="B8">
        <v>6.46</v>
      </c>
      <c r="C8" s="4"/>
      <c r="D8" s="3"/>
    </row>
    <row r="9" spans="1:4" x14ac:dyDescent="0.2">
      <c r="A9" t="s">
        <v>3</v>
      </c>
      <c r="B9">
        <v>5.12</v>
      </c>
      <c r="C9" s="4">
        <f>LOG(0.0288)</f>
        <v>-1.5406075122407692</v>
      </c>
      <c r="D9" s="3">
        <f>MEDIAN(B9:B10)</f>
        <v>5.2</v>
      </c>
    </row>
    <row r="10" spans="1:4" x14ac:dyDescent="0.2">
      <c r="A10" t="s">
        <v>3</v>
      </c>
      <c r="B10">
        <v>5.28</v>
      </c>
      <c r="C10" s="4"/>
      <c r="D10" s="3"/>
    </row>
  </sheetData>
  <mergeCells count="8">
    <mergeCell ref="D7:D8"/>
    <mergeCell ref="D9:D10"/>
    <mergeCell ref="C3:C4"/>
    <mergeCell ref="C5:C6"/>
    <mergeCell ref="C7:C8"/>
    <mergeCell ref="C9:C10"/>
    <mergeCell ref="D3:D4"/>
    <mergeCell ref="D5:D6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55"/>
  <sheetViews>
    <sheetView tabSelected="1" workbookViewId="0">
      <selection activeCell="AI45" sqref="AI45"/>
    </sheetView>
  </sheetViews>
  <sheetFormatPr baseColWidth="10" defaultRowHeight="15" x14ac:dyDescent="0.2"/>
  <cols>
    <col min="26" max="28" width="12.33203125" bestFit="1" customWidth="1"/>
    <col min="30" max="30" width="12.33203125" bestFit="1" customWidth="1"/>
  </cols>
  <sheetData>
    <row r="1" spans="1:31" x14ac:dyDescent="0.2">
      <c r="A1" t="s">
        <v>76</v>
      </c>
      <c r="B1" t="s">
        <v>77</v>
      </c>
      <c r="H1" t="s">
        <v>78</v>
      </c>
      <c r="N1" t="s">
        <v>79</v>
      </c>
      <c r="U1" t="s">
        <v>80</v>
      </c>
      <c r="V1" t="s">
        <v>81</v>
      </c>
      <c r="W1" t="s">
        <v>82</v>
      </c>
      <c r="Y1" t="s">
        <v>83</v>
      </c>
    </row>
    <row r="2" spans="1:31" x14ac:dyDescent="0.2">
      <c r="B2" t="s">
        <v>84</v>
      </c>
      <c r="C2" t="s">
        <v>10</v>
      </c>
      <c r="D2" t="s">
        <v>28</v>
      </c>
      <c r="E2" t="s">
        <v>80</v>
      </c>
      <c r="F2" t="s">
        <v>85</v>
      </c>
      <c r="H2" t="s">
        <v>84</v>
      </c>
      <c r="I2" t="s">
        <v>10</v>
      </c>
      <c r="J2" t="s">
        <v>28</v>
      </c>
      <c r="K2" t="s">
        <v>81</v>
      </c>
      <c r="L2" t="s">
        <v>85</v>
      </c>
      <c r="N2" t="s">
        <v>84</v>
      </c>
      <c r="O2" t="s">
        <v>10</v>
      </c>
      <c r="P2" t="s">
        <v>28</v>
      </c>
      <c r="Q2" t="s">
        <v>82</v>
      </c>
      <c r="R2" t="s">
        <v>85</v>
      </c>
      <c r="T2" t="s">
        <v>86</v>
      </c>
      <c r="U2" t="s">
        <v>85</v>
      </c>
      <c r="V2" t="s">
        <v>85</v>
      </c>
      <c r="W2" t="s">
        <v>85</v>
      </c>
    </row>
    <row r="3" spans="1:31" x14ac:dyDescent="0.2">
      <c r="A3" t="s">
        <v>87</v>
      </c>
      <c r="B3">
        <v>4.2799999999999994</v>
      </c>
      <c r="C3">
        <v>1.0211111111111109</v>
      </c>
      <c r="D3">
        <f t="shared" ref="D3:D8" si="0">10^((-B3+0.3882)/3.132)</f>
        <v>5.7201498672666162E-2</v>
      </c>
      <c r="E3">
        <f>D3/$D$3</f>
        <v>1</v>
      </c>
      <c r="F3">
        <f>LN(D3)</f>
        <v>-2.861175180368527</v>
      </c>
      <c r="H3">
        <v>4.2799999999999994</v>
      </c>
      <c r="I3">
        <v>1.0211111111111109</v>
      </c>
      <c r="J3">
        <f>10^((-H3+0.3882)/3.132)</f>
        <v>5.7201498672666162E-2</v>
      </c>
      <c r="K3">
        <f t="shared" ref="K3:K8" si="1">J3/$J$3</f>
        <v>1</v>
      </c>
      <c r="L3">
        <f>LN(J3:J8)</f>
        <v>-2.861175180368527</v>
      </c>
      <c r="N3">
        <v>4.2799999999999994</v>
      </c>
      <c r="O3">
        <v>1.0211111111111109</v>
      </c>
      <c r="P3">
        <f>10^((-N3+0.3882)/3.132)</f>
        <v>5.7201498672666162E-2</v>
      </c>
      <c r="Q3">
        <f t="shared" ref="Q3:Q8" si="2">P3/$P$3</f>
        <v>1</v>
      </c>
      <c r="R3">
        <f>LN(P3:P8)</f>
        <v>-2.861175180368527</v>
      </c>
      <c r="T3">
        <v>0</v>
      </c>
      <c r="U3">
        <v>-2.861175180368527</v>
      </c>
      <c r="V3">
        <v>-2.861175180368527</v>
      </c>
      <c r="W3">
        <v>-2.861175180368527</v>
      </c>
      <c r="Y3" t="s">
        <v>88</v>
      </c>
      <c r="Z3" t="s">
        <v>89</v>
      </c>
      <c r="AA3" t="s">
        <v>90</v>
      </c>
      <c r="AB3" t="s">
        <v>91</v>
      </c>
    </row>
    <row r="4" spans="1:31" x14ac:dyDescent="0.2">
      <c r="A4" t="s">
        <v>92</v>
      </c>
      <c r="B4">
        <v>4.4800000000000004</v>
      </c>
      <c r="C4">
        <v>2.750000000000008E-2</v>
      </c>
      <c r="D4">
        <f t="shared" si="0"/>
        <v>4.9379927390497902E-2</v>
      </c>
      <c r="E4">
        <f t="shared" ref="E4:E8" si="3">D4/$D$3</f>
        <v>0.86326282591078662</v>
      </c>
      <c r="F4">
        <f t="shared" ref="F4:F35" si="4">LN(D4)</f>
        <v>-3.0082112654894755</v>
      </c>
      <c r="H4">
        <v>8.35</v>
      </c>
      <c r="I4">
        <v>2.2625000000000002</v>
      </c>
      <c r="J4">
        <f t="shared" ref="J4:J35" si="5">10^((-H4+0.3882)/3.132)</f>
        <v>2.8702403341926107E-3</v>
      </c>
      <c r="K4">
        <f t="shared" si="1"/>
        <v>5.0177712136835327E-2</v>
      </c>
      <c r="L4">
        <f t="shared" ref="L4:L35" si="6">LN(J4:J9)</f>
        <v>-5.8533595125798188</v>
      </c>
      <c r="N4">
        <v>9.254999999999999</v>
      </c>
      <c r="O4">
        <v>0.29124999999999979</v>
      </c>
      <c r="P4">
        <f t="shared" ref="P4:P35" si="7">10^((-N4+0.3882)/3.132)</f>
        <v>1.4755893675872265E-3</v>
      </c>
      <c r="Q4">
        <f t="shared" si="2"/>
        <v>2.5796341036993485E-2</v>
      </c>
      <c r="R4">
        <f t="shared" ref="R4:R35" si="8">LN(P4:P9)</f>
        <v>-6.5186977977521083</v>
      </c>
      <c r="T4">
        <f>7*24*60*60</f>
        <v>604800</v>
      </c>
      <c r="U4">
        <v>-3.0082112654894755</v>
      </c>
      <c r="V4">
        <v>-5.8533595125798188</v>
      </c>
      <c r="W4">
        <v>-6.5186977977521083</v>
      </c>
      <c r="Y4">
        <v>65</v>
      </c>
      <c r="Z4" s="1">
        <f>U10</f>
        <v>3.64722E-7</v>
      </c>
      <c r="AA4">
        <f>1/(273.15+Y4)</f>
        <v>2.9572674848440043E-3</v>
      </c>
      <c r="AB4">
        <f>LN(Z4)</f>
        <v>-14.824130417397564</v>
      </c>
    </row>
    <row r="5" spans="1:31" x14ac:dyDescent="0.2">
      <c r="A5" t="s">
        <v>93</v>
      </c>
      <c r="B5">
        <v>4.7149999999999999</v>
      </c>
      <c r="C5">
        <v>1.6412500000000003</v>
      </c>
      <c r="D5">
        <f t="shared" si="0"/>
        <v>4.1544976583524774E-2</v>
      </c>
      <c r="E5">
        <f t="shared" si="3"/>
        <v>0.72629175017362113</v>
      </c>
      <c r="F5">
        <f t="shared" si="4"/>
        <v>-3.180978665506589</v>
      </c>
      <c r="H5">
        <v>8.5350000000000001</v>
      </c>
      <c r="I5">
        <v>1.3137500000000006</v>
      </c>
      <c r="J5">
        <f t="shared" si="5"/>
        <v>2.5052471382774558E-3</v>
      </c>
      <c r="K5">
        <f t="shared" si="1"/>
        <v>4.3796879389710684E-2</v>
      </c>
      <c r="L5">
        <f t="shared" si="6"/>
        <v>-5.9893678913166966</v>
      </c>
      <c r="N5">
        <v>12.525</v>
      </c>
      <c r="O5">
        <v>1.3437500000000009</v>
      </c>
      <c r="P5">
        <f t="shared" si="7"/>
        <v>1.3332273509387125E-4</v>
      </c>
      <c r="Q5">
        <f t="shared" si="2"/>
        <v>2.3307559799579125E-3</v>
      </c>
      <c r="R5">
        <f t="shared" si="8"/>
        <v>-8.9227377894796103</v>
      </c>
      <c r="T5">
        <f>12*24*60*60</f>
        <v>1036800</v>
      </c>
      <c r="U5">
        <v>-3.180978665506589</v>
      </c>
      <c r="V5">
        <v>-5.9893678913166966</v>
      </c>
      <c r="W5">
        <v>-8.9227377894796103</v>
      </c>
      <c r="Y5">
        <v>75</v>
      </c>
      <c r="Z5" s="1">
        <f>V10</f>
        <v>1.8553400000000001E-6</v>
      </c>
      <c r="AA5">
        <f t="shared" ref="AA5:AA6" si="9">1/(273.15+Y5)</f>
        <v>2.8723251472066642E-3</v>
      </c>
      <c r="AB5">
        <f t="shared" ref="AB5:AB6" si="10">LN(Z5)</f>
        <v>-13.197442590290441</v>
      </c>
    </row>
    <row r="6" spans="1:31" x14ac:dyDescent="0.2">
      <c r="A6" t="s">
        <v>94</v>
      </c>
      <c r="B6">
        <v>4.8599999999999994</v>
      </c>
      <c r="C6">
        <v>0.18499999999999983</v>
      </c>
      <c r="D6">
        <f t="shared" si="0"/>
        <v>3.7344119338869761E-2</v>
      </c>
      <c r="E6">
        <f t="shared" si="3"/>
        <v>0.65285211411278488</v>
      </c>
      <c r="F6">
        <f t="shared" si="4"/>
        <v>-3.2875798272192758</v>
      </c>
      <c r="H6">
        <v>9.2249999999999996</v>
      </c>
      <c r="I6">
        <v>1.8337499999999998</v>
      </c>
      <c r="J6">
        <f t="shared" si="5"/>
        <v>1.5084956470503075E-3</v>
      </c>
      <c r="K6">
        <f t="shared" si="1"/>
        <v>2.6371610570601098E-2</v>
      </c>
      <c r="L6">
        <f t="shared" si="6"/>
        <v>-6.496642384983967</v>
      </c>
      <c r="N6">
        <v>14.82</v>
      </c>
      <c r="O6">
        <v>0.75249999999999995</v>
      </c>
      <c r="P6">
        <f t="shared" si="7"/>
        <v>2.4668661964610482E-5</v>
      </c>
      <c r="Q6">
        <f t="shared" si="2"/>
        <v>4.3125901483414186E-4</v>
      </c>
      <c r="R6">
        <f t="shared" si="8"/>
        <v>-10.609976866242489</v>
      </c>
      <c r="T6">
        <f>21*24*60*60</f>
        <v>1814400</v>
      </c>
      <c r="U6">
        <v>-3.2875798272192758</v>
      </c>
      <c r="V6">
        <v>-6.496642384983967</v>
      </c>
      <c r="W6">
        <v>-10.609976866242489</v>
      </c>
      <c r="Y6">
        <v>85</v>
      </c>
      <c r="Z6" s="1">
        <f>W10</f>
        <v>3.8185199999999997E-6</v>
      </c>
      <c r="AA6">
        <f t="shared" si="9"/>
        <v>2.7921262041044259E-3</v>
      </c>
      <c r="AB6">
        <f t="shared" si="10"/>
        <v>-12.475647644972922</v>
      </c>
    </row>
    <row r="7" spans="1:31" x14ac:dyDescent="0.2">
      <c r="A7" t="s">
        <v>95</v>
      </c>
      <c r="B7">
        <v>5.59</v>
      </c>
      <c r="C7">
        <v>0.44999999999999973</v>
      </c>
      <c r="D7">
        <f t="shared" si="0"/>
        <v>2.1834553569077042E-2</v>
      </c>
      <c r="E7">
        <f t="shared" si="3"/>
        <v>0.38171296339672167</v>
      </c>
      <c r="F7">
        <f t="shared" si="4"/>
        <v>-3.8242615379107363</v>
      </c>
      <c r="H7">
        <v>11.545</v>
      </c>
      <c r="I7">
        <v>1.7199999999999993</v>
      </c>
      <c r="J7">
        <f t="shared" si="5"/>
        <v>2.7403328731966889E-4</v>
      </c>
      <c r="K7">
        <f t="shared" si="1"/>
        <v>4.7906662181670459E-3</v>
      </c>
      <c r="L7">
        <f t="shared" si="6"/>
        <v>-8.2022609723869646</v>
      </c>
      <c r="N7">
        <v>17.43</v>
      </c>
      <c r="O7">
        <v>0.57000000000000028</v>
      </c>
      <c r="P7">
        <f t="shared" si="7"/>
        <v>3.6208643964871739E-6</v>
      </c>
      <c r="Q7">
        <f t="shared" si="2"/>
        <v>6.3300166612896989E-5</v>
      </c>
      <c r="R7">
        <f t="shared" si="8"/>
        <v>-12.528797777070858</v>
      </c>
      <c r="T7">
        <f>28*24*60*60</f>
        <v>2419200</v>
      </c>
      <c r="U7">
        <v>-3.8242615379107363</v>
      </c>
      <c r="V7">
        <v>-8.2022609723869646</v>
      </c>
      <c r="W7">
        <v>-12.528797777070858</v>
      </c>
    </row>
    <row r="8" spans="1:31" x14ac:dyDescent="0.2">
      <c r="A8" t="s">
        <v>96</v>
      </c>
      <c r="B8">
        <v>6.0299999999999994</v>
      </c>
      <c r="C8">
        <v>9.749999999999992E-2</v>
      </c>
      <c r="D8">
        <f t="shared" si="0"/>
        <v>1.5800069737757726E-2</v>
      </c>
      <c r="E8">
        <f t="shared" si="3"/>
        <v>0.27621775835233175</v>
      </c>
      <c r="F8">
        <f t="shared" si="4"/>
        <v>-4.147740925176822</v>
      </c>
      <c r="H8">
        <v>16.399999999999999</v>
      </c>
      <c r="I8">
        <v>3.9725000000000006</v>
      </c>
      <c r="J8">
        <f t="shared" si="5"/>
        <v>7.7210365199501798E-6</v>
      </c>
      <c r="K8">
        <f t="shared" si="1"/>
        <v>1.3497961940007162E-4</v>
      </c>
      <c r="L8">
        <f t="shared" si="6"/>
        <v>-11.771561938697975</v>
      </c>
      <c r="N8">
        <v>19.649999999999999</v>
      </c>
      <c r="O8">
        <v>0.81750000000000078</v>
      </c>
      <c r="P8">
        <f t="shared" si="7"/>
        <v>7.0794578438413928E-7</v>
      </c>
      <c r="Q8">
        <f t="shared" si="2"/>
        <v>1.2376350284724837E-5</v>
      </c>
      <c r="R8">
        <f t="shared" si="8"/>
        <v>-14.160898321913379</v>
      </c>
      <c r="Y8" t="s">
        <v>97</v>
      </c>
      <c r="Z8" s="2">
        <f>14270*8.314</f>
        <v>118640.78</v>
      </c>
      <c r="AA8" t="s">
        <v>98</v>
      </c>
    </row>
    <row r="9" spans="1:31" x14ac:dyDescent="0.2">
      <c r="Z9">
        <v>65</v>
      </c>
      <c r="AA9">
        <v>75</v>
      </c>
      <c r="AB9">
        <v>85</v>
      </c>
      <c r="AC9" t="s">
        <v>99</v>
      </c>
      <c r="AD9" t="s">
        <v>100</v>
      </c>
      <c r="AE9" t="s">
        <v>101</v>
      </c>
    </row>
    <row r="10" spans="1:31" x14ac:dyDescent="0.2">
      <c r="T10" t="s">
        <v>89</v>
      </c>
      <c r="U10" s="1">
        <v>3.64722E-7</v>
      </c>
      <c r="V10" s="1">
        <v>1.8553400000000001E-6</v>
      </c>
      <c r="W10" s="1">
        <v>3.8185199999999997E-6</v>
      </c>
      <c r="Y10" t="s">
        <v>102</v>
      </c>
      <c r="Z10">
        <f>Z4/EXP(-Z8/8.314/(273.15+Y4))</f>
        <v>774959487954.52405</v>
      </c>
      <c r="AA10">
        <f>Z5/EXP(-Z8/8.314/(273.15+Y5))</f>
        <v>1173060498740.3962</v>
      </c>
      <c r="AB10">
        <f>Z6/EXP(-Z8/8.314/(273.15+Y6))</f>
        <v>768720504804.60474</v>
      </c>
      <c r="AC10">
        <f>AVERAGE(Z10:AB10)</f>
        <v>905580163833.17517</v>
      </c>
      <c r="AD10">
        <f>AC10*EXP(-Z8/8.314/298)</f>
        <v>1.4465789687672911E-9</v>
      </c>
      <c r="AE10">
        <f>LN(2)/AD10/60/60/24/365</f>
        <v>15.194160418645346</v>
      </c>
    </row>
    <row r="11" spans="1:31" x14ac:dyDescent="0.2">
      <c r="A11" t="s">
        <v>103</v>
      </c>
    </row>
    <row r="12" spans="1:31" x14ac:dyDescent="0.2">
      <c r="A12" t="s">
        <v>87</v>
      </c>
      <c r="B12">
        <v>7.1349999999999998</v>
      </c>
      <c r="C12">
        <v>0.56833333333333325</v>
      </c>
      <c r="D12">
        <f t="shared" ref="D12:D35" si="11">10^((-B12+0.3882)/3.132)</f>
        <v>7.0121193203842675E-3</v>
      </c>
      <c r="E12">
        <f>D12/$D$12</f>
        <v>1</v>
      </c>
      <c r="F12">
        <f t="shared" si="4"/>
        <v>-4.9601152954700591</v>
      </c>
      <c r="H12">
        <v>7.1349999999999998</v>
      </c>
      <c r="I12">
        <v>0.56833333333333325</v>
      </c>
      <c r="J12">
        <f t="shared" si="5"/>
        <v>7.0121193203842675E-3</v>
      </c>
      <c r="K12">
        <f t="shared" ref="K12:K17" si="12">J12/$J$12</f>
        <v>1</v>
      </c>
      <c r="L12">
        <f t="shared" si="6"/>
        <v>-4.9601152954700591</v>
      </c>
      <c r="N12">
        <v>7.1349999999999998</v>
      </c>
      <c r="O12">
        <v>0.56833333333333325</v>
      </c>
      <c r="P12">
        <f t="shared" si="7"/>
        <v>7.0121193203842675E-3</v>
      </c>
      <c r="Q12">
        <f t="shared" ref="Q12:Q17" si="13">P12/$P$12</f>
        <v>1</v>
      </c>
      <c r="R12">
        <f t="shared" si="8"/>
        <v>-4.9601152954700591</v>
      </c>
      <c r="T12">
        <v>0</v>
      </c>
      <c r="U12">
        <v>-4.9601152954700591</v>
      </c>
      <c r="V12">
        <v>-4.9601152954700591</v>
      </c>
      <c r="W12">
        <v>-4.9601152954700591</v>
      </c>
      <c r="Y12" t="s">
        <v>88</v>
      </c>
      <c r="Z12" t="s">
        <v>89</v>
      </c>
      <c r="AA12" t="s">
        <v>90</v>
      </c>
      <c r="AB12" t="s">
        <v>91</v>
      </c>
      <c r="AD12" t="s">
        <v>104</v>
      </c>
    </row>
    <row r="13" spans="1:31" x14ac:dyDescent="0.2">
      <c r="A13" t="s">
        <v>92</v>
      </c>
      <c r="B13">
        <v>7.93</v>
      </c>
      <c r="C13">
        <v>0.20500000000000007</v>
      </c>
      <c r="D13">
        <f t="shared" si="11"/>
        <v>3.9085698708390222E-3</v>
      </c>
      <c r="E13">
        <f t="shared" ref="E13:E17" si="14">D13/$D$12</f>
        <v>0.55740207664133568</v>
      </c>
      <c r="F13">
        <f t="shared" si="4"/>
        <v>-5.5445837338258279</v>
      </c>
      <c r="H13">
        <v>16.784999999999997</v>
      </c>
      <c r="I13">
        <v>0.20625000000000071</v>
      </c>
      <c r="J13">
        <f t="shared" si="5"/>
        <v>5.8176951176504402E-6</v>
      </c>
      <c r="K13">
        <f t="shared" si="12"/>
        <v>8.2966288105485743E-4</v>
      </c>
      <c r="L13">
        <f t="shared" si="6"/>
        <v>-12.054606402555798</v>
      </c>
      <c r="N13">
        <v>26.48</v>
      </c>
      <c r="O13">
        <v>0.90749999999999975</v>
      </c>
      <c r="P13">
        <f t="shared" si="7"/>
        <v>4.6696550700625658E-9</v>
      </c>
      <c r="Q13">
        <f t="shared" si="13"/>
        <v>6.6594061748034636E-7</v>
      </c>
      <c r="R13">
        <f t="shared" si="8"/>
        <v>-19.182180628793756</v>
      </c>
      <c r="T13">
        <f>7*24*60*60</f>
        <v>604800</v>
      </c>
      <c r="U13">
        <v>-5.5445837338258279</v>
      </c>
      <c r="V13">
        <v>-12.054606402555798</v>
      </c>
      <c r="W13">
        <v>-19.182180628793756</v>
      </c>
      <c r="Y13">
        <v>65</v>
      </c>
      <c r="Z13">
        <f>U19</f>
        <v>1.24004E-6</v>
      </c>
      <c r="AA13">
        <v>2.9572674848440043E-3</v>
      </c>
      <c r="AB13">
        <f>LN(Z13)</f>
        <v>-13.600366920803094</v>
      </c>
      <c r="AD13">
        <f>AC10*EXP(-Z8/8.314/286)</f>
        <v>1.939805431678891E-10</v>
      </c>
      <c r="AE13">
        <f>LN(2)/AD13/60/60/24/365</f>
        <v>113.30802847925627</v>
      </c>
    </row>
    <row r="14" spans="1:31" x14ac:dyDescent="0.2">
      <c r="A14" t="s">
        <v>93</v>
      </c>
      <c r="B14">
        <v>9.32</v>
      </c>
      <c r="C14">
        <v>0.12333333333333336</v>
      </c>
      <c r="D14">
        <f t="shared" si="11"/>
        <v>1.4067340675695613E-3</v>
      </c>
      <c r="E14">
        <f t="shared" si="14"/>
        <v>0.20061467914274903</v>
      </c>
      <c r="F14">
        <f t="shared" si="4"/>
        <v>-6.5664845254164179</v>
      </c>
      <c r="H14">
        <v>20.05</v>
      </c>
      <c r="I14">
        <v>0.78666666666666651</v>
      </c>
      <c r="J14">
        <f t="shared" si="5"/>
        <v>5.2757727356443806E-7</v>
      </c>
      <c r="K14">
        <f t="shared" si="12"/>
        <v>7.5237920157857012E-5</v>
      </c>
      <c r="L14">
        <f t="shared" si="6"/>
        <v>-14.454970492155276</v>
      </c>
      <c r="N14">
        <v>31.38</v>
      </c>
      <c r="O14">
        <v>5.9999999999998721E-2</v>
      </c>
      <c r="P14">
        <f t="shared" si="7"/>
        <v>1.2728853029131523E-10</v>
      </c>
      <c r="Q14">
        <f t="shared" si="13"/>
        <v>1.8152647505767165E-8</v>
      </c>
      <c r="R14">
        <f t="shared" si="8"/>
        <v>-22.78456471425698</v>
      </c>
      <c r="T14">
        <f>12*24*60*60</f>
        <v>1036800</v>
      </c>
      <c r="U14">
        <v>-6.5664845254164179</v>
      </c>
      <c r="V14">
        <v>-14.454970492155276</v>
      </c>
      <c r="W14">
        <v>-22.78456471425698</v>
      </c>
      <c r="Y14">
        <v>75</v>
      </c>
      <c r="Z14" s="1">
        <f>V19</f>
        <v>5.3615399999999997E-6</v>
      </c>
      <c r="AA14">
        <v>2.8723251472066642E-3</v>
      </c>
      <c r="AB14">
        <f t="shared" ref="AB14:AB15" si="15">LN(Z14)</f>
        <v>-12.136259310715328</v>
      </c>
    </row>
    <row r="15" spans="1:31" x14ac:dyDescent="0.2">
      <c r="A15" t="s">
        <v>94</v>
      </c>
      <c r="B15">
        <v>10.625</v>
      </c>
      <c r="C15">
        <v>0.20249999999999924</v>
      </c>
      <c r="D15">
        <f t="shared" si="11"/>
        <v>5.3894610604967371E-4</v>
      </c>
      <c r="E15">
        <f t="shared" si="14"/>
        <v>7.6859232055985494E-2</v>
      </c>
      <c r="F15">
        <f t="shared" si="4"/>
        <v>-7.5258949808306035</v>
      </c>
      <c r="H15">
        <v>21.990000000000002</v>
      </c>
      <c r="I15">
        <v>1.2266666666666659</v>
      </c>
      <c r="J15">
        <f t="shared" si="5"/>
        <v>1.2672828662501939E-7</v>
      </c>
      <c r="K15">
        <f t="shared" si="12"/>
        <v>1.8072751023591342E-5</v>
      </c>
      <c r="L15">
        <f t="shared" si="6"/>
        <v>-15.881220517828474</v>
      </c>
      <c r="N15">
        <v>35.18</v>
      </c>
      <c r="O15">
        <v>1.1444444444444433</v>
      </c>
      <c r="P15">
        <f t="shared" si="7"/>
        <v>7.7894541309103142E-12</v>
      </c>
      <c r="Q15">
        <f t="shared" si="13"/>
        <v>1.1108559017623004E-9</v>
      </c>
      <c r="R15">
        <f t="shared" si="8"/>
        <v>-25.578250331554997</v>
      </c>
      <c r="T15">
        <f>21*24*60*60</f>
        <v>1814400</v>
      </c>
      <c r="U15">
        <v>-7.5258949808306035</v>
      </c>
      <c r="V15">
        <v>-15.881220517828474</v>
      </c>
      <c r="W15">
        <v>-25.578250331554997</v>
      </c>
      <c r="Y15">
        <v>85</v>
      </c>
      <c r="Z15" s="1">
        <f>W19</f>
        <v>8.3790200000000003E-6</v>
      </c>
      <c r="AA15">
        <v>2.7921262041044259E-3</v>
      </c>
      <c r="AB15">
        <f t="shared" si="15"/>
        <v>-11.689779595416294</v>
      </c>
    </row>
    <row r="16" spans="1:31" x14ac:dyDescent="0.2">
      <c r="A16" t="s">
        <v>95</v>
      </c>
      <c r="B16">
        <v>10.940000000000001</v>
      </c>
      <c r="C16">
        <v>0.13833333333333334</v>
      </c>
      <c r="D16">
        <f t="shared" si="11"/>
        <v>4.2753396823000676E-4</v>
      </c>
      <c r="E16">
        <f t="shared" si="14"/>
        <v>6.0970720647488597E-2</v>
      </c>
      <c r="F16">
        <f t="shared" si="4"/>
        <v>-7.7574768148960977</v>
      </c>
      <c r="H16">
        <v>26.939999999999998</v>
      </c>
      <c r="I16">
        <v>1.2611111111111093</v>
      </c>
      <c r="J16">
        <f t="shared" si="5"/>
        <v>3.3297666030921499E-9</v>
      </c>
      <c r="K16">
        <f t="shared" si="12"/>
        <v>4.7485880529906289E-7</v>
      </c>
      <c r="L16">
        <f t="shared" si="6"/>
        <v>-19.520363624571935</v>
      </c>
      <c r="N16">
        <v>38.01</v>
      </c>
      <c r="O16">
        <v>4.8311111111111105</v>
      </c>
      <c r="P16">
        <f t="shared" si="7"/>
        <v>9.7259276478216948E-13</v>
      </c>
      <c r="Q16">
        <f t="shared" si="13"/>
        <v>1.3870168494635241E-10</v>
      </c>
      <c r="R16">
        <f t="shared" si="8"/>
        <v>-27.658810936016408</v>
      </c>
      <c r="T16">
        <f>28*24*60*60</f>
        <v>2419200</v>
      </c>
      <c r="U16">
        <v>-7.7574768148960977</v>
      </c>
      <c r="V16">
        <v>-19.520363624571935</v>
      </c>
      <c r="W16">
        <v>-27.658810936016408</v>
      </c>
    </row>
    <row r="17" spans="1:28" x14ac:dyDescent="0.2">
      <c r="A17" t="s">
        <v>96</v>
      </c>
      <c r="B17">
        <v>12.535</v>
      </c>
      <c r="C17">
        <v>0.26166666666666699</v>
      </c>
      <c r="D17">
        <f t="shared" si="11"/>
        <v>1.323461666112876E-4</v>
      </c>
      <c r="E17">
        <f t="shared" si="14"/>
        <v>1.8873918221350941E-2</v>
      </c>
      <c r="F17">
        <f t="shared" si="4"/>
        <v>-8.9300895937356568</v>
      </c>
      <c r="H17">
        <v>32.94</v>
      </c>
      <c r="I17">
        <v>0.62444444444444491</v>
      </c>
      <c r="J17">
        <f t="shared" si="5"/>
        <v>4.043011539043675E-11</v>
      </c>
      <c r="K17">
        <f t="shared" si="12"/>
        <v>5.7657483484210249E-9</v>
      </c>
      <c r="L17">
        <f t="shared" si="6"/>
        <v>-23.931446178200378</v>
      </c>
      <c r="N17">
        <v>36.32</v>
      </c>
      <c r="O17">
        <v>0.93333333333333235</v>
      </c>
      <c r="P17">
        <f t="shared" si="7"/>
        <v>3.3691655390723719E-12</v>
      </c>
      <c r="Q17">
        <f t="shared" si="13"/>
        <v>4.8047749690713189E-10</v>
      </c>
      <c r="R17">
        <f t="shared" si="8"/>
        <v>-26.416356016744398</v>
      </c>
      <c r="Y17" t="s">
        <v>97</v>
      </c>
      <c r="Z17" s="2">
        <f>11625*8.314</f>
        <v>96650.25</v>
      </c>
      <c r="AA17" t="s">
        <v>98</v>
      </c>
    </row>
    <row r="19" spans="1:28" x14ac:dyDescent="0.2">
      <c r="T19" t="s">
        <v>89</v>
      </c>
      <c r="U19" s="1">
        <v>1.24004E-6</v>
      </c>
      <c r="V19" s="1">
        <v>5.3615399999999997E-6</v>
      </c>
      <c r="W19" s="1">
        <v>8.3790200000000003E-6</v>
      </c>
    </row>
    <row r="20" spans="1:28" x14ac:dyDescent="0.2">
      <c r="A20" t="s">
        <v>105</v>
      </c>
    </row>
    <row r="21" spans="1:28" x14ac:dyDescent="0.2">
      <c r="A21" t="s">
        <v>87</v>
      </c>
      <c r="B21">
        <v>7.02</v>
      </c>
      <c r="C21">
        <v>0.72000000000000008</v>
      </c>
      <c r="D21">
        <f t="shared" si="11"/>
        <v>7.6307469155888824E-3</v>
      </c>
      <c r="E21">
        <f>D21/$D$21</f>
        <v>1</v>
      </c>
      <c r="F21">
        <f t="shared" si="4"/>
        <v>-4.8755695465255151</v>
      </c>
      <c r="H21">
        <v>7.02</v>
      </c>
      <c r="I21">
        <v>0.72000000000000008</v>
      </c>
      <c r="J21">
        <f t="shared" si="5"/>
        <v>7.6307469155888824E-3</v>
      </c>
      <c r="K21">
        <f t="shared" ref="K21:K26" si="16">J21/$J$21</f>
        <v>1</v>
      </c>
      <c r="L21">
        <f t="shared" si="6"/>
        <v>-4.8755695465255151</v>
      </c>
      <c r="N21">
        <v>7.02</v>
      </c>
      <c r="O21">
        <v>0.72000000000000008</v>
      </c>
      <c r="P21">
        <f t="shared" si="7"/>
        <v>7.6307469155888824E-3</v>
      </c>
      <c r="Q21">
        <f t="shared" ref="Q21:Q26" si="17">P21/$P$21</f>
        <v>1</v>
      </c>
      <c r="R21">
        <f t="shared" si="8"/>
        <v>-4.8755695465255151</v>
      </c>
      <c r="T21">
        <v>0</v>
      </c>
      <c r="U21">
        <v>-4.8755695465255151</v>
      </c>
      <c r="V21">
        <v>-4.8755695465255151</v>
      </c>
      <c r="W21">
        <v>-4.8755695465255151</v>
      </c>
      <c r="Y21" t="s">
        <v>88</v>
      </c>
      <c r="Z21" t="s">
        <v>89</v>
      </c>
      <c r="AA21" t="s">
        <v>90</v>
      </c>
      <c r="AB21" t="s">
        <v>91</v>
      </c>
    </row>
    <row r="22" spans="1:28" x14ac:dyDescent="0.2">
      <c r="A22" t="s">
        <v>92</v>
      </c>
      <c r="B22">
        <v>20.04</v>
      </c>
      <c r="C22">
        <v>0.42500000000000071</v>
      </c>
      <c r="D22">
        <f t="shared" si="11"/>
        <v>5.314702109322712E-7</v>
      </c>
      <c r="E22">
        <f t="shared" ref="E22:E26" si="18">D22/$D$21</f>
        <v>6.9648517610579989E-5</v>
      </c>
      <c r="F22">
        <f t="shared" si="4"/>
        <v>-14.447618687899228</v>
      </c>
      <c r="H22">
        <v>32.93</v>
      </c>
      <c r="I22">
        <v>2.6950000000000012</v>
      </c>
      <c r="J22">
        <f t="shared" si="5"/>
        <v>4.0728444971477687E-11</v>
      </c>
      <c r="K22">
        <f t="shared" si="16"/>
        <v>5.3374126310326701E-9</v>
      </c>
      <c r="L22">
        <f t="shared" si="6"/>
        <v>-23.924094373944332</v>
      </c>
      <c r="N22">
        <v>37.230000000000004</v>
      </c>
      <c r="O22">
        <v>3.33</v>
      </c>
      <c r="P22">
        <f t="shared" si="7"/>
        <v>1.7257313158932149E-12</v>
      </c>
      <c r="Q22">
        <f t="shared" si="17"/>
        <v>2.2615496687063644E-10</v>
      </c>
      <c r="R22">
        <f t="shared" si="8"/>
        <v>-27.085370204044718</v>
      </c>
      <c r="T22">
        <f>7*24*60*60</f>
        <v>604800</v>
      </c>
      <c r="U22">
        <v>-14.447618687899228</v>
      </c>
      <c r="V22">
        <v>-23.924094373944332</v>
      </c>
      <c r="W22">
        <v>-27.085370204044718</v>
      </c>
      <c r="Y22">
        <v>65</v>
      </c>
      <c r="Z22" s="1">
        <f>U28</f>
        <v>6.6265699999999998E-6</v>
      </c>
      <c r="AA22">
        <v>2.9572674848440043E-3</v>
      </c>
      <c r="AB22">
        <f>LN(Z22)</f>
        <v>-11.924423233035506</v>
      </c>
    </row>
    <row r="23" spans="1:28" x14ac:dyDescent="0.2">
      <c r="A23" t="s">
        <v>93</v>
      </c>
      <c r="B23">
        <v>23.88</v>
      </c>
      <c r="C23">
        <v>0.88888888888888928</v>
      </c>
      <c r="D23">
        <f t="shared" si="11"/>
        <v>3.1580957074745039E-8</v>
      </c>
      <c r="E23">
        <f t="shared" si="18"/>
        <v>4.1386455905421503E-6</v>
      </c>
      <c r="F23">
        <f t="shared" si="4"/>
        <v>-17.270711522221429</v>
      </c>
      <c r="H23">
        <v>37.045000000000002</v>
      </c>
      <c r="I23">
        <v>0.69333333333333391</v>
      </c>
      <c r="J23">
        <f t="shared" si="5"/>
        <v>1.9771556878263663E-12</v>
      </c>
      <c r="K23">
        <f t="shared" si="16"/>
        <v>2.5910382164388485E-10</v>
      </c>
      <c r="L23">
        <f t="shared" si="6"/>
        <v>-26.94936182530784</v>
      </c>
      <c r="N23">
        <v>37.72</v>
      </c>
      <c r="O23">
        <v>0.60222222222222166</v>
      </c>
      <c r="P23">
        <f t="shared" si="7"/>
        <v>1.2037148741333095E-12</v>
      </c>
      <c r="Q23">
        <f t="shared" si="17"/>
        <v>1.5774535408509431E-10</v>
      </c>
      <c r="R23">
        <f t="shared" si="8"/>
        <v>-27.445608612591034</v>
      </c>
      <c r="T23">
        <f>12*24*60*60</f>
        <v>1036800</v>
      </c>
      <c r="U23">
        <v>-17.270711522221429</v>
      </c>
      <c r="V23">
        <v>-26.94936182530784</v>
      </c>
      <c r="W23">
        <v>-27.445608612591034</v>
      </c>
      <c r="Y23">
        <v>75</v>
      </c>
      <c r="Z23" s="1">
        <f>V28</f>
        <v>7.9548799999999993E-6</v>
      </c>
      <c r="AA23">
        <v>2.8723251472066642E-3</v>
      </c>
      <c r="AB23">
        <f>LN(Z23)</f>
        <v>-11.741724981140596</v>
      </c>
    </row>
    <row r="24" spans="1:28" x14ac:dyDescent="0.2">
      <c r="A24" t="s">
        <v>94</v>
      </c>
      <c r="B24">
        <v>28.704999999999998</v>
      </c>
      <c r="C24">
        <v>0.69833333333333358</v>
      </c>
      <c r="D24">
        <f t="shared" si="11"/>
        <v>9.0965375688175569E-10</v>
      </c>
      <c r="E24">
        <f t="shared" si="18"/>
        <v>1.1920900626692527E-7</v>
      </c>
      <c r="F24">
        <f t="shared" si="4"/>
        <v>-20.817957075764301</v>
      </c>
      <c r="H24">
        <v>37.69</v>
      </c>
      <c r="I24">
        <v>0.48000000000000043</v>
      </c>
      <c r="J24">
        <f t="shared" si="5"/>
        <v>1.2305582351063343E-12</v>
      </c>
      <c r="K24">
        <f t="shared" si="16"/>
        <v>1.6126314353217797E-10</v>
      </c>
      <c r="L24">
        <f t="shared" si="6"/>
        <v>-27.423553199822891</v>
      </c>
      <c r="N24">
        <v>37.134999999999998</v>
      </c>
      <c r="O24">
        <v>0.71499999999999864</v>
      </c>
      <c r="P24">
        <f t="shared" si="7"/>
        <v>1.8505688018923307E-12</v>
      </c>
      <c r="Q24">
        <f t="shared" si="17"/>
        <v>2.4251476590211589E-10</v>
      </c>
      <c r="R24">
        <f t="shared" si="8"/>
        <v>-27.015528063612262</v>
      </c>
      <c r="T24">
        <f>21*24*60*60</f>
        <v>1814400</v>
      </c>
      <c r="U24">
        <v>-20.817957075764301</v>
      </c>
      <c r="V24">
        <v>-27.423553199822891</v>
      </c>
      <c r="W24">
        <v>-27.015528063612262</v>
      </c>
      <c r="Y24">
        <v>85</v>
      </c>
      <c r="Z24" s="1">
        <f>W28</f>
        <v>6.8465800000000001E-6</v>
      </c>
      <c r="AA24">
        <v>2.7921262041044259E-3</v>
      </c>
      <c r="AB24">
        <f>LN(Z24)</f>
        <v>-11.891761300439935</v>
      </c>
    </row>
    <row r="25" spans="1:28" x14ac:dyDescent="0.2">
      <c r="A25" t="s">
        <v>95</v>
      </c>
      <c r="B25">
        <v>30.39</v>
      </c>
      <c r="C25">
        <v>0.91222222222222216</v>
      </c>
      <c r="D25">
        <f t="shared" si="11"/>
        <v>2.6356104817352068E-10</v>
      </c>
      <c r="E25">
        <f t="shared" si="18"/>
        <v>3.4539351270462238E-8</v>
      </c>
      <c r="F25">
        <f t="shared" si="4"/>
        <v>-22.056736092908288</v>
      </c>
      <c r="H25">
        <v>38.49</v>
      </c>
      <c r="I25">
        <v>1.6360000000000015</v>
      </c>
      <c r="J25">
        <f t="shared" si="5"/>
        <v>6.8339898509900146E-13</v>
      </c>
      <c r="K25">
        <f t="shared" si="16"/>
        <v>8.9558596643125859E-11</v>
      </c>
      <c r="L25">
        <f t="shared" si="6"/>
        <v>-28.011697540306685</v>
      </c>
      <c r="N25">
        <v>36.36</v>
      </c>
      <c r="O25">
        <v>0.8424000000000007</v>
      </c>
      <c r="P25">
        <f t="shared" si="7"/>
        <v>3.2715303820129585E-12</v>
      </c>
      <c r="Q25">
        <f t="shared" si="17"/>
        <v>4.2873003366545108E-10</v>
      </c>
      <c r="R25">
        <f t="shared" si="8"/>
        <v>-26.445763233768588</v>
      </c>
      <c r="T25">
        <f>28*24*60*60</f>
        <v>2419200</v>
      </c>
      <c r="U25">
        <v>-22.056736092908288</v>
      </c>
      <c r="V25">
        <v>-28.011697540306685</v>
      </c>
      <c r="W25">
        <v>-26.445763233768588</v>
      </c>
    </row>
    <row r="26" spans="1:28" x14ac:dyDescent="0.2">
      <c r="A26" t="s">
        <v>96</v>
      </c>
      <c r="B26">
        <v>30.9</v>
      </c>
      <c r="C26">
        <v>1.328888888888887</v>
      </c>
      <c r="D26">
        <f t="shared" si="11"/>
        <v>1.8115318620667007E-10</v>
      </c>
      <c r="E26">
        <f t="shared" si="18"/>
        <v>2.3739902294045623E-8</v>
      </c>
      <c r="F26">
        <f t="shared" si="4"/>
        <v>-22.431678109966708</v>
      </c>
      <c r="H26">
        <v>36.86</v>
      </c>
      <c r="I26">
        <v>0.90000000000000147</v>
      </c>
      <c r="J26">
        <f t="shared" si="5"/>
        <v>2.2652104518836099E-12</v>
      </c>
      <c r="K26">
        <f t="shared" si="16"/>
        <v>2.9685304426176191E-10</v>
      </c>
      <c r="L26">
        <f t="shared" si="6"/>
        <v>-26.813353446570957</v>
      </c>
      <c r="N26">
        <v>37.715000000000003</v>
      </c>
      <c r="O26">
        <v>0.24500000000000099</v>
      </c>
      <c r="P26">
        <f t="shared" si="7"/>
        <v>1.2081477546265673E-12</v>
      </c>
      <c r="Q26">
        <f t="shared" si="17"/>
        <v>1.5832627762276293E-10</v>
      </c>
      <c r="R26">
        <f t="shared" si="8"/>
        <v>-27.441932710463014</v>
      </c>
      <c r="Y26" t="s">
        <v>97</v>
      </c>
      <c r="Z26" s="2">
        <f>217.01*8.314</f>
        <v>1804.2211399999999</v>
      </c>
    </row>
    <row r="28" spans="1:28" x14ac:dyDescent="0.2">
      <c r="T28" t="s">
        <v>89</v>
      </c>
      <c r="U28" s="1">
        <v>6.6265699999999998E-6</v>
      </c>
      <c r="V28" s="1">
        <v>7.9548799999999993E-6</v>
      </c>
      <c r="W28" s="1">
        <v>6.8465800000000001E-6</v>
      </c>
    </row>
    <row r="29" spans="1:28" x14ac:dyDescent="0.2">
      <c r="A29" t="s">
        <v>106</v>
      </c>
    </row>
    <row r="30" spans="1:28" x14ac:dyDescent="0.2">
      <c r="A30" t="s">
        <v>87</v>
      </c>
      <c r="B30">
        <v>6.2249999999999996</v>
      </c>
      <c r="C30">
        <v>0.14000000000000012</v>
      </c>
      <c r="D30">
        <f t="shared" si="11"/>
        <v>1.368984299730003E-2</v>
      </c>
      <c r="E30">
        <f>D30/$D$30</f>
        <v>1</v>
      </c>
      <c r="F30">
        <f t="shared" si="4"/>
        <v>-4.2911011081697463</v>
      </c>
      <c r="H30">
        <v>6.2249999999999996</v>
      </c>
      <c r="I30">
        <v>0.14000000000000012</v>
      </c>
      <c r="J30">
        <f t="shared" si="5"/>
        <v>1.368984299730003E-2</v>
      </c>
      <c r="K30">
        <f t="shared" ref="K30:K35" si="19">J30/$J$30</f>
        <v>1</v>
      </c>
      <c r="L30">
        <f t="shared" si="6"/>
        <v>-4.2911011081697463</v>
      </c>
      <c r="N30">
        <v>6.2249999999999996</v>
      </c>
      <c r="O30">
        <v>0.14000000000000012</v>
      </c>
      <c r="P30">
        <f t="shared" si="7"/>
        <v>1.368984299730003E-2</v>
      </c>
      <c r="Q30">
        <f t="shared" ref="Q30:Q35" si="20">P30/$P$30</f>
        <v>1</v>
      </c>
      <c r="R30">
        <f t="shared" si="8"/>
        <v>-4.2911011081697463</v>
      </c>
      <c r="T30">
        <v>0</v>
      </c>
      <c r="U30">
        <v>1.368984299730003E-2</v>
      </c>
      <c r="V30">
        <v>1.368984299730003E-2</v>
      </c>
      <c r="W30">
        <v>1.368984299730003E-2</v>
      </c>
      <c r="Y30" t="s">
        <v>88</v>
      </c>
      <c r="Z30" t="s">
        <v>89</v>
      </c>
      <c r="AA30" t="s">
        <v>90</v>
      </c>
      <c r="AB30" t="s">
        <v>91</v>
      </c>
    </row>
    <row r="31" spans="1:28" x14ac:dyDescent="0.2">
      <c r="A31" t="s">
        <v>92</v>
      </c>
      <c r="B31">
        <v>15.690000000000001</v>
      </c>
      <c r="C31">
        <v>0.30249999999999977</v>
      </c>
      <c r="D31">
        <f t="shared" si="11"/>
        <v>1.3012711942879286E-5</v>
      </c>
      <c r="E31">
        <f t="shared" ref="E31:E35" si="21">D31/$D$30</f>
        <v>9.5053770488424949E-4</v>
      </c>
      <c r="F31">
        <f t="shared" si="4"/>
        <v>-11.249583836518612</v>
      </c>
      <c r="H31">
        <v>23.524999999999999</v>
      </c>
      <c r="I31">
        <v>0.48625000000000007</v>
      </c>
      <c r="J31">
        <f t="shared" si="5"/>
        <v>4.0998823280411066E-8</v>
      </c>
      <c r="K31">
        <f t="shared" si="19"/>
        <v>2.9948351700232815E-6</v>
      </c>
      <c r="L31">
        <f t="shared" si="6"/>
        <v>-17.009722471131749</v>
      </c>
      <c r="N31">
        <v>31.97</v>
      </c>
      <c r="O31">
        <v>1.1674999999999995</v>
      </c>
      <c r="P31">
        <f t="shared" si="7"/>
        <v>8.2491887119919141E-11</v>
      </c>
      <c r="Q31">
        <f t="shared" si="20"/>
        <v>6.0257730593541903E-9</v>
      </c>
      <c r="R31">
        <f t="shared" si="8"/>
        <v>-23.218321165363779</v>
      </c>
      <c r="T31">
        <f>7*24*60*60</f>
        <v>604800</v>
      </c>
      <c r="U31">
        <v>1.3012711942879286E-5</v>
      </c>
      <c r="V31">
        <v>4.0998823280411066E-8</v>
      </c>
      <c r="W31">
        <v>8.2491887119919141E-11</v>
      </c>
      <c r="Y31">
        <v>65</v>
      </c>
      <c r="Z31" s="1">
        <f>U37</f>
        <v>4.3711900000000001E-9</v>
      </c>
      <c r="AA31">
        <v>2.9572674848440043E-3</v>
      </c>
      <c r="AB31">
        <f>LN(Z31)</f>
        <v>-19.248230553696068</v>
      </c>
    </row>
    <row r="32" spans="1:28" x14ac:dyDescent="0.2">
      <c r="A32" t="s">
        <v>93</v>
      </c>
      <c r="B32">
        <v>19.54</v>
      </c>
      <c r="C32">
        <v>1.3977777777777778</v>
      </c>
      <c r="D32">
        <f t="shared" si="11"/>
        <v>7.6757589598526892E-7</v>
      </c>
      <c r="E32">
        <f t="shared" si="21"/>
        <v>5.6069006498953537E-5</v>
      </c>
      <c r="F32">
        <f t="shared" si="4"/>
        <v>-14.08002847509686</v>
      </c>
      <c r="H32">
        <v>31.585000000000001</v>
      </c>
      <c r="I32">
        <v>3.2600000000000002</v>
      </c>
      <c r="J32">
        <f t="shared" si="5"/>
        <v>1.0948027701213337E-10</v>
      </c>
      <c r="K32">
        <f t="shared" si="19"/>
        <v>7.9971901090264908E-9</v>
      </c>
      <c r="L32">
        <f t="shared" si="6"/>
        <v>-22.935276701505952</v>
      </c>
      <c r="N32">
        <v>36.58</v>
      </c>
      <c r="O32">
        <v>1.2950000000000041</v>
      </c>
      <c r="P32">
        <f t="shared" si="7"/>
        <v>2.7829685689286399E-12</v>
      </c>
      <c r="Q32">
        <f t="shared" si="20"/>
        <v>2.0328710632236681E-10</v>
      </c>
      <c r="R32">
        <f t="shared" si="8"/>
        <v>-26.607502927401629</v>
      </c>
      <c r="T32">
        <f>12*24*60*60</f>
        <v>1036800</v>
      </c>
      <c r="U32">
        <v>7.6757589598526892E-7</v>
      </c>
      <c r="V32">
        <v>1.0948027701213337E-10</v>
      </c>
      <c r="W32">
        <v>2.7829685689286399E-12</v>
      </c>
      <c r="Y32">
        <v>75</v>
      </c>
      <c r="Z32" s="1">
        <f>V37</f>
        <v>4.3691900000000003E-9</v>
      </c>
      <c r="AA32">
        <v>2.8723251472066642E-3</v>
      </c>
      <c r="AB32">
        <f t="shared" ref="AB32:AB33" si="22">LN(Z32)</f>
        <v>-19.248688199710291</v>
      </c>
    </row>
    <row r="33" spans="1:28" x14ac:dyDescent="0.2">
      <c r="A33" t="s">
        <v>94</v>
      </c>
      <c r="B33">
        <v>21.72</v>
      </c>
      <c r="C33">
        <v>0.99555555555555542</v>
      </c>
      <c r="D33">
        <f t="shared" si="11"/>
        <v>1.545540748344927E-7</v>
      </c>
      <c r="E33">
        <f t="shared" si="21"/>
        <v>1.1289689360570062E-5</v>
      </c>
      <c r="F33">
        <f t="shared" si="4"/>
        <v>-15.682721802915193</v>
      </c>
      <c r="H33">
        <v>36.105000000000004</v>
      </c>
      <c r="I33">
        <v>1.486666666666667</v>
      </c>
      <c r="J33">
        <f t="shared" si="5"/>
        <v>3.9461045036519556E-12</v>
      </c>
      <c r="K33">
        <f t="shared" si="19"/>
        <v>2.8825053029682104E-10</v>
      </c>
      <c r="L33">
        <f t="shared" si="6"/>
        <v>-26.258292225239384</v>
      </c>
      <c r="N33">
        <v>38.605000000000004</v>
      </c>
      <c r="O33">
        <v>1.5549999999999979</v>
      </c>
      <c r="P33">
        <f t="shared" si="7"/>
        <v>6.2799556582775883E-13</v>
      </c>
      <c r="Q33">
        <f t="shared" si="20"/>
        <v>4.5873102120427157E-11</v>
      </c>
      <c r="R33">
        <f t="shared" si="8"/>
        <v>-28.096243289251237</v>
      </c>
      <c r="T33">
        <f>21*24*60*60</f>
        <v>1814400</v>
      </c>
      <c r="U33">
        <v>1.545540748344927E-7</v>
      </c>
      <c r="V33">
        <v>3.9461045036519556E-12</v>
      </c>
      <c r="W33">
        <v>6.2799556582775883E-13</v>
      </c>
      <c r="Y33">
        <v>85</v>
      </c>
      <c r="Z33" s="1">
        <f>W37</f>
        <v>4.3691900000000003E-9</v>
      </c>
      <c r="AA33">
        <v>2.7921262041044259E-3</v>
      </c>
      <c r="AB33">
        <f t="shared" si="22"/>
        <v>-19.248688199710291</v>
      </c>
    </row>
    <row r="34" spans="1:28" x14ac:dyDescent="0.2">
      <c r="A34" t="s">
        <v>95</v>
      </c>
      <c r="B34">
        <v>24.055</v>
      </c>
      <c r="C34">
        <v>1.3199999999999992</v>
      </c>
      <c r="D34">
        <f t="shared" si="11"/>
        <v>2.7768373806575802E-8</v>
      </c>
      <c r="E34">
        <f t="shared" si="21"/>
        <v>2.0283924229118189E-6</v>
      </c>
      <c r="F34">
        <f t="shared" si="4"/>
        <v>-17.399368096702261</v>
      </c>
      <c r="H34">
        <v>37.880000000000003</v>
      </c>
      <c r="I34">
        <v>2.5455999999999976</v>
      </c>
      <c r="J34">
        <f t="shared" si="5"/>
        <v>1.0701337441985762E-12</v>
      </c>
      <c r="K34">
        <f t="shared" si="19"/>
        <v>7.8169906288160694E-11</v>
      </c>
      <c r="L34">
        <f t="shared" si="6"/>
        <v>-27.563237480687796</v>
      </c>
      <c r="N34">
        <v>42.849999999999994</v>
      </c>
      <c r="O34">
        <v>1.8099999999999987</v>
      </c>
      <c r="P34">
        <f t="shared" si="7"/>
        <v>2.7707197000739793E-14</v>
      </c>
      <c r="Q34">
        <f t="shared" si="20"/>
        <v>2.0239236495410741E-12</v>
      </c>
      <c r="R34">
        <f t="shared" si="8"/>
        <v>-31.217084195943347</v>
      </c>
      <c r="T34">
        <f>28*24*60*60</f>
        <v>2419200</v>
      </c>
      <c r="U34">
        <v>2.7768373806575802E-8</v>
      </c>
      <c r="V34">
        <v>1.0701337441985762E-12</v>
      </c>
      <c r="W34">
        <v>2.7707197000739793E-14</v>
      </c>
    </row>
    <row r="35" spans="1:28" x14ac:dyDescent="0.2">
      <c r="A35" t="s">
        <v>96</v>
      </c>
      <c r="B35">
        <v>22.75</v>
      </c>
      <c r="C35">
        <v>0.64666666666666772</v>
      </c>
      <c r="D35">
        <f t="shared" si="11"/>
        <v>7.2479821259003826E-8</v>
      </c>
      <c r="E35">
        <f t="shared" si="21"/>
        <v>5.2944231188990711E-6</v>
      </c>
      <c r="F35">
        <f t="shared" si="4"/>
        <v>-16.439957641288075</v>
      </c>
      <c r="H35">
        <v>38.71</v>
      </c>
      <c r="I35">
        <v>1.0072000000000003</v>
      </c>
      <c r="J35">
        <f t="shared" si="5"/>
        <v>5.8134196338963209E-13</v>
      </c>
      <c r="K35">
        <f t="shared" si="19"/>
        <v>4.246520310746346E-11</v>
      </c>
      <c r="L35">
        <f t="shared" si="6"/>
        <v>-28.17343723393973</v>
      </c>
      <c r="N35">
        <v>39.974999999999994</v>
      </c>
      <c r="O35">
        <v>0.68499999999999872</v>
      </c>
      <c r="P35">
        <f t="shared" si="7"/>
        <v>2.2936988585974583E-13</v>
      </c>
      <c r="Q35">
        <f t="shared" si="20"/>
        <v>1.6754749189233445E-11</v>
      </c>
      <c r="R35">
        <f t="shared" si="8"/>
        <v>-29.103440472329719</v>
      </c>
      <c r="Y35" t="s">
        <v>97</v>
      </c>
      <c r="Z35" s="2">
        <f>2.797*8.314</f>
        <v>23.254258</v>
      </c>
    </row>
    <row r="37" spans="1:28" x14ac:dyDescent="0.2">
      <c r="T37" t="s">
        <v>89</v>
      </c>
      <c r="U37" s="1">
        <v>4.3711900000000001E-9</v>
      </c>
      <c r="V37" s="1">
        <v>4.3691900000000003E-9</v>
      </c>
      <c r="W37" s="1">
        <v>4.3691900000000003E-9</v>
      </c>
    </row>
    <row r="39" spans="1:28" x14ac:dyDescent="0.2">
      <c r="B39" s="5" t="s">
        <v>76</v>
      </c>
      <c r="C39" s="5"/>
      <c r="D39" s="5"/>
      <c r="E39" s="5" t="s">
        <v>103</v>
      </c>
      <c r="F39" s="5"/>
      <c r="G39" s="5"/>
      <c r="H39" s="5" t="s">
        <v>107</v>
      </c>
      <c r="I39" s="5"/>
      <c r="J39" s="5"/>
      <c r="K39" s="5" t="s">
        <v>108</v>
      </c>
      <c r="L39" s="5"/>
      <c r="M39" s="5"/>
    </row>
    <row r="40" spans="1:28" x14ac:dyDescent="0.2">
      <c r="B40">
        <v>65</v>
      </c>
      <c r="C40">
        <v>75</v>
      </c>
      <c r="D40">
        <v>85</v>
      </c>
      <c r="E40">
        <v>65</v>
      </c>
      <c r="F40">
        <v>75</v>
      </c>
      <c r="G40">
        <v>85</v>
      </c>
      <c r="H40">
        <v>65</v>
      </c>
      <c r="I40">
        <v>75</v>
      </c>
      <c r="J40">
        <v>85</v>
      </c>
      <c r="K40">
        <v>65</v>
      </c>
      <c r="L40">
        <v>75</v>
      </c>
      <c r="M40">
        <v>85</v>
      </c>
    </row>
    <row r="41" spans="1:28" x14ac:dyDescent="0.2">
      <c r="A41" t="s">
        <v>87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28" x14ac:dyDescent="0.2">
      <c r="A42" t="s">
        <v>92</v>
      </c>
      <c r="B42">
        <v>0.86326282591078662</v>
      </c>
      <c r="C42">
        <v>5.0177712136835327E-2</v>
      </c>
      <c r="D42">
        <v>2.5796341036993485E-2</v>
      </c>
      <c r="E42">
        <v>0.55740207664133568</v>
      </c>
      <c r="F42">
        <v>8.2966288105485743E-4</v>
      </c>
      <c r="G42">
        <v>6.6594061748034636E-7</v>
      </c>
      <c r="H42">
        <v>6.9648517610579989E-5</v>
      </c>
      <c r="I42">
        <v>5.3374126310326701E-9</v>
      </c>
      <c r="J42">
        <v>2.2615496687063644E-10</v>
      </c>
      <c r="K42">
        <v>9.5053770488424949E-4</v>
      </c>
      <c r="L42">
        <v>2.9948351700232815E-6</v>
      </c>
      <c r="M42">
        <v>6.0257730593541903E-9</v>
      </c>
    </row>
    <row r="43" spans="1:28" x14ac:dyDescent="0.2">
      <c r="A43" t="s">
        <v>93</v>
      </c>
      <c r="B43">
        <v>0.72629175017362113</v>
      </c>
      <c r="C43">
        <v>4.3796879389710684E-2</v>
      </c>
      <c r="D43">
        <v>2.3307559799579125E-3</v>
      </c>
      <c r="E43">
        <v>0.20061467914274903</v>
      </c>
      <c r="F43">
        <v>7.5237920157857012E-5</v>
      </c>
      <c r="G43">
        <v>1.8152647505767165E-8</v>
      </c>
      <c r="H43">
        <v>4.1386455905421503E-6</v>
      </c>
      <c r="I43">
        <v>2.5910382164388485E-10</v>
      </c>
      <c r="J43">
        <v>1.5774535408509431E-10</v>
      </c>
      <c r="K43">
        <v>5.6069006498953537E-5</v>
      </c>
      <c r="L43">
        <v>7.9971901090264908E-9</v>
      </c>
      <c r="M43">
        <v>2.0328710632236681E-10</v>
      </c>
    </row>
    <row r="44" spans="1:28" x14ac:dyDescent="0.2">
      <c r="A44" t="s">
        <v>94</v>
      </c>
      <c r="B44">
        <v>0.65285211411278488</v>
      </c>
      <c r="C44">
        <v>2.6371610570601098E-2</v>
      </c>
      <c r="D44">
        <v>4.3125901483414186E-4</v>
      </c>
      <c r="E44">
        <v>7.6859232055985494E-2</v>
      </c>
      <c r="F44">
        <v>1.8072751023591342E-5</v>
      </c>
      <c r="G44">
        <v>1.1108559017623004E-9</v>
      </c>
      <c r="H44">
        <v>1.1920900626692527E-7</v>
      </c>
      <c r="I44">
        <v>1.6126314353217797E-10</v>
      </c>
      <c r="J44">
        <v>2.4251476590211589E-10</v>
      </c>
      <c r="K44">
        <v>1.1289689360570062E-5</v>
      </c>
      <c r="L44">
        <v>2.8825053029682104E-10</v>
      </c>
      <c r="M44">
        <v>4.5873102120427157E-11</v>
      </c>
    </row>
    <row r="45" spans="1:28" x14ac:dyDescent="0.2">
      <c r="A45" t="s">
        <v>95</v>
      </c>
      <c r="B45">
        <v>0.38171296339672167</v>
      </c>
      <c r="C45">
        <v>4.7906662181670459E-3</v>
      </c>
      <c r="D45">
        <v>6.3300166612896989E-5</v>
      </c>
      <c r="E45">
        <v>6.0970720647488597E-2</v>
      </c>
      <c r="F45">
        <v>4.7485880529906289E-7</v>
      </c>
      <c r="G45">
        <v>1.3870168494635241E-10</v>
      </c>
      <c r="H45">
        <v>3.4539351270462238E-8</v>
      </c>
      <c r="I45">
        <v>8.9558596643125859E-11</v>
      </c>
      <c r="J45">
        <v>4.2873003366545108E-10</v>
      </c>
      <c r="K45">
        <v>2.0283924229118189E-6</v>
      </c>
      <c r="L45">
        <v>7.8169906288160694E-11</v>
      </c>
      <c r="M45">
        <v>2.0239236495410741E-12</v>
      </c>
    </row>
    <row r="46" spans="1:28" x14ac:dyDescent="0.2">
      <c r="A46" t="s">
        <v>96</v>
      </c>
      <c r="B46">
        <v>0.27621775835233175</v>
      </c>
      <c r="C46">
        <v>1.3497961940007162E-4</v>
      </c>
      <c r="D46">
        <v>1.2376350284724837E-5</v>
      </c>
      <c r="E46">
        <v>1.8873918221350941E-2</v>
      </c>
      <c r="F46">
        <v>5.7657483484210249E-9</v>
      </c>
      <c r="G46">
        <v>4.8047749690713189E-10</v>
      </c>
      <c r="H46">
        <v>2.3739902294045623E-8</v>
      </c>
      <c r="I46">
        <v>2.9685304426176191E-10</v>
      </c>
      <c r="J46">
        <v>1.5832627762276293E-10</v>
      </c>
      <c r="K46">
        <v>5.2944231188990711E-6</v>
      </c>
      <c r="L46">
        <v>4.246520310746346E-11</v>
      </c>
      <c r="M46">
        <v>1.6754749189233445E-11</v>
      </c>
    </row>
    <row r="49" spans="1:17" x14ac:dyDescent="0.2">
      <c r="A49" t="s">
        <v>77</v>
      </c>
      <c r="B49" t="s">
        <v>76</v>
      </c>
      <c r="C49" t="s">
        <v>103</v>
      </c>
      <c r="D49" t="s">
        <v>107</v>
      </c>
      <c r="E49" t="s">
        <v>108</v>
      </c>
      <c r="G49" t="s">
        <v>78</v>
      </c>
      <c r="H49" t="s">
        <v>76</v>
      </c>
      <c r="I49" t="s">
        <v>103</v>
      </c>
      <c r="J49" t="s">
        <v>107</v>
      </c>
      <c r="K49" t="s">
        <v>108</v>
      </c>
      <c r="M49" t="s">
        <v>79</v>
      </c>
      <c r="N49" t="s">
        <v>76</v>
      </c>
      <c r="O49" t="s">
        <v>103</v>
      </c>
      <c r="P49" t="s">
        <v>107</v>
      </c>
      <c r="Q49" t="s">
        <v>108</v>
      </c>
    </row>
    <row r="50" spans="1:17" x14ac:dyDescent="0.2">
      <c r="A50" t="s">
        <v>87</v>
      </c>
      <c r="B50">
        <v>1</v>
      </c>
      <c r="C50">
        <v>1</v>
      </c>
      <c r="D50">
        <v>1</v>
      </c>
      <c r="E50">
        <v>1</v>
      </c>
      <c r="G50" t="s">
        <v>87</v>
      </c>
      <c r="H50">
        <v>1</v>
      </c>
      <c r="I50">
        <v>1</v>
      </c>
      <c r="J50">
        <v>1</v>
      </c>
      <c r="K50">
        <v>1</v>
      </c>
      <c r="M50" t="s">
        <v>87</v>
      </c>
      <c r="N50">
        <v>1</v>
      </c>
      <c r="O50">
        <v>1</v>
      </c>
      <c r="P50">
        <v>1</v>
      </c>
      <c r="Q50">
        <v>1</v>
      </c>
    </row>
    <row r="51" spans="1:17" x14ac:dyDescent="0.2">
      <c r="A51" t="s">
        <v>92</v>
      </c>
      <c r="B51">
        <v>0.86326282591078662</v>
      </c>
      <c r="C51">
        <v>0.55740207664133568</v>
      </c>
      <c r="D51">
        <v>6.9648517610579989E-5</v>
      </c>
      <c r="E51">
        <v>9.5053770488424949E-4</v>
      </c>
      <c r="G51" t="s">
        <v>92</v>
      </c>
      <c r="H51">
        <v>5.0177712136835327E-2</v>
      </c>
      <c r="I51">
        <v>8.2966288105485743E-4</v>
      </c>
      <c r="J51">
        <v>5.3374126310326701E-9</v>
      </c>
      <c r="K51">
        <v>2.9948351700232815E-6</v>
      </c>
      <c r="M51" t="s">
        <v>92</v>
      </c>
      <c r="N51">
        <v>2.5796341036993485E-2</v>
      </c>
      <c r="O51">
        <v>6.6594061748034636E-7</v>
      </c>
      <c r="P51">
        <v>2.2615496687063644E-10</v>
      </c>
      <c r="Q51">
        <v>6.0257730593541903E-9</v>
      </c>
    </row>
    <row r="52" spans="1:17" x14ac:dyDescent="0.2">
      <c r="A52" t="s">
        <v>93</v>
      </c>
      <c r="B52">
        <v>0.72629175017362113</v>
      </c>
      <c r="C52">
        <v>0.20061467914274903</v>
      </c>
      <c r="D52">
        <v>4.1386455905421503E-6</v>
      </c>
      <c r="E52">
        <v>5.6069006498953537E-5</v>
      </c>
      <c r="G52" t="s">
        <v>93</v>
      </c>
      <c r="H52">
        <v>4.3796879389710684E-2</v>
      </c>
      <c r="I52">
        <v>7.5237920157857012E-5</v>
      </c>
      <c r="J52">
        <v>2.5910382164388485E-10</v>
      </c>
      <c r="K52">
        <v>7.9971901090264908E-9</v>
      </c>
      <c r="M52" t="s">
        <v>93</v>
      </c>
      <c r="N52">
        <v>2.3307559799579125E-3</v>
      </c>
      <c r="O52">
        <v>1.8152647505767165E-8</v>
      </c>
      <c r="P52">
        <v>1.5774535408509431E-10</v>
      </c>
      <c r="Q52">
        <v>2.0328710632236681E-10</v>
      </c>
    </row>
    <row r="53" spans="1:17" x14ac:dyDescent="0.2">
      <c r="A53" t="s">
        <v>94</v>
      </c>
      <c r="B53">
        <v>0.65285211411278488</v>
      </c>
      <c r="C53">
        <v>7.6859232055985494E-2</v>
      </c>
      <c r="D53">
        <v>1.1920900626692527E-7</v>
      </c>
      <c r="E53">
        <v>1.1289689360570062E-5</v>
      </c>
      <c r="G53" t="s">
        <v>94</v>
      </c>
      <c r="H53">
        <v>2.6371610570601098E-2</v>
      </c>
      <c r="I53">
        <v>1.8072751023591342E-5</v>
      </c>
      <c r="J53">
        <v>1.6126314353217797E-10</v>
      </c>
      <c r="K53">
        <v>2.8825053029682104E-10</v>
      </c>
      <c r="M53" t="s">
        <v>94</v>
      </c>
      <c r="N53">
        <v>4.3125901483414186E-4</v>
      </c>
      <c r="O53">
        <v>1.1108559017623004E-9</v>
      </c>
      <c r="P53">
        <v>2.4251476590211589E-10</v>
      </c>
      <c r="Q53">
        <v>4.5873102120427157E-11</v>
      </c>
    </row>
    <row r="54" spans="1:17" x14ac:dyDescent="0.2">
      <c r="A54" t="s">
        <v>95</v>
      </c>
      <c r="B54">
        <v>0.38171296339672167</v>
      </c>
      <c r="C54">
        <v>6.0970720647488597E-2</v>
      </c>
      <c r="D54">
        <v>3.4539351270462238E-8</v>
      </c>
      <c r="E54">
        <v>2.0283924229118189E-6</v>
      </c>
      <c r="G54" t="s">
        <v>95</v>
      </c>
      <c r="H54">
        <v>4.7906662181670459E-3</v>
      </c>
      <c r="I54">
        <v>4.7485880529906289E-7</v>
      </c>
      <c r="J54">
        <v>8.9558596643125859E-11</v>
      </c>
      <c r="K54">
        <v>7.8169906288160694E-11</v>
      </c>
      <c r="M54" t="s">
        <v>95</v>
      </c>
      <c r="N54">
        <v>6.3300166612896989E-5</v>
      </c>
      <c r="O54">
        <v>1.3870168494635241E-10</v>
      </c>
      <c r="P54">
        <v>4.2873003366545108E-10</v>
      </c>
      <c r="Q54">
        <v>2.0239236495410741E-12</v>
      </c>
    </row>
    <row r="55" spans="1:17" x14ac:dyDescent="0.2">
      <c r="A55" t="s">
        <v>96</v>
      </c>
      <c r="B55">
        <v>0.27621775835233175</v>
      </c>
      <c r="C55">
        <v>1.8873918221350941E-2</v>
      </c>
      <c r="D55">
        <v>2.3739902294045623E-8</v>
      </c>
      <c r="E55">
        <v>5.2944231188990711E-6</v>
      </c>
      <c r="G55" t="s">
        <v>96</v>
      </c>
      <c r="H55">
        <v>1.3497961940007162E-4</v>
      </c>
      <c r="I55">
        <v>5.7657483484210249E-9</v>
      </c>
      <c r="J55">
        <v>2.9685304426176191E-10</v>
      </c>
      <c r="K55">
        <v>4.246520310746346E-11</v>
      </c>
      <c r="M55" t="s">
        <v>96</v>
      </c>
      <c r="N55">
        <v>1.2376350284724837E-5</v>
      </c>
      <c r="O55">
        <v>4.8047749690713189E-10</v>
      </c>
      <c r="P55">
        <v>1.5832627762276293E-10</v>
      </c>
      <c r="Q55">
        <v>1.6754749189233445E-11</v>
      </c>
    </row>
  </sheetData>
  <mergeCells count="4">
    <mergeCell ref="B39:D39"/>
    <mergeCell ref="E39:G39"/>
    <mergeCell ref="H39:J39"/>
    <mergeCell ref="K39:M3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MagneticNP</vt:lpstr>
      <vt:lpstr>Trehalose</vt:lpstr>
      <vt:lpstr>DNAStable</vt:lpstr>
      <vt:lpstr>DNApure</vt:lpstr>
      <vt:lpstr>Dilution Series</vt:lpstr>
      <vt:lpstr>Activation energy and kinetics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 Weida</dc:creator>
  <cp:lastModifiedBy>lee Organick</cp:lastModifiedBy>
  <dcterms:created xsi:type="dcterms:W3CDTF">2019-04-11T09:13:35Z</dcterms:created>
  <dcterms:modified xsi:type="dcterms:W3CDTF">2020-01-06T17:23:04Z</dcterms:modified>
</cp:coreProperties>
</file>