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ustomProperty1.bin" ContentType="application/vnd.openxmlformats-officedocument.spreadsheetml.customProperty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640" windowHeight="6560" tabRatio="884" activeTab="5"/>
  </bookViews>
  <sheets>
    <sheet name="__FDSCACHE__" sheetId="7" state="veryHidden" r:id="rId1"/>
    <sheet name="Cover sheet" sheetId="9" r:id="rId2"/>
    <sheet name="__FDS_SIDEBAR__" sheetId="25" state="veryHidden" r:id="rId3"/>
    <sheet name="Assumptions" sheetId="12" r:id="rId4"/>
    <sheet name="Company fin forecasts" sheetId="44" r:id="rId5"/>
    <sheet name=" Financials" sheetId="45" r:id="rId6"/>
    <sheet name="DCF input" sheetId="31" r:id="rId7"/>
    <sheet name="DCF output" sheetId="40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</externalReferences>
  <definedNames>
    <definedName name="__FDS_HYPERLINK_TOGGLE_STATE__" hidden="1">"ON"</definedName>
    <definedName name="__FDS_UNIQUE_RANGE_ID_GENERATOR_COUNTER" hidden="1">1</definedName>
    <definedName name="_bdm._6DE9FD41CF0248559D918CB423239EC7" hidden="1">'[1]Data Arrangement'!$A$1:$IV$65536</definedName>
    <definedName name="_bdm.1CEE895BAA7B41D59F88EC619FDEF041.edm" localSheetId="5" hidden="1">#REF!</definedName>
    <definedName name="_bdm.1CEE895BAA7B41D59F88EC619FDEF041.edm" hidden="1">#REF!</definedName>
    <definedName name="_bdm.228191AD795C44C3B2C1D29851BA6B5A.edm" localSheetId="5" hidden="1">' Financials'!$1:$1048576</definedName>
    <definedName name="_bdm.228191AD795C44C3B2C1D29851BA6B5A.edm" hidden="1">#REF!</definedName>
    <definedName name="_bdm.3D14DB32183C4604A0E4D79FEAD65638.edm" hidden="1">#REF!</definedName>
    <definedName name="_bdm.41e607f308fc422b8d5a5284804a8ff7.edm" hidden="1">#REF!</definedName>
    <definedName name="_bdm.45b361867be14c0dba121ee1c7f48795.edm" localSheetId="7" hidden="1">'DCF output'!$C$5:$T$43</definedName>
    <definedName name="_bdm.5517df198ca9484c9e35b3878cf17a8e.edm" localSheetId="5" hidden="1">' Financials'!#REF!</definedName>
    <definedName name="_bdm.5F91EDFB28E345298D64C1B04C911BD8.edm" hidden="1">Assumptions!$1:$1048576</definedName>
    <definedName name="_bdm.609C5E0B40C34CEC83463B2CED066A56.edm" localSheetId="5" hidden="1">#REF!</definedName>
    <definedName name="_bdm.609C5E0B40C34CEC83463B2CED066A56.edm" hidden="1">#REF!</definedName>
    <definedName name="_bdm.6DE9FD41CF0248559D918CB423239EC7.edm" localSheetId="5" hidden="1">#REF!</definedName>
    <definedName name="_bdm.6DE9FD41CF0248559D918CB423239EC7.edm" hidden="1">#REF!</definedName>
    <definedName name="_bdm.74CEE327218B454AA9BC56D8CEA74141.edm" hidden="1">'DCF input'!$1:$1048576</definedName>
    <definedName name="_bdm.8a6fdb4ee49643ad8ecd6d785b48d69f.edm" localSheetId="7" hidden="1">'DCF output'!$C$5:$T$44</definedName>
    <definedName name="_bdm.a3273f3667cf46cab65880b67bebb0c4.edm" localSheetId="7" hidden="1">'DCF output'!$B$4:$U$44</definedName>
    <definedName name="_bdm.a4ac6fa1a2134a37ad560cac0499cf89.edm" hidden="1">'DCF output'!$1:$1048576</definedName>
    <definedName name="_bdm.A77C3BBF950C4F3C8195B83DEAA7CFBF.edm" hidden="1">#REF!</definedName>
    <definedName name="_bdm.B028FC28E4054953B61282121BB0749D.edm" localSheetId="5" hidden="1">#REF!</definedName>
    <definedName name="_bdm.B028FC28E4054953B61282121BB0749D.edm" hidden="1">#REF!</definedName>
    <definedName name="_bdm.BA7DF401FF66448AB626C492D77D0998.edm" localSheetId="5" hidden="1">#REF!</definedName>
    <definedName name="_bdm.BA7DF401FF66448AB626C492D77D0998.edm" hidden="1">#REF!</definedName>
    <definedName name="_bdm.c517996dc1c34e9a9e03e0d7b68ed7ad.edm" localSheetId="5" hidden="1">' Financials'!#REF!</definedName>
    <definedName name="_bdm.c5f000e80d6041afaf6f162acd101e00.edm" localSheetId="7" hidden="1">'DCF output'!$C$7:$T$43</definedName>
    <definedName name="_bdm.D51DF457840D4146B534F29F484627FC.edm" localSheetId="5" hidden="1">' Financials'!#REF!</definedName>
    <definedName name="_bdm.D537BEABC8504CB086955292FC36C894.edm" localSheetId="5" hidden="1">' Financials'!#REF!</definedName>
    <definedName name="_bdm.D62A5529011B4AA59DA7E2E0D578E7E6.edm" localSheetId="5" hidden="1">#REF!</definedName>
    <definedName name="_bdm.D62A5529011B4AA59DA7E2E0D578E7E6.edm" hidden="1">#REF!</definedName>
    <definedName name="_bdm.e7e432fdd12f4d849a28c987dde91ad5.edm" hidden="1">#REF!</definedName>
    <definedName name="_bdm.ECE3A4A48F9A4CF5BC55AE82B22A40AE.edm" localSheetId="5" hidden="1">' Financials'!#REF!</definedName>
    <definedName name="_bdm.FF6CFCDC65EC4615A9B67519CC6F83BE.edm" localSheetId="6" hidden="1">'DCF input'!$F$7</definedName>
    <definedName name="AVP">#REF!</definedName>
    <definedName name="bar">[2]PSG!$I$4:$N$23</definedName>
    <definedName name="base_case">[3]V!$B$8:$G$19</definedName>
    <definedName name="Basic_NOSH">[4]COCKPIT!$I$45</definedName>
    <definedName name="BC_Disposal">[4]COCKPIT!$D$102</definedName>
    <definedName name="bob_ind_pro">[5]Combined!$B$376:$J$396</definedName>
    <definedName name="bobcat_standalone">[5]Combined!$B$334:$J$343</definedName>
    <definedName name="BRAZIL_CASE" localSheetId="5">#REF!</definedName>
    <definedName name="BRAZIL_CASE">#REF!</definedName>
    <definedName name="broker">[6]Valuation!$L$10:$P$32</definedName>
    <definedName name="buyers">[7]PPS!$C$24:$D$29</definedName>
    <definedName name="buyin_output">[7]PPS!$B$3:$L$21</definedName>
    <definedName name="Call_value">[8]WV!$E$40</definedName>
    <definedName name="CapDA">[4]COCKPIT!$D$81</definedName>
    <definedName name="CapexSens_Base">[7]DCF!$L$159:$R$165</definedName>
    <definedName name="capitalisation">[7]PPS!$I$43:$N$53</definedName>
    <definedName name="captax">[4]LBO!$H$26</definedName>
    <definedName name="CFS">[7]CFS!$B$9:$H$25</definedName>
    <definedName name="choice">[9]Ass!$C$6</definedName>
    <definedName name="circ">Assumptions!$D$7</definedName>
    <definedName name="ClosePrint">ClosePrint</definedName>
    <definedName name="com">[6]FootballField!$D$10:$F$21</definedName>
    <definedName name="Comparison_page">[10]Comparison!$B$2:$U$31</definedName>
    <definedName name="con">[6]Contribution!$K$4:$R$21</definedName>
    <definedName name="Consult_Sales_EBITDA">[5]Consultancy!$B$121:$H$128</definedName>
    <definedName name="Consult_WACC_TV">[5]Consultancy!$B$111:$H$118</definedName>
    <definedName name="contribution">[7]PPS!$C$132:$F$143</definedName>
    <definedName name="credit">[7]LBO!$V$482:$AD$501</definedName>
    <definedName name="Current_Price">[4]COCKPIT!$I$33</definedName>
    <definedName name="d_1">[8]WV!$E$37</definedName>
    <definedName name="d_2">[8]WV!$E$38</definedName>
    <definedName name="Days">[4]COCKPIT!$J$16</definedName>
    <definedName name="DC_trans_date">'[4]Blue Corning Cluster_COCKPIT'!$E$10</definedName>
    <definedName name="DCF">'DCF input'!$D$22:$T$67</definedName>
    <definedName name="DCF_1">'DCF input'!$F$74:$I$77</definedName>
    <definedName name="DCF_2">'DCF input'!$E$94:$J$99</definedName>
    <definedName name="DCF_Date">[4]COCKPIT!$D$72</definedName>
    <definedName name="DCF_Stubb">[4]COCKPIT!$D$74</definedName>
    <definedName name="DCFoutput">'DCF output'!$C$7:$T$44</definedName>
    <definedName name="DealDate">[11]DEALSheet!$F$11</definedName>
    <definedName name="Defence_Sales_EBITDA">'[5]Defence Systems'!$B$121:$H$128</definedName>
    <definedName name="Defence_WACC_TV">'[5]Defence Systems'!$B$111:$H$118</definedName>
    <definedName name="Diluted_NOSH">[4]COCKPIT!$I$49</definedName>
    <definedName name="DML_Multiple_Sensitivity">[5]DCF!$B$126:$H$133</definedName>
    <definedName name="DML_WACC_TV">[5]DCF!$B$136:$H$143</definedName>
    <definedName name="EBITA_Hist">[7]PPS!$D$161:$X$161,[7]PPS!$D$164:$X$164</definedName>
    <definedName name="ebitda">[6]EBIT_SPLIT!$B$6:$P$9,[6]EBIT_SPLIT!$B$48:$P$55,[6]EBIT_SPLIT!$B$68:$P$75,[6]EBIT_SPLIT!$B$88:$P$95,[6]EBIT_SPLIT!$B$108:$P$115,[6]EBIT_SPLIT!$B$128:$P$136,[6]EBIT_SPLIT!$B$139:$P$147</definedName>
    <definedName name="edin">'[12]Clubs 1'!$A$1:$N$142</definedName>
    <definedName name="eurster">[13]Ved_DealSheet!$F$24</definedName>
    <definedName name="ev.Calculation">-4105</definedName>
    <definedName name="ev.Initialized">FALSE</definedName>
    <definedName name="Exchange_rate">[14]Input!$D$137:$N$154</definedName>
    <definedName name="f">{#N/A,#N/A,FALSE,"Summary";#N/A,#N/A,FALSE,"Returns";#N/A,#N/A,FALSE,"Fees";#N/A,#N/A,FALSE,"Opening BS";#N/A,#N/A,FALSE,"EMO";#N/A,#N/A,FALSE,"BS";#N/A,#N/A,FALSE,"IS";#N/A,#N/A,FALSE,"CFS";#N/A,#N/A,FALSE,"Int. Rates";#N/A,#N/A,FALSE,"Int. Cost";#N/A,#N/A,FALSE,"Debt";#N/A,#N/A,FALSE,"Ratios";#N/A,#N/A,FALSE,"Returns Detail";#N/A,#N/A,FALSE,"DCF"}</definedName>
    <definedName name="fasdffsd">{#N/A,#N/A,FALSE,"Bestfoods";#N/A,#N/A,FALSE,"Campbell";#N/A,#N/A,FALSE,"ConAgra";#N/A,#N/A,FALSE,"Healthy Choice";#N/A,#N/A,FALSE,"Int'l Home Foods";#N/A,#N/A,FALSE,"General Mills";#N/A,#N/A,FALSE,"Heinz";#N/A,#N/A,FALSE,"Kellogg";#N/A,#N/A,FALSE,"Kraft";#N/A,#N/A,FALSE,"Nabisco";#N/A,#N/A,FALSE,"Quaker Oats";#N/A,#N/A,FALSE,"Sara Lee";#N/A,#N/A,FALSE,"print summary"}</definedName>
    <definedName name="FCF_Summ">[7]PPS!$C$168:$Q$200</definedName>
    <definedName name="fdfds">{#N/A,#N/A,FALSE,"Bestfoods";#N/A,#N/A,FALSE,"Campbell";#N/A,#N/A,FALSE,"ConAgra";#N/A,#N/A,FALSE,"Healthy Choice";#N/A,#N/A,FALSE,"Int'l Home Foods";#N/A,#N/A,FALSE,"General Mills";#N/A,#N/A,FALSE,"Heinz";#N/A,#N/A,FALSE,"Kellogg";#N/A,#N/A,FALSE,"Kraft";#N/A,#N/A,FALSE,"Nabisco";#N/A,#N/A,FALSE,"Quaker Oats";#N/A,#N/A,FALSE,"Sara Lee";#N/A,#N/A,FALSE,"print summary"}</definedName>
    <definedName name="fdfg">{"quarterly",#N/A,FALSE,"Income Statement";#N/A,#N/A,FALSE,"print segment";#N/A,#N/A,FALSE,"Balance Sheet";#N/A,#N/A,FALSE,"Annl Inc";#N/A,#N/A,FALSE,"Cash Flow"}</definedName>
    <definedName name="fdv">{"quarterly",#N/A,FALSE,"Income Statement";#N/A,#N/A,FALSE,"print segment";#N/A,#N/A,FALSE,"Balance Sheet";#N/A,#N/A,FALSE,"Annl Inc";#N/A,#N/A,FALSE,"Cash Flow"}</definedName>
    <definedName name="financials">[14]Financials!$B$8:$FC$847</definedName>
    <definedName name="Five_IRR_EBITA">[7]PPS!$AA$60:$AG$68</definedName>
    <definedName name="Five_MM">[7]PPS!$AA$74:$AG$82</definedName>
    <definedName name="foot">[6]FootballField!$K$10:$M$27</definedName>
    <definedName name="FV">[4]COCKPIT!$I$61</definedName>
    <definedName name="FV_MarginSens_Base">[7]DCF!$D$149:$J$155</definedName>
    <definedName name="FX">[14]Input!$H$1</definedName>
    <definedName name="FX_CASE_1" localSheetId="5">#REF!</definedName>
    <definedName name="FX_CASE_1">#REF!</definedName>
    <definedName name="FX_CASE_2" localSheetId="5">#REF!</definedName>
    <definedName name="FX_CASE_2">#REF!</definedName>
    <definedName name="FX_TOGGLE">[15]Toggles!$I$2</definedName>
    <definedName name="FXCurrencies">[15]Toggles!$H$3:$J$11</definedName>
    <definedName name="G_G1">[16]Operational!$U$7:$W$33</definedName>
    <definedName name="G_G2">[16]Operational!$X$7:$Z$33</definedName>
    <definedName name="G_G3">[16]Operational!$AA$7:$AC$33</definedName>
    <definedName name="GW">'[17]PF_B+W+A_IS&amp;CFS'!$R$1</definedName>
    <definedName name="Hays_exchange_ratio">[13]Hays_Financials_Cal!$M$2</definedName>
    <definedName name="Hays_Financials">[13]Hays_PPS!$B$17:$J$33</definedName>
    <definedName name="Hays_Graph">[13]Shr_Graphs!$B$8:$C$530,[13]Shr_Graphs!$F$8:$F$530</definedName>
    <definedName name="Hays_Trading">[13]Hays_PPS!$B$4:$I$15</definedName>
    <definedName name="HLLL">HLLL</definedName>
    <definedName name="hn.DZ_MultByFXRates">[18]DropZone!$B$2:$I$118,[18]DropZone!$B$120:$I$132,[18]DropZone!$B$134:$I$136,[18]DropZone!$B$138:$I$146</definedName>
    <definedName name="hn.ExtDb">FALSE</definedName>
    <definedName name="hn.ModelType">"DEAL"</definedName>
    <definedName name="hn.ModelVersion">1</definedName>
    <definedName name="hn.NoUpload">0</definedName>
    <definedName name="IHG_2YR_SP">'[19]Share price performance'!$B$10:$C$536</definedName>
    <definedName name="IHG_5YR_SP">'[19]Share price performance'!$F$10:$G$1318</definedName>
    <definedName name="indigo_standalone">[5]Combined!$B$355:$J$364</definedName>
    <definedName name="infl">[9]Ass!$C$3</definedName>
    <definedName name="IPO_AG_trans_date">'[4]Agriculture Cluster_COCKPIT'!$E$11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CAGR">"c6159"</definedName>
    <definedName name="IQ_ACCT_RECV_10YR_ANN_GROWTH" hidden="1">"c1924"</definedName>
    <definedName name="IQ_ACCT_RECV_1YR_ANN_GROWTH" hidden="1">"c1919"</definedName>
    <definedName name="IQ_ACCT_RECV_2YR_ANN_CAGR">"c6155"</definedName>
    <definedName name="IQ_ACCT_RECV_2YR_ANN_GROWTH" hidden="1">"c1920"</definedName>
    <definedName name="IQ_ACCT_RECV_3YR_ANN_CAGR">"c6156"</definedName>
    <definedName name="IQ_ACCT_RECV_3YR_ANN_GROWTH" hidden="1">"c1921"</definedName>
    <definedName name="IQ_ACCT_RECV_5YR_ANN_CAGR">"c6157"</definedName>
    <definedName name="IQ_ACCT_RECV_5YR_ANN_GROWTH" hidden="1">"c1922"</definedName>
    <definedName name="IQ_ACCT_RECV_7YR_ANN_CAGR">"c6158"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DIN">"AUTO"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">"c6195"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CAGR">"c6035"</definedName>
    <definedName name="IQ_ALLOWANCE_10YR_ANN_GROWTH" hidden="1">"c18"</definedName>
    <definedName name="IQ_ALLOWANCE_1YR_ANN_GROWTH" hidden="1">"c19"</definedName>
    <definedName name="IQ_ALLOWANCE_2YR_ANN_CAGR">"c6036"</definedName>
    <definedName name="IQ_ALLOWANCE_2YR_ANN_GROWTH" hidden="1">"c20"</definedName>
    <definedName name="IQ_ALLOWANCE_3YR_ANN_CAGR">"c6037"</definedName>
    <definedName name="IQ_ALLOWANCE_3YR_ANN_GROWTH" hidden="1">"c21"</definedName>
    <definedName name="IQ_ALLOWANCE_5YR_ANN_CAGR">"c6038"</definedName>
    <definedName name="IQ_ALLOWANCE_5YR_ANN_GROWTH" hidden="1">"c22"</definedName>
    <definedName name="IQ_ALLOWANCE_7YR_ANN_CAGR">"c6039"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MT_OUT" hidden="1">"c2145"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">"c6196"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">"c6197"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">"c6198"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">"c6199"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BROKER_REC_NO_REUT">"c5315"</definedName>
    <definedName name="IQ_AVG_BROKER_REC_REUT">"c3630"</definedName>
    <definedName name="IQ_AVG_DAILY_VOL" hidden="1">"c65"</definedName>
    <definedName name="IQ_AVG_EMPLOYEES">"c6019"</definedName>
    <definedName name="IQ_AVG_INDUSTRY_REC">"c4455"</definedName>
    <definedName name="IQ_AVG_INT_BEAR_LIAB" hidden="1">"c66"</definedName>
    <definedName name="IQ_AVG_INT_BEAR_LIAB_10YR_ANN_CAGR">"c6040"</definedName>
    <definedName name="IQ_AVG_INT_BEAR_LIAB_10YR_ANN_GROWTH" hidden="1">"c67"</definedName>
    <definedName name="IQ_AVG_INT_BEAR_LIAB_1YR_ANN_GROWTH" hidden="1">"c68"</definedName>
    <definedName name="IQ_AVG_INT_BEAR_LIAB_2YR_ANN_CAGR">"c6041"</definedName>
    <definedName name="IQ_AVG_INT_BEAR_LIAB_2YR_ANN_GROWTH" hidden="1">"c69"</definedName>
    <definedName name="IQ_AVG_INT_BEAR_LIAB_3YR_ANN_CAGR">"c6042"</definedName>
    <definedName name="IQ_AVG_INT_BEAR_LIAB_3YR_ANN_GROWTH" hidden="1">"c70"</definedName>
    <definedName name="IQ_AVG_INT_BEAR_LIAB_5YR_ANN_CAGR">"c6043"</definedName>
    <definedName name="IQ_AVG_INT_BEAR_LIAB_5YR_ANN_GROWTH" hidden="1">"c71"</definedName>
    <definedName name="IQ_AVG_INT_BEAR_LIAB_7YR_ANN_CAGR">"c6044"</definedName>
    <definedName name="IQ_AVG_INT_BEAR_LIAB_7YR_ANN_GROWTH" hidden="1">"c72"</definedName>
    <definedName name="IQ_AVG_INT_EARN_ASSETS" hidden="1">"c73"</definedName>
    <definedName name="IQ_AVG_INT_EARN_ASSETS_10YR_ANN_CAGR">"c6045"</definedName>
    <definedName name="IQ_AVG_INT_EARN_ASSETS_10YR_ANN_GROWTH" hidden="1">"c74"</definedName>
    <definedName name="IQ_AVG_INT_EARN_ASSETS_1YR_ANN_GROWTH" hidden="1">"c75"</definedName>
    <definedName name="IQ_AVG_INT_EARN_ASSETS_2YR_ANN_CAGR">"c6046"</definedName>
    <definedName name="IQ_AVG_INT_EARN_ASSETS_2YR_ANN_GROWTH" hidden="1">"c76"</definedName>
    <definedName name="IQ_AVG_INT_EARN_ASSETS_3YR_ANN_CAGR">"c6047"</definedName>
    <definedName name="IQ_AVG_INT_EARN_ASSETS_3YR_ANN_GROWTH" hidden="1">"c77"</definedName>
    <definedName name="IQ_AVG_INT_EARN_ASSETS_5YR_ANN_CAGR">"c6048"</definedName>
    <definedName name="IQ_AVG_INT_EARN_ASSETS_5YR_ANN_GROWTH" hidden="1">"c78"</definedName>
    <definedName name="IQ_AVG_INT_EARN_ASSETS_7YR_ANN_CAGR">"c6049"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MP_EMPLOYEES">"c6020"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ROK_COMMISSION" hidden="1">"c3514"</definedName>
    <definedName name="IQ_BUILDINGS" hidden="1">"c99"</definedName>
    <definedName name="IQ_BUS_SEG_ASSETS">"c4067"</definedName>
    <definedName name="IQ_BUS_SEG_ASSETS_ABS">"c4089"</definedName>
    <definedName name="IQ_BUS_SEG_ASSETS_TOTAL">"c4112"</definedName>
    <definedName name="IQ_BUS_SEG_CAPEX">"c4079"</definedName>
    <definedName name="IQ_BUS_SEG_CAPEX_ABS">"c4101"</definedName>
    <definedName name="IQ_BUS_SEG_CAPEX_TOTAL">"c4116"</definedName>
    <definedName name="IQ_BUS_SEG_DA">"c4078"</definedName>
    <definedName name="IQ_BUS_SEG_DA_ABS">"c4100"</definedName>
    <definedName name="IQ_BUS_SEG_DA_TOTAL">"c4115"</definedName>
    <definedName name="IQ_BUS_SEG_EARNINGS_OP">"c4063"</definedName>
    <definedName name="IQ_BUS_SEG_EARNINGS_OP_ABS">"c4085"</definedName>
    <definedName name="IQ_BUS_SEG_EARNINGS_OP_TOTAL">"c4108"</definedName>
    <definedName name="IQ_BUS_SEG_EBT">"c4064"</definedName>
    <definedName name="IQ_BUS_SEG_EBT_ABS">"c4086"</definedName>
    <definedName name="IQ_BUS_SEG_EBT_TOTAL">"c4110"</definedName>
    <definedName name="IQ_BUS_SEG_GP">"c4066"</definedName>
    <definedName name="IQ_BUS_SEG_GP_ABS">"c4088"</definedName>
    <definedName name="IQ_BUS_SEG_GP_TOTAL">"c4109"</definedName>
    <definedName name="IQ_BUS_SEG_INC_TAX">"c4077"</definedName>
    <definedName name="IQ_BUS_SEG_INC_TAX_ABS">"c4099"</definedName>
    <definedName name="IQ_BUS_SEG_INC_TAX_TOTAL">"c4114"</definedName>
    <definedName name="IQ_BUS_SEG_INTEREST_EXP">"c4076"</definedName>
    <definedName name="IQ_BUS_SEG_INTEREST_EXP_ABS">"c4098"</definedName>
    <definedName name="IQ_BUS_SEG_INTEREST_EXP_TOTAL">"c4113"</definedName>
    <definedName name="IQ_BUS_SEG_NAME">"c5482"</definedName>
    <definedName name="IQ_BUS_SEG_NAME_ABS">"c5483"</definedName>
    <definedName name="IQ_BUS_SEG_NI">"c4065"</definedName>
    <definedName name="IQ_BUS_SEG_NI_ABS">"c4087"</definedName>
    <definedName name="IQ_BUS_SEG_NI_TOTAL">"c4111"</definedName>
    <definedName name="IQ_BUS_SEG_OPER_INC">"c4062"</definedName>
    <definedName name="IQ_BUS_SEG_OPER_INC_ABS">"c4084"</definedName>
    <definedName name="IQ_BUS_SEG_OPER_INC_TOTAL">"c4107"</definedName>
    <definedName name="IQ_BUS_SEG_REV">"c4068"</definedName>
    <definedName name="IQ_BUS_SEG_REV_ABS">"c4090"</definedName>
    <definedName name="IQ_BUS_SEG_REV_TOTAL">"c4106"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EX" hidden="1">"c103"</definedName>
    <definedName name="IQ_CAPEX_10YR_ANN_CAGR">"c6050"</definedName>
    <definedName name="IQ_CAPEX_10YR_ANN_GROWTH" hidden="1">"c104"</definedName>
    <definedName name="IQ_CAPEX_1YR_ANN_GROWTH" hidden="1">"c105"</definedName>
    <definedName name="IQ_CAPEX_2YR_ANN_CAGR">"c6051"</definedName>
    <definedName name="IQ_CAPEX_2YR_ANN_GROWTH" hidden="1">"c106"</definedName>
    <definedName name="IQ_CAPEX_3YR_ANN_CAGR">"c6052"</definedName>
    <definedName name="IQ_CAPEX_3YR_ANN_GROWTH" hidden="1">"c107"</definedName>
    <definedName name="IQ_CAPEX_5YR_ANN_CAGR">"c6053"</definedName>
    <definedName name="IQ_CAPEX_5YR_ANN_GROWTH" hidden="1">"c108"</definedName>
    <definedName name="IQ_CAPEX_7YR_ANN_CAGR">"c6054"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"c3460"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FLOW_ACT_OR_EST">"c4154"</definedName>
    <definedName name="IQ_CASH_INTEREST" hidden="1">"c120"</definedName>
    <definedName name="IQ_CASH_INVEST" hidden="1">"c121"</definedName>
    <definedName name="IQ_CASH_OPER" hidden="1">"c122"</definedName>
    <definedName name="IQ_CASH_OPER_ACT_OR_EST">"c4164"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DS_ASK">"c6027"</definedName>
    <definedName name="IQ_CDS_BID">"c6026"</definedName>
    <definedName name="IQ_CDS_CURRENCY">"c6031"</definedName>
    <definedName name="IQ_CDS_EVAL_DATE">"c6029"</definedName>
    <definedName name="IQ_CDS_MID">"c6028"</definedName>
    <definedName name="IQ_CDS_NAME">"c6034"</definedName>
    <definedName name="IQ_CDS_TERM">"c6030"</definedName>
    <definedName name="IQ_CDS_TYPE">"c6025"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CAGR">"c6055"</definedName>
    <definedName name="IQ_CFO_10YR_ANN_GROWTH" hidden="1">"c126"</definedName>
    <definedName name="IQ_CFO_1YR_ANN_GROWTH" hidden="1">"c127"</definedName>
    <definedName name="IQ_CFO_2YR_ANN_CAGR">"c6056"</definedName>
    <definedName name="IQ_CFO_2YR_ANN_GROWTH" hidden="1">"c128"</definedName>
    <definedName name="IQ_CFO_3YR_ANN_CAGR">"c6057"</definedName>
    <definedName name="IQ_CFO_3YR_ANN_GROWTH" hidden="1">"c129"</definedName>
    <definedName name="IQ_CFO_5YR_ANN_CAGR">"c6058"</definedName>
    <definedName name="IQ_CFO_5YR_ANN_GROWTH" hidden="1">"c130"</definedName>
    <definedName name="IQ_CFO_7YR_ANN_CAGR">"c6059"</definedName>
    <definedName name="IQ_CFO_7YR_ANN_GROWTH" hidden="1">"c131"</definedName>
    <definedName name="IQ_CFO_CURRENT_LIAB" hidden="1">"c132"</definedName>
    <definedName name="IQ_CFPS_ACT_OR_EST">"c2217"</definedName>
    <definedName name="IQ_CFPS_EST">"c1667"</definedName>
    <definedName name="IQ_CFPS_HIGH_EST">"c1669"</definedName>
    <definedName name="IQ_CFPS_LOW_EST">"c1670"</definedName>
    <definedName name="IQ_CFPS_MEDIAN_EST">"c1668"</definedName>
    <definedName name="IQ_CFPS_NUM_EST">"c1671"</definedName>
    <definedName name="IQ_CFPS_STDDEV_EST">"c1672"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>"c5809"</definedName>
    <definedName name="IQ_CLASSA_OPTIONS_EXERCISED" hidden="1">"c2681"</definedName>
    <definedName name="IQ_CLASSA_OPTIONS_GRANTED" hidden="1">"c2680"</definedName>
    <definedName name="IQ_CLASSA_OPTIONS_STRIKE_PRICE_BEG_OS">"c5810"</definedName>
    <definedName name="IQ_CLASSA_OPTIONS_STRIKE_PRICE_CANCELLED">"c5812"</definedName>
    <definedName name="IQ_CLASSA_OPTIONS_STRIKE_PRICE_EXERCISABLE">"c5813"</definedName>
    <definedName name="IQ_CLASSA_OPTIONS_STRIKE_PRICE_EXERCISED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>"c6060"</definedName>
    <definedName name="IQ_COMMON_EQUITY_10YR_ANN_GROWTH" hidden="1">"c191"</definedName>
    <definedName name="IQ_COMMON_EQUITY_1YR_ANN_GROWTH" hidden="1">"c192"</definedName>
    <definedName name="IQ_COMMON_EQUITY_2YR_ANN_CAGR">"c6061"</definedName>
    <definedName name="IQ_COMMON_EQUITY_2YR_ANN_GROWTH" hidden="1">"c193"</definedName>
    <definedName name="IQ_COMMON_EQUITY_3YR_ANN_CAGR">"c6062"</definedName>
    <definedName name="IQ_COMMON_EQUITY_3YR_ANN_GROWTH" hidden="1">"c194"</definedName>
    <definedName name="IQ_COMMON_EQUITY_5YR_ANN_CAGR">"c6063"</definedName>
    <definedName name="IQ_COMMON_EQUITY_5YR_ANN_GROWTH" hidden="1">"c195"</definedName>
    <definedName name="IQ_COMMON_EQUITY_7YR_ANN_CAGR">"c6064"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">"c6203"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">"c6204"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">"c6205"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">"c6283"</definedName>
    <definedName name="IQ_CURRENT_PORT_DEBT_REIT" hidden="1">"c1570"</definedName>
    <definedName name="IQ_CURRENT_PORT_DEBT_UTI" hidden="1">"c1571"</definedName>
    <definedName name="IQ_CURRENT_PORT_FHLB_DEBT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">"c6206"</definedName>
    <definedName name="IQ_DA_CF_REIT" hidden="1">"c254"</definedName>
    <definedName name="IQ_DA_CF_UTI" hidden="1">"c255"</definedName>
    <definedName name="IQ_DA_EBITDA">"c5528"</definedName>
    <definedName name="IQ_DA_FIN" hidden="1">"c256"</definedName>
    <definedName name="IQ_DA_INS" hidden="1">"c257"</definedName>
    <definedName name="IQ_DA_RE">"c6207"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">"c6208"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">"c6209"</definedName>
    <definedName name="IQ_DA_SUPPL_REIT" hidden="1">"c270"</definedName>
    <definedName name="IQ_DA_SUPPL_UTI" hidden="1">"c271"</definedName>
    <definedName name="IQ_DA_UTI" hidden="1">"c272"</definedName>
    <definedName name="IQ_DATED_DATE" hidden="1">"c2185"</definedName>
    <definedName name="IQ_DAY_COUNT" hidden="1">"c2161"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">"c6210"</definedName>
    <definedName name="IQ_DEF_CHARGES_LT_REIT" hidden="1">"c297"</definedName>
    <definedName name="IQ_DEF_CHARGES_LT_UTI" hidden="1">"c298"</definedName>
    <definedName name="IQ_DEF_CHARGES_RE">"c6211"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">"c6213"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OSITS_INTEREST_SECURITIES">"c5509"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FF_LASTCLOSE_TARGET_PRICE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ACT_OR_EST">"c4278"</definedName>
    <definedName name="IQ_DISTRIBUTABLE_CASH_PAYOUT" hidden="1">"c3005"</definedName>
    <definedName name="IQ_DISTRIBUTABLE_CASH_SHARE" hidden="1">"c3003"</definedName>
    <definedName name="IQ_DISTRIBUTABLE_CASH_SHARE_ACT_OR_EST">"c4286"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OC_CLAUSE">"c6032"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>"c6065"</definedName>
    <definedName name="IQ_DPS_10YR_ANN_GROWTH" hidden="1">"c337"</definedName>
    <definedName name="IQ_DPS_1YR_ANN_GROWTH" hidden="1">"c338"</definedName>
    <definedName name="IQ_DPS_2YR_ANN_CAGR">"c6066"</definedName>
    <definedName name="IQ_DPS_2YR_ANN_GROWTH" hidden="1">"c339"</definedName>
    <definedName name="IQ_DPS_3YR_ANN_CAGR">"c6067"</definedName>
    <definedName name="IQ_DPS_3YR_ANN_GROWTH" hidden="1">"c340"</definedName>
    <definedName name="IQ_DPS_5YR_ANN_CAGR">"c6068"</definedName>
    <definedName name="IQ_DPS_5YR_ANN_GROWTH" hidden="1">"c341"</definedName>
    <definedName name="IQ_DPS_7YR_ANN_CAGR">"c6069"</definedName>
    <definedName name="IQ_DPS_7YR_ANN_GROWTH" hidden="1">"c342"</definedName>
    <definedName name="IQ_DPS_ACT_OR_EST">"c2218"</definedName>
    <definedName name="IQ_DPS_EST">"c1674"</definedName>
    <definedName name="IQ_DPS_HIGH_EST">"c1676"</definedName>
    <definedName name="IQ_DPS_LOW_EST">"c1677"</definedName>
    <definedName name="IQ_DPS_MEDIAN_EST">"c1675"</definedName>
    <definedName name="IQ_DPS_NUM_EST">"c1678"</definedName>
    <definedName name="IQ_DPS_STDDEV_EST">"c1679"</definedName>
    <definedName name="IQ_DURATION" hidden="1">"c2181"</definedName>
    <definedName name="IQ_EARNING_ASSET_YIELD" hidden="1">"c343"</definedName>
    <definedName name="IQ_EARNING_CO" hidden="1">"c344"</definedName>
    <definedName name="IQ_EARNING_CO_10YR_ANN_CAGR">"c6070"</definedName>
    <definedName name="IQ_EARNING_CO_10YR_ANN_GROWTH" hidden="1">"c345"</definedName>
    <definedName name="IQ_EARNING_CO_1YR_ANN_GROWTH" hidden="1">"c346"</definedName>
    <definedName name="IQ_EARNING_CO_2YR_ANN_CAGR">"c6071"</definedName>
    <definedName name="IQ_EARNING_CO_2YR_ANN_GROWTH" hidden="1">"c347"</definedName>
    <definedName name="IQ_EARNING_CO_3YR_ANN_CAGR">"c6072"</definedName>
    <definedName name="IQ_EARNING_CO_3YR_ANN_GROWTH" hidden="1">"c348"</definedName>
    <definedName name="IQ_EARNING_CO_5YR_ANN_CAGR">"c6073"</definedName>
    <definedName name="IQ_EARNING_CO_5YR_ANN_GROWTH" hidden="1">"c349"</definedName>
    <definedName name="IQ_EARNING_CO_7YR_ANN_CAGR">"c6074"</definedName>
    <definedName name="IQ_EARNING_CO_7YR_ANN_GROWTH" hidden="1">"c350"</definedName>
    <definedName name="IQ_EARNING_CO_MARGIN" hidden="1">"c351"</definedName>
    <definedName name="IQ_EARNINGS_ANNOUNCE_DATE">"c1649"</definedName>
    <definedName name="IQ_EARNINGS_ANNOUNCE_DATE_REUT">"c5314"</definedName>
    <definedName name="IQ_EBIT" hidden="1">"c352"</definedName>
    <definedName name="IQ_EBIT_10YR_ANN_CAGR">"c6075"</definedName>
    <definedName name="IQ_EBIT_10YR_ANN_GROWTH" hidden="1">"c353"</definedName>
    <definedName name="IQ_EBIT_1YR_ANN_GROWTH" hidden="1">"c354"</definedName>
    <definedName name="IQ_EBIT_2YR_ANN_CAGR">"c6076"</definedName>
    <definedName name="IQ_EBIT_2YR_ANN_GROWTH" hidden="1">"c355"</definedName>
    <definedName name="IQ_EBIT_3YR_ANN_CAGR">"c6077"</definedName>
    <definedName name="IQ_EBIT_3YR_ANN_GROWTH" hidden="1">"c356"</definedName>
    <definedName name="IQ_EBIT_5YR_ANN_CAGR">"c6078"</definedName>
    <definedName name="IQ_EBIT_5YR_ANN_GROWTH" hidden="1">"c357"</definedName>
    <definedName name="IQ_EBIT_7YR_ANN_CAGR">"c6079"</definedName>
    <definedName name="IQ_EBIT_7YR_ANN_GROWTH" hidden="1">"c358"</definedName>
    <definedName name="IQ_EBIT_ACT_OR_EST">"c2219"</definedName>
    <definedName name="IQ_EBIT_EQ_INC" hidden="1">"c3498"</definedName>
    <definedName name="IQ_EBIT_EQ_INC_EXCL_SBC" hidden="1">"c3502"</definedName>
    <definedName name="IQ_EBIT_EST">"c1681"</definedName>
    <definedName name="IQ_EBIT_EXCL_SBC" hidden="1">"c3082"</definedName>
    <definedName name="IQ_EBIT_GW_ACT_OR_EST">"c4306"</definedName>
    <definedName name="IQ_EBIT_HIGH_EST">"c1683"</definedName>
    <definedName name="IQ_EBIT_INT" hidden="1">"c360"</definedName>
    <definedName name="IQ_EBIT_LOW_EST">"c1684"</definedName>
    <definedName name="IQ_EBIT_MARGIN" hidden="1">"c359"</definedName>
    <definedName name="IQ_EBIT_MEDIAN_EST">"c1682"</definedName>
    <definedName name="IQ_EBIT_NUM_EST">"c1685"</definedName>
    <definedName name="IQ_EBIT_OVER_IE" hidden="1">"c1369"</definedName>
    <definedName name="IQ_EBIT_SBC_ACT_OR_EST">"c4316"</definedName>
    <definedName name="IQ_EBIT_SBC_GW_ACT_OR_EST">"c4320"</definedName>
    <definedName name="IQ_EBIT_STDDEV_EST">"c1686"</definedName>
    <definedName name="IQ_EBITA" hidden="1">"c1910"</definedName>
    <definedName name="IQ_EBITA_10YR_ANN_CAGR">"c6184"</definedName>
    <definedName name="IQ_EBITA_10YR_ANN_GROWTH" hidden="1">"c1954"</definedName>
    <definedName name="IQ_EBITA_1YR_ANN_GROWTH" hidden="1">"c1949"</definedName>
    <definedName name="IQ_EBITA_2YR_ANN_CAGR">"c6180"</definedName>
    <definedName name="IQ_EBITA_2YR_ANN_GROWTH" hidden="1">"c1950"</definedName>
    <definedName name="IQ_EBITA_3YR_ANN_CAGR">"c6181"</definedName>
    <definedName name="IQ_EBITA_3YR_ANN_GROWTH" hidden="1">"c1951"</definedName>
    <definedName name="IQ_EBITA_5YR_ANN_CAGR">"c6182"</definedName>
    <definedName name="IQ_EBITA_5YR_ANN_GROWTH" hidden="1">"c1952"</definedName>
    <definedName name="IQ_EBITA_7YR_ANN_CAGR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CAGR">"c6080"</definedName>
    <definedName name="IQ_EBITDA_10YR_ANN_GROWTH" hidden="1">"c362"</definedName>
    <definedName name="IQ_EBITDA_1YR_ANN_GROWTH" hidden="1">"c363"</definedName>
    <definedName name="IQ_EBITDA_2YR_ANN_CAGR">"c6081"</definedName>
    <definedName name="IQ_EBITDA_2YR_ANN_GROWTH" hidden="1">"c364"</definedName>
    <definedName name="IQ_EBITDA_3YR_ANN_CAGR">"c6082"</definedName>
    <definedName name="IQ_EBITDA_3YR_ANN_GROWTH" hidden="1">"c365"</definedName>
    <definedName name="IQ_EBITDA_5YR_ANN_CAGR">"c6083"</definedName>
    <definedName name="IQ_EBITDA_5YR_ANN_GROWTH" hidden="1">"c366"</definedName>
    <definedName name="IQ_EBITDA_7YR_ANN_CAGR">"c6084"</definedName>
    <definedName name="IQ_EBITDA_7YR_ANN_GROWTH" hidden="1">"c367"</definedName>
    <definedName name="IQ_EBITDA_ACT_OR_EST" hidden="1">"c2215"</definedName>
    <definedName name="IQ_EBITDA_CAPEX_INT" hidden="1">"c368"</definedName>
    <definedName name="IQ_EBITDA_CAPEX_OVER_TOTAL_IE" hidden="1">"c1370"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REUT">"c3640"</definedName>
    <definedName name="IQ_EBITDA_EXCL_SBC" hidden="1">"c3081"</definedName>
    <definedName name="IQ_EBITDA_HIGH_EST" hidden="1">"c370"</definedName>
    <definedName name="IQ_EBITDA_HIGH_EST_REUT">"c3642"</definedName>
    <definedName name="IQ_EBITDA_INT" hidden="1">"c373"</definedName>
    <definedName name="IQ_EBITDA_LOW_EST" hidden="1">"c371"</definedName>
    <definedName name="IQ_EBITDA_LOW_EST_REUT">"c3643"</definedName>
    <definedName name="IQ_EBITDA_MARGIN" hidden="1">"c372"</definedName>
    <definedName name="IQ_EBITDA_MEDIAN_EST" hidden="1">"c1663"</definedName>
    <definedName name="IQ_EBITDA_MEDIAN_EST_REUT">"c3641"</definedName>
    <definedName name="IQ_EBITDA_NUM_EST" hidden="1">"c374"</definedName>
    <definedName name="IQ_EBITDA_NUM_EST_REUT">"c3644"</definedName>
    <definedName name="IQ_EBITDA_OVER_TOTAL_IE" hidden="1">"c1371"</definedName>
    <definedName name="IQ_EBITDA_SBC_ACT_OR_EST">"c4337"</definedName>
    <definedName name="IQ_EBITDA_STDDEV_EST" hidden="1">"c375"</definedName>
    <definedName name="IQ_EBITDA_STDDEV_EST_REUT">"c3645"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>"c6214"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">"c6215"</definedName>
    <definedName name="IQ_EBT_REIT" hidden="1">"c389"</definedName>
    <definedName name="IQ_EBT_SBC_ACT_OR_EST">"c4350"</definedName>
    <definedName name="IQ_EBT_SBC_GW_ACT_OR_EST">"c4354"</definedName>
    <definedName name="IQ_EBT_UTI" hidden="1">"c390"</definedName>
    <definedName name="IQ_ECS_AUTHORIZED_SHARES">"c5583"</definedName>
    <definedName name="IQ_ECS_AUTHORIZED_SHARES_ABS">"c5597"</definedName>
    <definedName name="IQ_ECS_CONVERT_FACTOR">"c5581"</definedName>
    <definedName name="IQ_ECS_CONVERT_FACTOR_ABS">"c5595"</definedName>
    <definedName name="IQ_ECS_CONVERT_INTO">"c5580"</definedName>
    <definedName name="IQ_ECS_CONVERT_INTO_ABS">"c5594"</definedName>
    <definedName name="IQ_ECS_CONVERT_TYPE">"c5579"</definedName>
    <definedName name="IQ_ECS_CONVERT_TYPE_ABS">"c5593"</definedName>
    <definedName name="IQ_ECS_INACTIVE_DATE">"c5576"</definedName>
    <definedName name="IQ_ECS_INACTIVE_DATE_ABS">"c5590"</definedName>
    <definedName name="IQ_ECS_NAME">"c5571"</definedName>
    <definedName name="IQ_ECS_NAME_ABS">"c5585"</definedName>
    <definedName name="IQ_ECS_NUM_SHAREHOLDERS">"c5584"</definedName>
    <definedName name="IQ_ECS_NUM_SHAREHOLDERS_ABS">"c5598"</definedName>
    <definedName name="IQ_ECS_PAR_VALUE">"c5577"</definedName>
    <definedName name="IQ_ECS_PAR_VALUE_ABS">"c5591"</definedName>
    <definedName name="IQ_ECS_PAR_VALUE_CURRENCY">"c5578"</definedName>
    <definedName name="IQ_ECS_PAR_VALUE_CURRENCY_ABS">"c5592"</definedName>
    <definedName name="IQ_ECS_SHARES_OUT_BS_DATE">"c5572"</definedName>
    <definedName name="IQ_ECS_SHARES_OUT_BS_DATE_ABS">"c5586"</definedName>
    <definedName name="IQ_ECS_SHARES_OUT_FILING_DATE">"c5573"</definedName>
    <definedName name="IQ_ECS_SHARES_OUT_FILING_DATE_ABS">"c5587"</definedName>
    <definedName name="IQ_ECS_START_DATE">"c5575"</definedName>
    <definedName name="IQ_ECS_START_DATE_ABS">"c5589"</definedName>
    <definedName name="IQ_ECS_TYPE">"c5574"</definedName>
    <definedName name="IQ_ECS_TYPE_ABS">"c5588"</definedName>
    <definedName name="IQ_ECS_VOTING">"c5582"</definedName>
    <definedName name="IQ_ECS_VOTING_ABS">"c5596"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CAGR">"c6085"</definedName>
    <definedName name="IQ_EPS_10YR_ANN_GROWTH" hidden="1">"c393"</definedName>
    <definedName name="IQ_EPS_1YR_ANN_GROWTH" hidden="1">"c394"</definedName>
    <definedName name="IQ_EPS_2YR_ANN_CAGR">"c6086"</definedName>
    <definedName name="IQ_EPS_2YR_ANN_GROWTH" hidden="1">"c395"</definedName>
    <definedName name="IQ_EPS_3YR_ANN_CAGR">"c6087"</definedName>
    <definedName name="IQ_EPS_3YR_ANN_GROWTH" hidden="1">"c396"</definedName>
    <definedName name="IQ_EPS_5YR_ANN_CAGR">"c6088"</definedName>
    <definedName name="IQ_EPS_5YR_ANN_GROWTH" hidden="1">"c397"</definedName>
    <definedName name="IQ_EPS_7YR_ANN_CAGR">"c6089"</definedName>
    <definedName name="IQ_EPS_7YR_ANN_GROWTH" hidden="1">"c398"</definedName>
    <definedName name="IQ_EPS_ACT_OR_EST">"c2213"</definedName>
    <definedName name="IQ_EPS_EST" hidden="1">"c399"</definedName>
    <definedName name="IQ_EPS_EST_REUT">"c5453"</definedName>
    <definedName name="IQ_EPS_GW_ACT_OR_EST">"c2223"</definedName>
    <definedName name="IQ_EPS_GW_EST">"c1737"</definedName>
    <definedName name="IQ_EPS_GW_EST_REUT">"c5389"</definedName>
    <definedName name="IQ_EPS_GW_HIGH_EST">"c1739"</definedName>
    <definedName name="IQ_EPS_GW_HIGH_EST_REUT">"c5391"</definedName>
    <definedName name="IQ_EPS_GW_LOW_EST">"c1740"</definedName>
    <definedName name="IQ_EPS_GW_LOW_EST_REUT">"c5392"</definedName>
    <definedName name="IQ_EPS_GW_MEDIAN_EST">"c1738"</definedName>
    <definedName name="IQ_EPS_GW_MEDIAN_EST_REUT">"c5390"</definedName>
    <definedName name="IQ_EPS_GW_NUM_EST">"c1741"</definedName>
    <definedName name="IQ_EPS_GW_NUM_EST_REUT">"c5393"</definedName>
    <definedName name="IQ_EPS_GW_STDDEV_EST">"c1742"</definedName>
    <definedName name="IQ_EPS_GW_STDDEV_EST_REUT">"c5394"</definedName>
    <definedName name="IQ_EPS_HIGH_EST" hidden="1">"c400"</definedName>
    <definedName name="IQ_EPS_HIGH_EST_REUT">"c5454"</definedName>
    <definedName name="IQ_EPS_LOW_EST" hidden="1">"c401"</definedName>
    <definedName name="IQ_EPS_LOW_EST_REUT">"c5455"</definedName>
    <definedName name="IQ_EPS_MEDIAN_EST" hidden="1">"c1661"</definedName>
    <definedName name="IQ_EPS_MEDIAN_EST_REUT">"c5456"</definedName>
    <definedName name="IQ_EPS_NORM" hidden="1">"c1902"</definedName>
    <definedName name="IQ_EPS_NORM_EST">"c2226"</definedName>
    <definedName name="IQ_EPS_NORM_EST_REUT">"c5326"</definedName>
    <definedName name="IQ_EPS_NORM_HIGH_EST">"c2228"</definedName>
    <definedName name="IQ_EPS_NORM_HIGH_EST_REUT">"c5328"</definedName>
    <definedName name="IQ_EPS_NORM_LOW_EST">"c2229"</definedName>
    <definedName name="IQ_EPS_NORM_LOW_EST_REUT">"c5329"</definedName>
    <definedName name="IQ_EPS_NORM_MEDIAN_EST">"c2227"</definedName>
    <definedName name="IQ_EPS_NORM_MEDIAN_EST_REUT">"c5327"</definedName>
    <definedName name="IQ_EPS_NORM_NUM_EST">"c2230"</definedName>
    <definedName name="IQ_EPS_NORM_NUM_EST_REUT">"c5330"</definedName>
    <definedName name="IQ_EPS_NORM_STDDEV_EST">"c2231"</definedName>
    <definedName name="IQ_EPS_NORM_STDDEV_EST_REUT">"c5331"</definedName>
    <definedName name="IQ_EPS_NUM_EST" hidden="1">"c402"</definedName>
    <definedName name="IQ_EPS_NUM_EST_REUT">"c5451"</definedName>
    <definedName name="IQ_EPS_REPORT_ACT_OR_EST">"c2224"</definedName>
    <definedName name="IQ_EPS_REPORTED_EST">"c1744"</definedName>
    <definedName name="IQ_EPS_REPORTED_EST_REUT">"c5396"</definedName>
    <definedName name="IQ_EPS_REPORTED_HIGH_EST">"c1746"</definedName>
    <definedName name="IQ_EPS_REPORTED_HIGH_EST_REUT">"c5398"</definedName>
    <definedName name="IQ_EPS_REPORTED_LOW_EST">"c1747"</definedName>
    <definedName name="IQ_EPS_REPORTED_LOW_EST_REUT">"c5399"</definedName>
    <definedName name="IQ_EPS_REPORTED_MEDIAN_EST">"c1745"</definedName>
    <definedName name="IQ_EPS_REPORTED_MEDIAN_EST_REUT">"c5397"</definedName>
    <definedName name="IQ_EPS_REPORTED_NUM_EST">"c1748"</definedName>
    <definedName name="IQ_EPS_REPORTED_NUM_EST_REUT">"c5400"</definedName>
    <definedName name="IQ_EPS_REPORTED_STDDEV_EST">"c1749"</definedName>
    <definedName name="IQ_EPS_REPORTED_STDDEV_EST_REUT">"c5401"</definedName>
    <definedName name="IQ_EPS_SBC_ACT_OR_EST">"c4376"</definedName>
    <definedName name="IQ_EPS_SBC_GW_ACT_OR_EST">"c4380"</definedName>
    <definedName name="IQ_EPS_STDDEV_EST" hidden="1">"c403"</definedName>
    <definedName name="IQ_EPS_STDDEV_EST_REUT">"c5452"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ACT_CFPS">"c1673"</definedName>
    <definedName name="IQ_EST_ACT_DPS">"c1680"</definedName>
    <definedName name="IQ_EST_ACT_EBIT">"c1687"</definedName>
    <definedName name="IQ_EST_ACT_EBITDA">"c1664"</definedName>
    <definedName name="IQ_EST_ACT_EPS">"c1648"</definedName>
    <definedName name="IQ_EST_ACT_EPS_GW">"c1743"</definedName>
    <definedName name="IQ_EST_ACT_EPS_GW_REUT">"c5395"</definedName>
    <definedName name="IQ_EST_ACT_EPS_NORM">"c2232"</definedName>
    <definedName name="IQ_EST_ACT_EPS_NORM_REUT">"c5332"</definedName>
    <definedName name="IQ_EST_ACT_EPS_REPORTED">"c1750"</definedName>
    <definedName name="IQ_EST_ACT_EPS_REPORTED_REUT">"c5402"</definedName>
    <definedName name="IQ_EST_ACT_FFO">"c1666"</definedName>
    <definedName name="IQ_EST_ACT_NAV">"c1757"</definedName>
    <definedName name="IQ_EST_ACT_NI">"c1722"</definedName>
    <definedName name="IQ_EST_ACT_NI_GW">"c1729"</definedName>
    <definedName name="IQ_EST_ACT_NI_REPORTED">"c1736"</definedName>
    <definedName name="IQ_EST_ACT_OPER_INC">"c1694"</definedName>
    <definedName name="IQ_EST_ACT_PRETAX_GW_INC">"c1708"</definedName>
    <definedName name="IQ_EST_ACT_PRETAX_INC">"c1701"</definedName>
    <definedName name="IQ_EST_ACT_PRETAX_REPORT_INC">"c1715"</definedName>
    <definedName name="IQ_EST_ACT_REV">"c2113"</definedName>
    <definedName name="IQ_EST_CFPS_DIFF">"c1871"</definedName>
    <definedName name="IQ_EST_CFPS_GROWTH_1YR">"c1774"</definedName>
    <definedName name="IQ_EST_CFPS_GROWTH_2YR">"c1775"</definedName>
    <definedName name="IQ_EST_CFPS_GROWTH_Q_1YR">"c1776"</definedName>
    <definedName name="IQ_EST_CFPS_SEQ_GROWTH_Q">"c1777"</definedName>
    <definedName name="IQ_EST_CFPS_SURPRISE_PERCENT">"c1872"</definedName>
    <definedName name="IQ_EST_CURRENCY" hidden="1">"c2140"</definedName>
    <definedName name="IQ_EST_CURRENCY_REUT">"c5437"</definedName>
    <definedName name="IQ_EST_DATE" hidden="1">"c1634"</definedName>
    <definedName name="IQ_EST_DATE_REUT">"c5438"</definedName>
    <definedName name="IQ_EST_DPS_DIFF">"c1873"</definedName>
    <definedName name="IQ_EST_DPS_GROWTH_1YR">"c1778"</definedName>
    <definedName name="IQ_EST_DPS_GROWTH_2YR">"c1779"</definedName>
    <definedName name="IQ_EST_DPS_GROWTH_Q_1YR">"c1780"</definedName>
    <definedName name="IQ_EST_DPS_SEQ_GROWTH_Q">"c1781"</definedName>
    <definedName name="IQ_EST_DPS_SURPRISE_PERCENT">"c1874"</definedName>
    <definedName name="IQ_EST_EBIT_DIFF">"c1875"</definedName>
    <definedName name="IQ_EST_EBIT_SURPRISE_PERCENT">"c1876"</definedName>
    <definedName name="IQ_EST_EBITDA_DIFF">"c1867"</definedName>
    <definedName name="IQ_EST_EBITDA_GROWTH_1YR">"c1766"</definedName>
    <definedName name="IQ_EST_EBITDA_GROWTH_2YR">"c1767"</definedName>
    <definedName name="IQ_EST_EBITDA_GROWTH_Q_1YR">"c1768"</definedName>
    <definedName name="IQ_EST_EBITDA_SEQ_GROWTH_Q">"c1769"</definedName>
    <definedName name="IQ_EST_EBITDA_SURPRISE_PERCENT">"c1868"</definedName>
    <definedName name="IQ_EST_EPS_DIFF">"c1864"</definedName>
    <definedName name="IQ_EST_EPS_GROWTH_1YR" hidden="1">"c1636"</definedName>
    <definedName name="IQ_EST_EPS_GROWTH_1YR_REUT">"c3646"</definedName>
    <definedName name="IQ_EST_EPS_GROWTH_2YR">"c1637"</definedName>
    <definedName name="IQ_EST_EPS_GROWTH_5YR" hidden="1">"c1655"</definedName>
    <definedName name="IQ_EST_EPS_GROWTH_5YR_HIGH">"c1657"</definedName>
    <definedName name="IQ_EST_EPS_GROWTH_5YR_LOW">"c1658"</definedName>
    <definedName name="IQ_EST_EPS_GROWTH_5YR_MEDIAN">"c1656"</definedName>
    <definedName name="IQ_EST_EPS_GROWTH_5YR_NUM">"c1659"</definedName>
    <definedName name="IQ_EST_EPS_GROWTH_5YR_REUT">"c3633"</definedName>
    <definedName name="IQ_EST_EPS_GROWTH_5YR_STDDEV">"c1660"</definedName>
    <definedName name="IQ_EST_EPS_GROWTH_Q_1YR" hidden="1">"c1641"</definedName>
    <definedName name="IQ_EST_EPS_GROWTH_Q_1YR_REUT">"c5410"</definedName>
    <definedName name="IQ_EST_EPS_GW_DIFF">"c1891"</definedName>
    <definedName name="IQ_EST_EPS_GW_DIFF_REUT">"c5429"</definedName>
    <definedName name="IQ_EST_EPS_GW_SURPRISE_PERCENT">"c1892"</definedName>
    <definedName name="IQ_EST_EPS_GW_SURPRISE_PERCENT_REUT">"c5430"</definedName>
    <definedName name="IQ_EST_EPS_NORM_DIFF">"c2247"</definedName>
    <definedName name="IQ_EST_EPS_NORM_DIFF_REUT">"c5411"</definedName>
    <definedName name="IQ_EST_EPS_NORM_SURPRISE_PERCENT">"c2248"</definedName>
    <definedName name="IQ_EST_EPS_NORM_SURPRISE_PERCENT_REUT">"c5412"</definedName>
    <definedName name="IQ_EST_EPS_REPORT_DIFF">"c1893"</definedName>
    <definedName name="IQ_EST_EPS_REPORT_DIFF_REUT">"c5431"</definedName>
    <definedName name="IQ_EST_EPS_REPORT_SURPRISE_PERCENT">"c1894"</definedName>
    <definedName name="IQ_EST_EPS_REPORT_SURPRISE_PERCENT_REUT">"c5432"</definedName>
    <definedName name="IQ_EST_EPS_SEQ_GROWTH_Q">"c1764"</definedName>
    <definedName name="IQ_EST_EPS_SURPRISE_PERCENT">"c1635"</definedName>
    <definedName name="IQ_EST_FFO_DIFF">"c1869"</definedName>
    <definedName name="IQ_EST_FFO_GROWTH_1YR">"c1770"</definedName>
    <definedName name="IQ_EST_FFO_GROWTH_2YR">"c1771"</definedName>
    <definedName name="IQ_EST_FFO_GROWTH_Q_1YR">"c1772"</definedName>
    <definedName name="IQ_EST_FFO_SEQ_GROWTH_Q">"c1773"</definedName>
    <definedName name="IQ_EST_FFO_SURPRISE_PERCENT">"c1870"</definedName>
    <definedName name="IQ_EST_NAV_DIFF">"c1895"</definedName>
    <definedName name="IQ_EST_NAV_SURPRISE_PERCENT">"c1896"</definedName>
    <definedName name="IQ_EST_NI_DIFF">"c1885"</definedName>
    <definedName name="IQ_EST_NI_GW_DIFF">"c1887"</definedName>
    <definedName name="IQ_EST_NI_GW_SURPRISE_PERCENT">"c1888"</definedName>
    <definedName name="IQ_EST_NI_REPORT_DIFF">"c1889"</definedName>
    <definedName name="IQ_EST_NI_REPORT_SURPRISE_PERCENT">"c1890"</definedName>
    <definedName name="IQ_EST_NI_SURPRISE_PERCENT">"c1886"</definedName>
    <definedName name="IQ_EST_NUM_BUY">"c1759"</definedName>
    <definedName name="IQ_EST_NUM_HOLD">"c1761"</definedName>
    <definedName name="IQ_EST_NUM_NO_OPINION">"c1758"</definedName>
    <definedName name="IQ_EST_NUM_OUTPERFORM">"c1760"</definedName>
    <definedName name="IQ_EST_NUM_SELL">"c1763"</definedName>
    <definedName name="IQ_EST_NUM_UNDERPERFORM">"c1762"</definedName>
    <definedName name="IQ_EST_OPER_INC_DIFF">"c1877"</definedName>
    <definedName name="IQ_EST_OPER_INC_SURPRISE_PERCENT">"c1878"</definedName>
    <definedName name="IQ_EST_PRE_TAX_DIFF">"c1879"</definedName>
    <definedName name="IQ_EST_PRE_TAX_GW_DIFF">"c1881"</definedName>
    <definedName name="IQ_EST_PRE_TAX_GW_SURPRISE_PERCENT">"c1882"</definedName>
    <definedName name="IQ_EST_PRE_TAX_REPORT_DIFF">"c1883"</definedName>
    <definedName name="IQ_EST_PRE_TAX_REPORT_SURPRISE_PERCENT">"c1884"</definedName>
    <definedName name="IQ_EST_PRE_TAX_SURPRISE_PERCENT">"c1880"</definedName>
    <definedName name="IQ_EST_REV_DIFF">"c1865"</definedName>
    <definedName name="IQ_EST_REV_GROWTH_1YR">"c1638"</definedName>
    <definedName name="IQ_EST_REV_GROWTH_2YR">"c1639"</definedName>
    <definedName name="IQ_EST_REV_GROWTH_Q_1YR">"c1640"</definedName>
    <definedName name="IQ_EST_REV_SEQ_GROWTH_Q">"c1765"</definedName>
    <definedName name="IQ_EST_REV_SURPRISE_PERCENT">"c1866"</definedName>
    <definedName name="IQ_EST_VENDOR">"c5564"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CISE_TAXES_EXCL_SALES">"c5515"</definedName>
    <definedName name="IQ_EXCISE_TAXES_INCL_SALES">"c5514"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">"c6216"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FO_ACT_OR_EST">"c2216"</definedName>
    <definedName name="IQ_FFO_ADJ_ACT_OR_EST">"c4435"</definedName>
    <definedName name="IQ_FFO_EST">"c418"</definedName>
    <definedName name="IQ_FFO_HIGH_EST">"c419"</definedName>
    <definedName name="IQ_FFO_LOW_EST">"c420"</definedName>
    <definedName name="IQ_FFO_MEDIAN_EST">"c1665"</definedName>
    <definedName name="IQ_FFO_NUM_EST">"c421"</definedName>
    <definedName name="IQ_FFO_PAYOUT_RATIO" hidden="1">"c3492"</definedName>
    <definedName name="IQ_FFO_SHARE_ACT_OR_EST">"c4446"</definedName>
    <definedName name="IQ_FFO_STDDEV_EST">"c422"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CURRENT_PORT_DEBT_TOTAL">"c5524"</definedName>
    <definedName name="IQ_FIN_DIV_CURRENT_PORT_LEASES_TOTAL">"c5523"</definedName>
    <definedName name="IQ_FIN_DIV_DEBT_CURRENT" hidden="1">"c429"</definedName>
    <definedName name="IQ_FIN_DIV_DEBT_LT" hidden="1">"c430"</definedName>
    <definedName name="IQ_FIN_DIV_DEBT_LT_TOTAL">"c5526"</definedName>
    <definedName name="IQ_FIN_DIV_DEBT_TOTAL">"c5656"</definedName>
    <definedName name="IQ_FIN_DIV_EXP" hidden="1">"c431"</definedName>
    <definedName name="IQ_FIN_DIV_INT_EXP" hidden="1">"c432"</definedName>
    <definedName name="IQ_FIN_DIV_LEASES_LT_TOTAL">"c5525"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>"c5655"</definedName>
    <definedName name="IQ_FIN_DIV_NOTES_PAY_TOTAL">"c5522"</definedName>
    <definedName name="IQ_FIN_DIV_REV" hidden="1">"c437"</definedName>
    <definedName name="IQ_FIN_DIV_ST_DEBT_TOTAL">"c5527"</definedName>
    <definedName name="IQ_FINANCING_CASH" hidden="1">"c1405"</definedName>
    <definedName name="IQ_FINANCING_CASH_SUPPL" hidden="1">"c1406"</definedName>
    <definedName name="IQ_FINANCING_OBLIG_CURRENT">"c6190"</definedName>
    <definedName name="IQ_FINANCING_OBLIG_NON_CURRENT">"c6191"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AP_IS">"c6194"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">"c6217"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">"c6218"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">"c6220"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">"c6278"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EO_SEG_ASSETS">"c4069"</definedName>
    <definedName name="IQ_GEO_SEG_ASSETS_ABS">"c4091"</definedName>
    <definedName name="IQ_GEO_SEG_ASSETS_TOTAL">"c4123"</definedName>
    <definedName name="IQ_GEO_SEG_CAPEX">"c4083"</definedName>
    <definedName name="IQ_GEO_SEG_CAPEX_ABS">"c4105"</definedName>
    <definedName name="IQ_GEO_SEG_CAPEX_TOTAL">"c4127"</definedName>
    <definedName name="IQ_GEO_SEG_DA">"c4082"</definedName>
    <definedName name="IQ_GEO_SEG_DA_ABS">"c4104"</definedName>
    <definedName name="IQ_GEO_SEG_DA_TOTAL">"c4126"</definedName>
    <definedName name="IQ_GEO_SEG_EARNINGS_OP">"c4073"</definedName>
    <definedName name="IQ_GEO_SEG_EARNINGS_OP_ABS">"c4095"</definedName>
    <definedName name="IQ_GEO_SEG_EARNINGS_OP_TOTAL">"c4119"</definedName>
    <definedName name="IQ_GEO_SEG_EBT">"c4072"</definedName>
    <definedName name="IQ_GEO_SEG_EBT_ABS">"c4094"</definedName>
    <definedName name="IQ_GEO_SEG_EBT_TOTAL">"c4121"</definedName>
    <definedName name="IQ_GEO_SEG_GP">"c4070"</definedName>
    <definedName name="IQ_GEO_SEG_GP_ABS">"c4092"</definedName>
    <definedName name="IQ_GEO_SEG_GP_TOTAL">"c4120"</definedName>
    <definedName name="IQ_GEO_SEG_INC_TAX">"c4081"</definedName>
    <definedName name="IQ_GEO_SEG_INC_TAX_ABS">"c4103"</definedName>
    <definedName name="IQ_GEO_SEG_INC_TAX_TOTAL">"c4125"</definedName>
    <definedName name="IQ_GEO_SEG_INTEREST_EXP">"c4080"</definedName>
    <definedName name="IQ_GEO_SEG_INTEREST_EXP_ABS">"c4102"</definedName>
    <definedName name="IQ_GEO_SEG_INTEREST_EXP_TOTAL">"c4124"</definedName>
    <definedName name="IQ_GEO_SEG_NAME">"c5484"</definedName>
    <definedName name="IQ_GEO_SEG_NAME_ABS">"c5485"</definedName>
    <definedName name="IQ_GEO_SEG_NI">"c4071"</definedName>
    <definedName name="IQ_GEO_SEG_NI_ABS">"c4093"</definedName>
    <definedName name="IQ_GEO_SEG_NI_TOTAL">"c4122"</definedName>
    <definedName name="IQ_GEO_SEG_OPER_INC">"c4075"</definedName>
    <definedName name="IQ_GEO_SEG_OPER_INC_ABS">"c4097"</definedName>
    <definedName name="IQ_GEO_SEG_OPER_INC_TOTAL">"c4118"</definedName>
    <definedName name="IQ_GEO_SEG_REV">"c4074"</definedName>
    <definedName name="IQ_GEO_SEG_REV_ABS">"c4096"</definedName>
    <definedName name="IQ_GEO_SEG_REV_TOTAL">"c4117"</definedName>
    <definedName name="IQ_GOODWILL_NET" hidden="1">"c1380"</definedName>
    <definedName name="IQ_GP" hidden="1">"c511"</definedName>
    <definedName name="IQ_GP_10YR_ANN_CAGR">"c6090"</definedName>
    <definedName name="IQ_GP_10YR_ANN_GROWTH" hidden="1">"c512"</definedName>
    <definedName name="IQ_GP_1YR_ANN_GROWTH" hidden="1">"c513"</definedName>
    <definedName name="IQ_GP_2YR_ANN_CAGR">"c6091"</definedName>
    <definedName name="IQ_GP_2YR_ANN_GROWTH" hidden="1">"c514"</definedName>
    <definedName name="IQ_GP_3YR_ANN_CAGR">"c6092"</definedName>
    <definedName name="IQ_GP_3YR_ANN_GROWTH" hidden="1">"c515"</definedName>
    <definedName name="IQ_GP_5YR_ANN_CAGR">"c6093"</definedName>
    <definedName name="IQ_GP_5YR_ANN_GROWTH" hidden="1">"c516"</definedName>
    <definedName name="IQ_GP_7YR_ANN_CAGR">"c6094"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CAGR">"c6095"</definedName>
    <definedName name="IQ_GROSS_LOANS_10YR_ANN_GROWTH" hidden="1">"c522"</definedName>
    <definedName name="IQ_GROSS_LOANS_1YR_ANN_GROWTH" hidden="1">"c523"</definedName>
    <definedName name="IQ_GROSS_LOANS_2YR_ANN_CAGR">"c6096"</definedName>
    <definedName name="IQ_GROSS_LOANS_2YR_ANN_GROWTH" hidden="1">"c524"</definedName>
    <definedName name="IQ_GROSS_LOANS_3YR_ANN_CAGR">"c6097"</definedName>
    <definedName name="IQ_GROSS_LOANS_3YR_ANN_GROWTH" hidden="1">"c525"</definedName>
    <definedName name="IQ_GROSS_LOANS_5YR_ANN_CAGR">"c6098"</definedName>
    <definedName name="IQ_GROSS_LOANS_5YR_ANN_GROWTH" hidden="1">"c526"</definedName>
    <definedName name="IQ_GROSS_LOANS_7YR_ANN_CAGR">"c6099"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">"c6279"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">"c6280"</definedName>
    <definedName name="IQ_GW_INTAN_AMORT_REIT" hidden="1">"c1480"</definedName>
    <definedName name="IQ_GW_INTAN_AMORT_UTI" hidden="1">"c1481"</definedName>
    <definedName name="IQ_HC_ADMISSIONS">"c5953"</definedName>
    <definedName name="IQ_HC_ADMISSIONS_GROWTH">"c5997"</definedName>
    <definedName name="IQ_HC_ADMISSIONS_MANAGED_CARE">"c5956"</definedName>
    <definedName name="IQ_HC_ADMISSIONS_MEDICAID">"c5955"</definedName>
    <definedName name="IQ_HC_ADMISSIONS_MEDICARE">"c5954"</definedName>
    <definedName name="IQ_HC_ADMISSIONS_OTHER">"c5957"</definedName>
    <definedName name="IQ_HC_ADMISSIONS_SF">"c6006"</definedName>
    <definedName name="IQ_HC_ALFS">"c5952"</definedName>
    <definedName name="IQ_HC_AVG_BEDS_SVC">"c5951"</definedName>
    <definedName name="IQ_HC_AVG_DAILY_CENSUS">"c5965"</definedName>
    <definedName name="IQ_HC_AVG_LICENSED_BEDS">"c5949"</definedName>
    <definedName name="IQ_HC_AVG_LICENSED_BEDS_SF">"c6004"</definedName>
    <definedName name="IQ_HC_AVG_STAY">"c5966"</definedName>
    <definedName name="IQ_HC_AVG_STAY_SF">"c6016"</definedName>
    <definedName name="IQ_HC_BEDS_SVC">"c5950"</definedName>
    <definedName name="IQ_HC_DAYS_REV_OUT">"c5993"</definedName>
    <definedName name="IQ_HC_EQUIV_ADMISSIONS_GROWTH">"c5998"</definedName>
    <definedName name="IQ_HC_EQUIVALENT_ADMISSIONS">"c5958"</definedName>
    <definedName name="IQ_HC_EQUIVALENT_ADMISSIONS_SF">"c6007"</definedName>
    <definedName name="IQ_HC_ER_VISITS">"c5964"</definedName>
    <definedName name="IQ_HC_ER_VISITS_SF">"c6017"</definedName>
    <definedName name="IQ_HC_GROSS_INPATIENT_REV">"c5987"</definedName>
    <definedName name="IQ_HC_GROSS_OUTPATIENT_REV">"c5988"</definedName>
    <definedName name="IQ_HC_GROSS_PATIENT_REV">"c5989"</definedName>
    <definedName name="IQ_HC_HOSP_FACILITIES_CONSOL">"c5945"</definedName>
    <definedName name="IQ_HC_HOSP_FACILITIES_CONSOL_SF">"c6000"</definedName>
    <definedName name="IQ_HC_HOSP_FACILITIES_NON_CONSOL">"c5946"</definedName>
    <definedName name="IQ_HC_HOSP_FACILITIES_NON_CONSOL_SF">"c6001"</definedName>
    <definedName name="IQ_HC_HOSP_FACILITIES_TOTAL">"c5947"</definedName>
    <definedName name="IQ_HC_HOSP_FACILITIES_TOTAL_SF">"c6002"</definedName>
    <definedName name="IQ_HC_INPATIENT_PROCEDURES">"c5961"</definedName>
    <definedName name="IQ_HC_INPATIENT_PROCEDURES_SF">"c6011"</definedName>
    <definedName name="IQ_HC_INPATIENT_REV_PER_ADMISSION">"c5994"</definedName>
    <definedName name="IQ_HC_INTPATIENT_SVCS_PCT_REV">"c5975"</definedName>
    <definedName name="IQ_HC_INTPATIENT_SVCS_PCT_REV_SF">"c6015"</definedName>
    <definedName name="IQ_HC_LICENSED_BEDS">"c5948"</definedName>
    <definedName name="IQ_HC_LICENSED_BEDS_SF">"c6003"</definedName>
    <definedName name="IQ_HC_MANAGED_CARE_PCT_ADMISSIONS">"c5982"</definedName>
    <definedName name="IQ_HC_MANAGED_CARE_PCT_REV">"c5978"</definedName>
    <definedName name="IQ_HC_MEDICAID_PCT_ADMISSIONS">"c5981"</definedName>
    <definedName name="IQ_HC_MEDICAID_PCT_REV">"c5977"</definedName>
    <definedName name="IQ_HC_MEDICARE_PCT_ADMISSIONS">"c5980"</definedName>
    <definedName name="IQ_HC_MEDICARE_PCT_REV">"c5976"</definedName>
    <definedName name="IQ_HC_NET_INPATIENT_REV">"c5984"</definedName>
    <definedName name="IQ_HC_NET_OUTPATIENT_REV">"c5985"</definedName>
    <definedName name="IQ_HC_NET_PATIENT_REV">"c5986"</definedName>
    <definedName name="IQ_HC_NET_PATIENT_REV_SF">"c6005"</definedName>
    <definedName name="IQ_HC_OCC_RATE">"c5967"</definedName>
    <definedName name="IQ_HC_OCC_RATE_LICENSED_BEDS">"c5968"</definedName>
    <definedName name="IQ_HC_OCC_RATE_SF">"c6009"</definedName>
    <definedName name="IQ_HC_OPEX_SUPPLIES">"c5990"</definedName>
    <definedName name="IQ_HC_OTHER_OPEX_PCT_REV">"c5973"</definedName>
    <definedName name="IQ_HC_OUTPATIENT_PROCEDURES">"c5962"</definedName>
    <definedName name="IQ_HC_OUTPATIENT_PROCEDURES_SF">"c6012"</definedName>
    <definedName name="IQ_HC_OUTPATIENT_REV_PER_ADMISSION">"c5995"</definedName>
    <definedName name="IQ_HC_OUTPATIENT_SVCS_PCT_REV">"c5974"</definedName>
    <definedName name="IQ_HC_OUTPATIENT_SVCS_PCT_REV_SF">"c6014"</definedName>
    <definedName name="IQ_HC_PATIENT_DAYS">"c5960"</definedName>
    <definedName name="IQ_HC_PATIENT_DAYS_SF">"c6010"</definedName>
    <definedName name="IQ_HC_PROF_GEN_LIAB_CLAIM_PAID">"c5991"</definedName>
    <definedName name="IQ_HC_PROF_GEN_LIAB_EXP_BENEFIT">"c5992"</definedName>
    <definedName name="IQ_HC_PROVISION_DOUBTFUL_PCT_REV">"c5972"</definedName>
    <definedName name="IQ_HC_REV_GROWTH">"c5996"</definedName>
    <definedName name="IQ_HC_REV_PER_EQUIV_ADMISSION">"c5959"</definedName>
    <definedName name="IQ_HC_REV_PER_EQUIV_ADMISSION_SF">"c6008"</definedName>
    <definedName name="IQ_HC_REV_PER_EQUIV_ADMISSIONS_GROWTH">"c5999"</definedName>
    <definedName name="IQ_HC_REV_PER_PATIENT_DAY">"c5969"</definedName>
    <definedName name="IQ_HC_REV_PER_PATIENT_DAY_SF">"c6018"</definedName>
    <definedName name="IQ_HC_SALARIES_PCT_REV">"c5970"</definedName>
    <definedName name="IQ_HC_SUPPLIES_PCT_REV">"c5971"</definedName>
    <definedName name="IQ_HC_TOTAL_PROCEDURES">"c5963"</definedName>
    <definedName name="IQ_HC_TOTAL_PROCEDURES_SF">"c6013"</definedName>
    <definedName name="IQ_HC_UNINSURED_PCT_ADMISSIONS">"c5983"</definedName>
    <definedName name="IQ_HC_UNINSURED_PCT_REV">"c5979"</definedName>
    <definedName name="IQ_HIGH_TARGET_PRICE" hidden="1">"c1651"</definedName>
    <definedName name="IQ_HIGH_TARGET_PRICE_REUT">"c5317"</definedName>
    <definedName name="IQ_HIGHPRICE" hidden="1">"c545"</definedName>
    <definedName name="IQ_HOME_AVG_LOAN_SIZE">"c5911"</definedName>
    <definedName name="IQ_HOME_BACKLOG">"c5844"</definedName>
    <definedName name="IQ_HOME_BACKLOG_AVG_JV">"c5848"</definedName>
    <definedName name="IQ_HOME_BACKLOG_AVG_JV_GROWTH">"c5928"</definedName>
    <definedName name="IQ_HOME_BACKLOG_AVG_JV_INC">"c5851"</definedName>
    <definedName name="IQ_HOME_BACKLOG_AVG_JV_INC_GROWTH">"c5931"</definedName>
    <definedName name="IQ_HOME_BACKLOG_AVG_PRICE">"c5845"</definedName>
    <definedName name="IQ_HOME_BACKLOG_AVG_PRICE_GROWTH">"c5925"</definedName>
    <definedName name="IQ_HOME_BACKLOG_GROWTH">"c5924"</definedName>
    <definedName name="IQ_HOME_BACKLOG_JV">"c5847"</definedName>
    <definedName name="IQ_HOME_BACKLOG_JV_GROWTH">"c5927"</definedName>
    <definedName name="IQ_HOME_BACKLOG_JV_INC">"c5850"</definedName>
    <definedName name="IQ_HOME_BACKLOG_JV_INC_GROWTH">"c5930"</definedName>
    <definedName name="IQ_HOME_BACKLOG_VALUE">"c5846"</definedName>
    <definedName name="IQ_HOME_BACKLOG_VALUE_GROWTH">"c5926"</definedName>
    <definedName name="IQ_HOME_BACKLOG_VALUE_JV">"c5849"</definedName>
    <definedName name="IQ_HOME_BACKLOG_VALUE_JV_GROWTH">"c5929"</definedName>
    <definedName name="IQ_HOME_BACKLOG_VALUE_JV_INC">"c5852"</definedName>
    <definedName name="IQ_HOME_BACKLOG_VALUE_JV_INC_GROWTH">"c5932"</definedName>
    <definedName name="IQ_HOME_COMMUNITIES_ACTIVE">"c5862"</definedName>
    <definedName name="IQ_HOME_COMMUNITIES_ACTIVE_GROWTH">"c5942"</definedName>
    <definedName name="IQ_HOME_COMMUNITIES_ACTIVE_JV">"c5863"</definedName>
    <definedName name="IQ_HOME_COMMUNITIES_ACTIVE_JV_GROWTH">"c5943"</definedName>
    <definedName name="IQ_HOME_COMMUNITIES_ACTIVE_JV_INC">"c5864"</definedName>
    <definedName name="IQ_HOME_COMMUNITIES_ACTIVE_JV_INC_GROWTH">"c5944"</definedName>
    <definedName name="IQ_HOME_COST_CONSTRUCTION_SVCS">"c5882"</definedName>
    <definedName name="IQ_HOME_COST_ELIMINATIONS_OTHER">"c5883"</definedName>
    <definedName name="IQ_HOME_COST_FINANCIAL_SVCS">"c5881"</definedName>
    <definedName name="IQ_HOME_COST_HOUSING">"c5877"</definedName>
    <definedName name="IQ_HOME_COST_LAND_LOT">"c5878"</definedName>
    <definedName name="IQ_HOME_COST_OTHER_HOMEBUILDING">"c5879"</definedName>
    <definedName name="IQ_HOME_COST_TOTAL">"c5884"</definedName>
    <definedName name="IQ_HOME_COST_TOTAL_HOMEBUILDING">"c5880"</definedName>
    <definedName name="IQ_HOME_DELIVERED">"c5835"</definedName>
    <definedName name="IQ_HOME_DELIVERED_AVG_PRICE">"c5836"</definedName>
    <definedName name="IQ_HOME_DELIVERED_AVG_PRICE_GROWTH">"c5916"</definedName>
    <definedName name="IQ_HOME_DELIVERED_AVG_PRICE_JV">"c5839"</definedName>
    <definedName name="IQ_HOME_DELIVERED_AVG_PRICE_JV_GROWTH">"c5919"</definedName>
    <definedName name="IQ_HOME_DELIVERED_AVG_PRICE_JV_INC">"c5842"</definedName>
    <definedName name="IQ_HOME_DELIVERED_AVG_PRICE_JV_INC_GROWTH">"c5922"</definedName>
    <definedName name="IQ_HOME_DELIVERED_GROWTH">"c5915"</definedName>
    <definedName name="IQ_HOME_DELIVERED_JV">"c5838"</definedName>
    <definedName name="IQ_HOME_DELIVERED_JV_GROWTH">"c5918"</definedName>
    <definedName name="IQ_HOME_DELIVERED_JV_INC">"c5841"</definedName>
    <definedName name="IQ_HOME_DELIVERED_JV_INC_GROWTH">"c5921"</definedName>
    <definedName name="IQ_HOME_DELIVERED_VALUE">"c5837"</definedName>
    <definedName name="IQ_HOME_DELIVERED_VALUE_GROWTH">"c5917"</definedName>
    <definedName name="IQ_HOME_DELIVERED_VALUE_JV">"c5840"</definedName>
    <definedName name="IQ_HOME_DELIVERED_VALUE_JV_GROWTH">"c5920"</definedName>
    <definedName name="IQ_HOME_DELIVERED_VALUE_JV_INC">"c5843"</definedName>
    <definedName name="IQ_HOME_DELIVERED_VALUE_JV_INC_GROWTH">"c5923"</definedName>
    <definedName name="IQ_HOME_FINISHED_HOMES_CIP">"c5865"</definedName>
    <definedName name="IQ_HOME_FIRSTLIEN_MORT_ORIGINATED">"c5905"</definedName>
    <definedName name="IQ_HOME_FIRSTLIEN_MORT_ORIGINATED_VOL">"c5908"</definedName>
    <definedName name="IQ_HOME_HUC">"c5822"</definedName>
    <definedName name="IQ_HOME_HUC_JV">"c5823"</definedName>
    <definedName name="IQ_HOME_HUC_JV_INC">"c5824"</definedName>
    <definedName name="IQ_HOME_INV_NOT_OWNED">"c5868"</definedName>
    <definedName name="IQ_HOME_LAND_DEVELOPMENT">"c5866"</definedName>
    <definedName name="IQ_HOME_LAND_FUTURE_DEVELOPMENT">"c5867"</definedName>
    <definedName name="IQ_HOME_LOAN_APPLICATIONS">"c5910"</definedName>
    <definedName name="IQ_HOME_LOANS_SOLD_COUNT">"c5912"</definedName>
    <definedName name="IQ_HOME_LOANS_SOLD_VALUE">"c5913"</definedName>
    <definedName name="IQ_HOME_LOTS_CONTROLLED">"c5831"</definedName>
    <definedName name="IQ_HOME_LOTS_FINISHED">"c5827"</definedName>
    <definedName name="IQ_HOME_LOTS_HELD_SALE">"c5830"</definedName>
    <definedName name="IQ_HOME_LOTS_JV">"c5833"</definedName>
    <definedName name="IQ_HOME_LOTS_JV_INC">"c5834"</definedName>
    <definedName name="IQ_HOME_LOTS_OTHER">"c5832"</definedName>
    <definedName name="IQ_HOME_LOTS_OWNED">"c5828"</definedName>
    <definedName name="IQ_HOME_LOTS_UNDER_DEVELOPMENT">"c5826"</definedName>
    <definedName name="IQ_HOME_LOTS_UNDER_OPTION">"c5829"</definedName>
    <definedName name="IQ_HOME_LOTS_UNDEVELOPED">"c5825"</definedName>
    <definedName name="IQ_HOME_MORT_CAPTURE_RATE">"c5906"</definedName>
    <definedName name="IQ_HOME_MORT_ORIGINATED">"c5907"</definedName>
    <definedName name="IQ_HOME_OBLIGATIONS_INV_NOT_OWNED">"c5914"</definedName>
    <definedName name="IQ_HOME_ORDERS">"c5853"</definedName>
    <definedName name="IQ_HOME_ORDERS_AVG_PRICE">"c5854"</definedName>
    <definedName name="IQ_HOME_ORDERS_AVG_PRICE_GROWTH">"c5934"</definedName>
    <definedName name="IQ_HOME_ORDERS_AVG_PRICE_JV">"c5857"</definedName>
    <definedName name="IQ_HOME_ORDERS_AVG_PRICE_JV_GROWTH">"c5937"</definedName>
    <definedName name="IQ_HOME_ORDERS_AVG_PRICE_JV_INC">"c5860"</definedName>
    <definedName name="IQ_HOME_ORDERS_AVG_PRICE_JV_INC_GROWTH">"c5940"</definedName>
    <definedName name="IQ_HOME_ORDERS_GROWTH">"c5933"</definedName>
    <definedName name="IQ_HOME_ORDERS_JV">"c5856"</definedName>
    <definedName name="IQ_HOME_ORDERS_JV_GROWTH">"c5936"</definedName>
    <definedName name="IQ_HOME_ORDERS_JV_INC">"c5859"</definedName>
    <definedName name="IQ_HOME_ORDERS_JV_INC_GROWTH">"c5939"</definedName>
    <definedName name="IQ_HOME_ORDERS_VALUE">"c5855"</definedName>
    <definedName name="IQ_HOME_ORDERS_VALUE_GROWTH">"c5935"</definedName>
    <definedName name="IQ_HOME_ORDERS_VALUE_JV">"c5858"</definedName>
    <definedName name="IQ_HOME_ORDERS_VALUE_JV_GROWTH">"c5938"</definedName>
    <definedName name="IQ_HOME_ORDERS_VALUE_JV_INC">"c5861"</definedName>
    <definedName name="IQ_HOME_ORDERS_VALUE_JV_INC_GROWTH">"c5941"</definedName>
    <definedName name="IQ_HOME_ORIGINATION_TOTAL">"c5909"</definedName>
    <definedName name="IQ_HOME_PRETAX_INC_CONSTRUCTION_SVCS">"c5890"</definedName>
    <definedName name="IQ_HOME_PRETAX_INC_ELIMINATIONS_OTHER">"c5891"</definedName>
    <definedName name="IQ_HOME_PRETAX_INC_FINANCIAL_SVCS">"c5889"</definedName>
    <definedName name="IQ_HOME_PRETAX_INC_HOUSING">"c5885"</definedName>
    <definedName name="IQ_HOME_PRETAX_INC_LAND_LOT">"c5886"</definedName>
    <definedName name="IQ_HOME_PRETAX_INC_OTHER_HOMEBUILDING">"c5887"</definedName>
    <definedName name="IQ_HOME_PRETAX_INC_TOTAL">"c5892"</definedName>
    <definedName name="IQ_HOME_PRETAX_INC_TOTAL_HOMEBUILDING">"c5888"</definedName>
    <definedName name="IQ_HOME_PURCH_OBLIGATION_1YR">"c5898"</definedName>
    <definedName name="IQ_HOME_PURCH_OBLIGATION_2YR">"c5899"</definedName>
    <definedName name="IQ_HOME_PURCH_OBLIGATION_3YR">"c5900"</definedName>
    <definedName name="IQ_HOME_PURCH_OBLIGATION_4YR">"c5901"</definedName>
    <definedName name="IQ_HOME_PURCH_OBLIGATION_5YR">"c5902"</definedName>
    <definedName name="IQ_HOME_PURCH_OBLIGATION_AFTER5">"c5903"</definedName>
    <definedName name="IQ_HOME_PURCH_OBLIGATION_TOTAL">"c5904"</definedName>
    <definedName name="IQ_HOME_REV_CONSTRUCTION_SERVICES">"c5874"</definedName>
    <definedName name="IQ_HOME_REV_ELIMINATIONS_OTHER">"c5875"</definedName>
    <definedName name="IQ_HOME_REV_FINANCIAL_SERVICES">"c5873"</definedName>
    <definedName name="IQ_HOME_REV_HOUSING">"c5872"</definedName>
    <definedName name="IQ_HOME_REV_LAND_LOT">"c5870"</definedName>
    <definedName name="IQ_HOME_REV_OTHER_HOMEBUILDING">"c5871"</definedName>
    <definedName name="IQ_HOME_REV_TOTAL">"c5876"</definedName>
    <definedName name="IQ_HOME_TOTAL_INV">"c5869"</definedName>
    <definedName name="IQ_HOME_WARRANTY_RES_BEG">"c5893"</definedName>
    <definedName name="IQ_HOME_WARRANTY_RES_END">"c5897"</definedName>
    <definedName name="IQ_HOME_WARRANTY_RES_ISS">"c5894"</definedName>
    <definedName name="IQ_HOME_WARRANTY_RES_OTHER">"c5896"</definedName>
    <definedName name="IQ_HOME_WARRANTY_RES_PAY">"c5895"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DUSTRY" hidden="1">"c3601"</definedName>
    <definedName name="IQ_INDUSTRY_GROUP" hidden="1">"c3602"</definedName>
    <definedName name="IQ_INDUSTRY_SECTOR" hidden="1">"c3603"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">"c6223"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">"c6224"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">"c6225"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">"c6226"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CAGR">"c6164"</definedName>
    <definedName name="IQ_INV_10YR_ANN_GROWTH" hidden="1">"c1930"</definedName>
    <definedName name="IQ_INV_1YR_ANN_GROWTH" hidden="1">"c1925"</definedName>
    <definedName name="IQ_INV_2YR_ANN_CAGR">"c6160"</definedName>
    <definedName name="IQ_INV_2YR_ANN_GROWTH" hidden="1">"c1926"</definedName>
    <definedName name="IQ_INV_3YR_ANN_CAGR">"c6161"</definedName>
    <definedName name="IQ_INV_3YR_ANN_GROWTH" hidden="1">"c1927"</definedName>
    <definedName name="IQ_INV_5YR_ANN_CAGR">"c6162"</definedName>
    <definedName name="IQ_INV_5YR_ANN_GROWTH" hidden="1">"c1928"</definedName>
    <definedName name="IQ_INV_7YR_ANN_CAGR">"c6163"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">"c6227"</definedName>
    <definedName name="IQ_INVEST_LOANS_CF_REIT" hidden="1">"c633"</definedName>
    <definedName name="IQ_INVEST_LOANS_CF_UTI" hidden="1">"c634"</definedName>
    <definedName name="IQ_INVEST_MUNI_SECURITY">"c5512"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">"c6228"</definedName>
    <definedName name="IQ_INVEST_SECURITY_CF_REIT" hidden="1">"c642"</definedName>
    <definedName name="IQ_INVEST_SECURITY_CF_UTI" hidden="1">"c643"</definedName>
    <definedName name="IQ_INVEST_SECURITY_SUPPL">"c5511"</definedName>
    <definedName name="IQ_IPRD" hidden="1">"c644"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">"c6229"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CAGR">"c6174"</definedName>
    <definedName name="IQ_LFCF_10YR_ANN_GROWTH" hidden="1">"c1942"</definedName>
    <definedName name="IQ_LFCF_1YR_ANN_GROWTH" hidden="1">"c1937"</definedName>
    <definedName name="IQ_LFCF_2YR_ANN_CAGR">"c6170"</definedName>
    <definedName name="IQ_LFCF_2YR_ANN_GROWTH" hidden="1">"c1938"</definedName>
    <definedName name="IQ_LFCF_3YR_ANN_CAGR">"c6171"</definedName>
    <definedName name="IQ_LFCF_3YR_ANN_GROWTH" hidden="1">"c1939"</definedName>
    <definedName name="IQ_LFCF_5YR_ANN_CAGR">"c6172"</definedName>
    <definedName name="IQ_LFCF_5YR_ANN_GROWTH" hidden="1">"c1940"</definedName>
    <definedName name="IQ_LFCF_7YR_ANN_CAGR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">"c6230"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_TARGET_PRICE" hidden="1">"c1652"</definedName>
    <definedName name="IQ_LOW_TARGET_PRICE_REUT">"c5318"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">"c6231"</definedName>
    <definedName name="IQ_LT_DEBT_ISSUED_REIT" hidden="1">"c686"</definedName>
    <definedName name="IQ_LT_DEBT_ISSUED_UTI" hidden="1">"c687"</definedName>
    <definedName name="IQ_LT_DEBT_RE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">"c6233"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">"c6234"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CAPEX" hidden="1">"c2947"</definedName>
    <definedName name="IQ_MAINT_CAPEX_ACT_OR_EST">"c4458"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C_RATIO" hidden="1">"c2783"</definedName>
    <definedName name="IQ_MC_STATUTORY_SURPLUS" hidden="1">"c2772"</definedName>
    <definedName name="IQ_MEDIAN_TARGET_PRICE" hidden="1">"c1650"</definedName>
    <definedName name="IQ_MEDIAN_TARGET_PRICE_REUT">"c5316"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">"c6236"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REUT">"c4048"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NAV_ACT_OR_EST">"c2225"</definedName>
    <definedName name="IQ_NAV_EST">"c1751"</definedName>
    <definedName name="IQ_NAV_HIGH_EST">"c1753"</definedName>
    <definedName name="IQ_NAV_LOW_EST">"c1754"</definedName>
    <definedName name="IQ_NAV_MEDIAN_EST">"c1752"</definedName>
    <definedName name="IQ_NAV_NUM_EST">"c1755"</definedName>
    <definedName name="IQ_NAV_STDDEV_EST">"c1756"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">"c6238"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CAGR">"c6100"</definedName>
    <definedName name="IQ_NET_INT_INC_10YR_ANN_GROWTH" hidden="1">"c758"</definedName>
    <definedName name="IQ_NET_INT_INC_1YR_ANN_GROWTH" hidden="1">"c759"</definedName>
    <definedName name="IQ_NET_INT_INC_2YR_ANN_CAGR">"c6101"</definedName>
    <definedName name="IQ_NET_INT_INC_2YR_ANN_GROWTH" hidden="1">"c760"</definedName>
    <definedName name="IQ_NET_INT_INC_3YR_ANN_CAGR">"c6102"</definedName>
    <definedName name="IQ_NET_INT_INC_3YR_ANN_GROWTH" hidden="1">"c761"</definedName>
    <definedName name="IQ_NET_INT_INC_5YR_ANN_CAGR">"c6103"</definedName>
    <definedName name="IQ_NET_INT_INC_5YR_ANN_GROWTH" hidden="1">"c762"</definedName>
    <definedName name="IQ_NET_INT_INC_7YR_ANN_CAGR">"c6104"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">"c6239"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CAGR">"c6105"</definedName>
    <definedName name="IQ_NET_LOANS_10YR_ANN_GROWTH" hidden="1">"c773"</definedName>
    <definedName name="IQ_NET_LOANS_1YR_ANN_GROWTH" hidden="1">"c774"</definedName>
    <definedName name="IQ_NET_LOANS_2YR_ANN_CAGR">"c6106"</definedName>
    <definedName name="IQ_NET_LOANS_2YR_ANN_GROWTH" hidden="1">"c775"</definedName>
    <definedName name="IQ_NET_LOANS_3YR_ANN_CAGR">"c6107"</definedName>
    <definedName name="IQ_NET_LOANS_3YR_ANN_GROWTH" hidden="1">"c776"</definedName>
    <definedName name="IQ_NET_LOANS_5YR_ANN_CAGR">"c6108"</definedName>
    <definedName name="IQ_NET_LOANS_5YR_ANN_GROWTH" hidden="1">"c777"</definedName>
    <definedName name="IQ_NET_LOANS_7YR_ANN_CAGR">"c6109"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I" hidden="1">"c781"</definedName>
    <definedName name="IQ_NI_10YR_ANN_CAGR">"c6110"</definedName>
    <definedName name="IQ_NI_10YR_ANN_GROWTH" hidden="1">"c782"</definedName>
    <definedName name="IQ_NI_1YR_ANN_GROWTH" hidden="1">"c783"</definedName>
    <definedName name="IQ_NI_2YR_ANN_CAGR">"c6111"</definedName>
    <definedName name="IQ_NI_2YR_ANN_GROWTH" hidden="1">"c784"</definedName>
    <definedName name="IQ_NI_3YR_ANN_CAGR">"c6112"</definedName>
    <definedName name="IQ_NI_3YR_ANN_GROWTH" hidden="1">"c785"</definedName>
    <definedName name="IQ_NI_5YR_ANN_CAGR">"c6113"</definedName>
    <definedName name="IQ_NI_5YR_ANN_GROWTH" hidden="1">"c786"</definedName>
    <definedName name="IQ_NI_7YR_ANN_CAGR">"c6114"</definedName>
    <definedName name="IQ_NI_7YR_ANN_GROWTH" hidden="1">"c787"</definedName>
    <definedName name="IQ_NI_ACT_OR_EST">"c2222"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EST">"c1716"</definedName>
    <definedName name="IQ_NI_GW_EST">"c1723"</definedName>
    <definedName name="IQ_NI_GW_HIGH_EST">"c1725"</definedName>
    <definedName name="IQ_NI_GW_LOW_EST">"c1726"</definedName>
    <definedName name="IQ_NI_GW_MEDIAN_EST">"c1724"</definedName>
    <definedName name="IQ_NI_GW_NUM_EST">"c1727"</definedName>
    <definedName name="IQ_NI_GW_STDDEV_EST">"c1728"</definedName>
    <definedName name="IQ_NI_HIGH_EST">"c1718"</definedName>
    <definedName name="IQ_NI_LOW_EST">"c1719"</definedName>
    <definedName name="IQ_NI_MARGIN" hidden="1">"c794"</definedName>
    <definedName name="IQ_NI_MEDIAN_EST">"c1717"</definedName>
    <definedName name="IQ_NI_NORM" hidden="1">"c1901"</definedName>
    <definedName name="IQ_NI_NORM_10YR_ANN_CAGR">"c6189"</definedName>
    <definedName name="IQ_NI_NORM_10YR_ANN_GROWTH" hidden="1">"c1960"</definedName>
    <definedName name="IQ_NI_NORM_1YR_ANN_GROWTH" hidden="1">"c1955"</definedName>
    <definedName name="IQ_NI_NORM_2YR_ANN_CAGR">"c6185"</definedName>
    <definedName name="IQ_NI_NORM_2YR_ANN_GROWTH" hidden="1">"c1956"</definedName>
    <definedName name="IQ_NI_NORM_3YR_ANN_CAGR">"c6186"</definedName>
    <definedName name="IQ_NI_NORM_3YR_ANN_GROWTH" hidden="1">"c1957"</definedName>
    <definedName name="IQ_NI_NORM_5YR_ANN_CAGR">"c6187"</definedName>
    <definedName name="IQ_NI_NORM_5YR_ANN_GROWTH" hidden="1">"c1958"</definedName>
    <definedName name="IQ_NI_NORM_7YR_ANN_CAGR">"c6188"</definedName>
    <definedName name="IQ_NI_NORM_7YR_ANN_GROWTH" hidden="1">"c1959"</definedName>
    <definedName name="IQ_NI_NORM_MARGIN" hidden="1">"c1964"</definedName>
    <definedName name="IQ_NI_NUM_EST">"c1720"</definedName>
    <definedName name="IQ_NI_REPORTED_EST">"c1730"</definedName>
    <definedName name="IQ_NI_REPORTED_HIGH_EST">"c1732"</definedName>
    <definedName name="IQ_NI_REPORTED_LOW_EST">"c1733"</definedName>
    <definedName name="IQ_NI_REPORTED_MEDIAN_EST">"c1731"</definedName>
    <definedName name="IQ_NI_REPORTED_NUM_EST">"c1734"</definedName>
    <definedName name="IQ_NI_REPORTED_STDDEV_EST">"c1735"</definedName>
    <definedName name="IQ_NI_SBC_ACT_OR_EST">"c4474"</definedName>
    <definedName name="IQ_NI_SBC_GW_ACT_OR_EST">"c4478"</definedName>
    <definedName name="IQ_NI_SFAS" hidden="1">"c795"</definedName>
    <definedName name="IQ_NI_STDDEV_EST">"c1721"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CAGR">"c6115"</definedName>
    <definedName name="IQ_NON_INT_INC_10YR_ANN_GROWTH" hidden="1">"c803"</definedName>
    <definedName name="IQ_NON_INT_INC_1YR_ANN_GROWTH" hidden="1">"c804"</definedName>
    <definedName name="IQ_NON_INT_INC_2YR_ANN_CAGR">"c6116"</definedName>
    <definedName name="IQ_NON_INT_INC_2YR_ANN_GROWTH" hidden="1">"c805"</definedName>
    <definedName name="IQ_NON_INT_INC_3YR_ANN_CAGR">"c6117"</definedName>
    <definedName name="IQ_NON_INT_INC_3YR_ANN_GROWTH" hidden="1">"c806"</definedName>
    <definedName name="IQ_NON_INT_INC_5YR_ANN_CAGR">"c6118"</definedName>
    <definedName name="IQ_NON_INT_INC_5YR_ANN_GROWTH" hidden="1">"c807"</definedName>
    <definedName name="IQ_NON_INT_INC_7YR_ANN_CAGR">"c6119"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CAGR">"c6120"</definedName>
    <definedName name="IQ_NON_PERF_ASSETS_10YR_ANN_GROWTH" hidden="1">"c811"</definedName>
    <definedName name="IQ_NON_PERF_ASSETS_1YR_ANN_GROWTH" hidden="1">"c812"</definedName>
    <definedName name="IQ_NON_PERF_ASSETS_2YR_ANN_CAGR">"c6121"</definedName>
    <definedName name="IQ_NON_PERF_ASSETS_2YR_ANN_GROWTH" hidden="1">"c813"</definedName>
    <definedName name="IQ_NON_PERF_ASSETS_3YR_ANN_CAGR">"c6122"</definedName>
    <definedName name="IQ_NON_PERF_ASSETS_3YR_ANN_GROWTH" hidden="1">"c814"</definedName>
    <definedName name="IQ_NON_PERF_ASSETS_5YR_ANN_CAGR">"c6123"</definedName>
    <definedName name="IQ_NON_PERF_ASSETS_5YR_ANN_GROWTH" hidden="1">"c815"</definedName>
    <definedName name="IQ_NON_PERF_ASSETS_7YR_ANN_CAGR">"c6124"</definedName>
    <definedName name="IQ_NON_PERF_ASSETS_7YR_ANN_GROWTH" hidden="1">"c816"</definedName>
    <definedName name="IQ_NON_PERF_ASSETS_TOTAL_ASSETS" hidden="1">"c817"</definedName>
    <definedName name="IQ_NON_PERF_LOANS_10YR_ANN_CAGR">"c6125"</definedName>
    <definedName name="IQ_NON_PERF_LOANS_10YR_ANN_GROWTH" hidden="1">"c818"</definedName>
    <definedName name="IQ_NON_PERF_LOANS_1YR_ANN_GROWTH" hidden="1">"c819"</definedName>
    <definedName name="IQ_NON_PERF_LOANS_2YR_ANN_CAGR">"c6126"</definedName>
    <definedName name="IQ_NON_PERF_LOANS_2YR_ANN_GROWTH" hidden="1">"c820"</definedName>
    <definedName name="IQ_NON_PERF_LOANS_3YR_ANN_CAGR">"c6127"</definedName>
    <definedName name="IQ_NON_PERF_LOANS_3YR_ANN_GROWTH" hidden="1">"c821"</definedName>
    <definedName name="IQ_NON_PERF_LOANS_5YR_ANN_CAGR">"c6128"</definedName>
    <definedName name="IQ_NON_PERF_LOANS_5YR_ANN_GROWTH" hidden="1">"c822"</definedName>
    <definedName name="IQ_NON_PERF_LOANS_7YR_ANN_CAGR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_EPS_ACT_OR_EST">"c2249"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CAGR">"c6130"</definedName>
    <definedName name="IQ_NPPE_10YR_ANN_GROWTH" hidden="1">"c830"</definedName>
    <definedName name="IQ_NPPE_1YR_ANN_GROWTH" hidden="1">"c831"</definedName>
    <definedName name="IQ_NPPE_2YR_ANN_CAGR">"c6131"</definedName>
    <definedName name="IQ_NPPE_2YR_ANN_GROWTH" hidden="1">"c832"</definedName>
    <definedName name="IQ_NPPE_3YR_ANN_CAGR">"c6132"</definedName>
    <definedName name="IQ_NPPE_3YR_ANN_GROWTH" hidden="1">"c833"</definedName>
    <definedName name="IQ_NPPE_5YR_ANN_CAGR">"c6133"</definedName>
    <definedName name="IQ_NPPE_5YR_ANN_GROWTH" hidden="1">"c834"</definedName>
    <definedName name="IQ_NPPE_7YR_ANN_CAGR">"c6134"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SALES_VOL_EQ_INC_GAS">"c5797"</definedName>
    <definedName name="IQ_OG_AVG_DAILY_SALES_VOL_EQ_INC_NGL">"c5798"</definedName>
    <definedName name="IQ_OG_AVG_DAILY_SALES_VOL_EQ_INC_OIL">"c5796"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>"c5802"</definedName>
    <definedName name="IQ_OG_DEVELOPED_ACRE_NET_EQ_INC">"c5803"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>"c5794"</definedName>
    <definedName name="IQ_OG_SALES_VOL_EQ_INC_NGL">"c5795"</definedName>
    <definedName name="IQ_OG_SALES_VOL_EQ_INC_OIL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UNDEVELOPED_ACRE_GROSS_EQ_INC">"c5800"</definedName>
    <definedName name="IQ_OG_UNDEVELOPED_ACRE_NET_EQ_INC">"c5801"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>"c5774"</definedName>
    <definedName name="IQ_OPEB_ACT_NEXT_DOM">"c5772"</definedName>
    <definedName name="IQ_OPEB_ACT_NEXT_FOREIGN">"c5773"</definedName>
    <definedName name="IQ_OPEB_AMT_RECOG_NEXT">"c5783"</definedName>
    <definedName name="IQ_OPEB_AMT_RECOG_NEXT_DOM">"c5781"</definedName>
    <definedName name="IQ_OPEB_AMT_RECOG_NEXT_FOREIGN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>"c5759"</definedName>
    <definedName name="IQ_OPEB_CI_ACT_DOM">"c5757"</definedName>
    <definedName name="IQ_OPEB_CI_ACT_FOREIGN">"c5758"</definedName>
    <definedName name="IQ_OPEB_CI_NET_AMT_RECOG">"c5771"</definedName>
    <definedName name="IQ_OPEB_CI_NET_AMT_RECOG_DOM">"c5769"</definedName>
    <definedName name="IQ_OPEB_CI_NET_AMT_RECOG_FOREIGN">"c5770"</definedName>
    <definedName name="IQ_OPEB_CI_OTHER_MISC_ADJ">"c5768"</definedName>
    <definedName name="IQ_OPEB_CI_OTHER_MISC_ADJ_DOM">"c5766"</definedName>
    <definedName name="IQ_OPEB_CI_OTHER_MISC_ADJ_FOREIGN">"c5767"</definedName>
    <definedName name="IQ_OPEB_CI_PRIOR_SERVICE">"c5762"</definedName>
    <definedName name="IQ_OPEB_CI_PRIOR_SERVICE_DOM">"c5760"</definedName>
    <definedName name="IQ_OPEB_CI_PRIOR_SERVICE_FOREIGN">"c5761"</definedName>
    <definedName name="IQ_OPEB_CI_TRANSITION">"c5765"</definedName>
    <definedName name="IQ_OPEB_CI_TRANSITION_DOM">"c5763"</definedName>
    <definedName name="IQ_OPEB_CI_TRANSITION_FOREIGN">"c5764"</definedName>
    <definedName name="IQ_OPEB_CL">"c5789"</definedName>
    <definedName name="IQ_OPEB_CL_DOM">"c5787"</definedName>
    <definedName name="IQ_OPEB_CL_FOREIGN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>"c5786"</definedName>
    <definedName name="IQ_OPEB_LT_ASSETS_DOM">"c5784"</definedName>
    <definedName name="IQ_OPEB_LT_ASSETS_FOREIGN">"c5785"</definedName>
    <definedName name="IQ_OPEB_LT_LIAB">"c5792"</definedName>
    <definedName name="IQ_OPEB_LT_LIAB_DOM">"c5790"</definedName>
    <definedName name="IQ_OPEB_LT_LIAB_FOREIGN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>"c5777"</definedName>
    <definedName name="IQ_OPEB_PRIOR_SERVICE_NEXT_DOM">"c5775"</definedName>
    <definedName name="IQ_OPEB_PRIOR_SERVICE_NEXT_FOREIGN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>"c5780"</definedName>
    <definedName name="IQ_OPEB_TRANSITION_NEXT_DOM">"c5778"</definedName>
    <definedName name="IQ_OPEB_TRANSITION_NEXT_FOREIGN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PRICE" hidden="1">"c848"</definedName>
    <definedName name="IQ_OPER_INC" hidden="1">"c849"</definedName>
    <definedName name="IQ_OPER_INC_ACT_OR_EST">"c2220"</definedName>
    <definedName name="IQ_OPER_INC_BR" hidden="1">"c850"</definedName>
    <definedName name="IQ_OPER_INC_EST">"c1688"</definedName>
    <definedName name="IQ_OPER_INC_FIN" hidden="1">"c851"</definedName>
    <definedName name="IQ_OPER_INC_HIGH_EST">"c1690"</definedName>
    <definedName name="IQ_OPER_INC_INS" hidden="1">"c852"</definedName>
    <definedName name="IQ_OPER_INC_LOW_EST">"c1691"</definedName>
    <definedName name="IQ_OPER_INC_MARGIN" hidden="1">"c1448"</definedName>
    <definedName name="IQ_OPER_INC_MEDIAN_EST">"c1689"</definedName>
    <definedName name="IQ_OPER_INC_NUM_EST">"c1692"</definedName>
    <definedName name="IQ_OPER_INC_RE">"c6240"</definedName>
    <definedName name="IQ_OPER_INC_REIT" hidden="1">"c853"</definedName>
    <definedName name="IQ_OPER_INC_STDDEV_EST">"c1693"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ABLE_END_OS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BEG_OS">"c5805"</definedName>
    <definedName name="IQ_OPTIONS_STRIKE_PRICE_CANCELLED">"c5807"</definedName>
    <definedName name="IQ_OPTIONS_STRIKE_PRICE_EXERCISABLE">"c5808"</definedName>
    <definedName name="IQ_OPTIONS_STRIKE_PRICE_EXERCISED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MORT">"c5563"</definedName>
    <definedName name="IQ_OTHER_AMORT_BNK">"c5565"</definedName>
    <definedName name="IQ_OTHER_AMORT_BR">"c5566"</definedName>
    <definedName name="IQ_OTHER_AMORT_FIN">"c5567"</definedName>
    <definedName name="IQ_OTHER_AMORT_INS">"c5568"</definedName>
    <definedName name="IQ_OTHER_AMORT_RE">"c6287"</definedName>
    <definedName name="IQ_OTHER_AMORT_REIT">"c5569"</definedName>
    <definedName name="IQ_OTHER_AMORT_UTI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">"c6241"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INS">"C6021"</definedName>
    <definedName name="IQ_OTHER_CL_SUPPL_RE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">"c6244"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">"c6247"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">"c6250"</definedName>
    <definedName name="IQ_OTHER_LIAB_LT_REIT" hidden="1">"c940"</definedName>
    <definedName name="IQ_OTHER_LIAB_LT_UTI" hidden="1">"c941"</definedName>
    <definedName name="IQ_OTHER_LIAB_RE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">"c6252"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">"c6256"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>"c5814"</definedName>
    <definedName name="IQ_OTHER_OPTIONS_EXERCISED" hidden="1">"c2688"</definedName>
    <definedName name="IQ_OTHER_OPTIONS_GRANTED" hidden="1">"c2687"</definedName>
    <definedName name="IQ_OTHER_OPTIONS_STRIKE_PRICE_BEG_OS">"c5815"</definedName>
    <definedName name="IQ_OTHER_OPTIONS_STRIKE_PRICE_CANCELLED">"c5817"</definedName>
    <definedName name="IQ_OTHER_OPTIONS_STRIKE_PRICE_EXERCISABLE">"c5818"</definedName>
    <definedName name="IQ_OTHER_OPTIONS_STRIKE_PRICE_EXERCISED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">"c6281"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WNERSHIP" hidden="1">"c2160"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REUT">"c4049"</definedName>
    <definedName name="IQ_PE_NORMALIZED" hidden="1">"c2207"</definedName>
    <definedName name="IQ_PE_RATIO" hidden="1">"c1610"</definedName>
    <definedName name="IQ_PEG_FWD">"c1863"</definedName>
    <definedName name="IQ_PEG_FWD_REUT">"c4052"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>"c5738"</definedName>
    <definedName name="IQ_PENSION_ACT_NEXT_DOM">"c5736"</definedName>
    <definedName name="IQ_PENSION_ACT_NEXT_FOREIGN">"c5737"</definedName>
    <definedName name="IQ_PENSION_AMT_RECOG_NEXT_DOM">"c5745"</definedName>
    <definedName name="IQ_PENSION_AMT_RECOG_NEXT_FOREIGN">"c5746"</definedName>
    <definedName name="IQ_PENSION_AMT_RECOG_PERIOD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>"c5723"</definedName>
    <definedName name="IQ_PENSION_CI_ACT_DOM">"c5721"</definedName>
    <definedName name="IQ_PENSION_CI_ACT_FOREIGN">"c5722"</definedName>
    <definedName name="IQ_PENSION_CI_NET_AMT_RECOG">"c5735"</definedName>
    <definedName name="IQ_PENSION_CI_NET_AMT_RECOG_DOM">"c5733"</definedName>
    <definedName name="IQ_PENSION_CI_NET_AMT_RECOG_FOREIGN">"c5734"</definedName>
    <definedName name="IQ_PENSION_CI_OTHER_MISC_ADJ">"c5732"</definedName>
    <definedName name="IQ_PENSION_CI_OTHER_MISC_ADJ_DOM">"c5730"</definedName>
    <definedName name="IQ_PENSION_CI_OTHER_MISC_ADJ_FOREIGN">"c5731"</definedName>
    <definedName name="IQ_PENSION_CI_PRIOR_SERVICE">"c5726"</definedName>
    <definedName name="IQ_PENSION_CI_PRIOR_SERVICE_DOM">"c5724"</definedName>
    <definedName name="IQ_PENSION_CI_PRIOR_SERVICE_FOREIGN">"c5725"</definedName>
    <definedName name="IQ_PENSION_CI_TRANSITION">"c5729"</definedName>
    <definedName name="IQ_PENSION_CI_TRANSITION_DOM">"c5727"</definedName>
    <definedName name="IQ_PENSION_CI_TRANSITION_FOREIGN">"c5728"</definedName>
    <definedName name="IQ_PENSION_CL">"c5753"</definedName>
    <definedName name="IQ_PENSION_CL_DOM">"c5751"</definedName>
    <definedName name="IQ_PENSION_CL_FOREIGN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>"c5750"</definedName>
    <definedName name="IQ_PENSION_LT_ASSETS_DOM">"c5748"</definedName>
    <definedName name="IQ_PENSION_LT_ASSETS_FOREIGN">"c5749"</definedName>
    <definedName name="IQ_PENSION_LT_LIAB">"c5756"</definedName>
    <definedName name="IQ_PENSION_LT_LIAB_DOM">"c5754"</definedName>
    <definedName name="IQ_PENSION_LT_LIAB_FOREIGN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>"c5741"</definedName>
    <definedName name="IQ_PENSION_PRIOR_SERVICE_NEXT_DOM">"c5739"</definedName>
    <definedName name="IQ_PENSION_PRIOR_SERVICE_NEXT_FOREIGN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>"c5744"</definedName>
    <definedName name="IQ_PENSION_TRANSITION_NEXT_DOM">"c5742"</definedName>
    <definedName name="IQ_PENSION_TRANSITION_NEXT_FOREIGN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>"c1852"</definedName>
    <definedName name="IQ_PERCENT_CHANGE_EST_5YR_GROWTH_RATE_18MONTHS">"c1853"</definedName>
    <definedName name="IQ_PERCENT_CHANGE_EST_5YR_GROWTH_RATE_3MONTHS">"c1849"</definedName>
    <definedName name="IQ_PERCENT_CHANGE_EST_5YR_GROWTH_RATE_6MONTHS">"c1850"</definedName>
    <definedName name="IQ_PERCENT_CHANGE_EST_5YR_GROWTH_RATE_9MONTHS">"c1851"</definedName>
    <definedName name="IQ_PERCENT_CHANGE_EST_5YR_GROWTH_RATE_DAY">"c1846"</definedName>
    <definedName name="IQ_PERCENT_CHANGE_EST_5YR_GROWTH_RATE_MONTH">"c1848"</definedName>
    <definedName name="IQ_PERCENT_CHANGE_EST_5YR_GROWTH_RATE_WEEK">"c1847"</definedName>
    <definedName name="IQ_PERCENT_CHANGE_EST_CFPS_12MONTHS">"c1812"</definedName>
    <definedName name="IQ_PERCENT_CHANGE_EST_CFPS_18MONTHS">"c1813"</definedName>
    <definedName name="IQ_PERCENT_CHANGE_EST_CFPS_3MONTHS">"c1809"</definedName>
    <definedName name="IQ_PERCENT_CHANGE_EST_CFPS_6MONTHS">"c1810"</definedName>
    <definedName name="IQ_PERCENT_CHANGE_EST_CFPS_9MONTHS">"c1811"</definedName>
    <definedName name="IQ_PERCENT_CHANGE_EST_CFPS_DAY">"c1806"</definedName>
    <definedName name="IQ_PERCENT_CHANGE_EST_CFPS_MONTH">"c1808"</definedName>
    <definedName name="IQ_PERCENT_CHANGE_EST_CFPS_WEEK">"c1807"</definedName>
    <definedName name="IQ_PERCENT_CHANGE_EST_DPS_12MONTHS">"c1820"</definedName>
    <definedName name="IQ_PERCENT_CHANGE_EST_DPS_18MONTHS">"c1821"</definedName>
    <definedName name="IQ_PERCENT_CHANGE_EST_DPS_3MONTHS">"c1817"</definedName>
    <definedName name="IQ_PERCENT_CHANGE_EST_DPS_6MONTHS">"c1818"</definedName>
    <definedName name="IQ_PERCENT_CHANGE_EST_DPS_9MONTHS">"c1819"</definedName>
    <definedName name="IQ_PERCENT_CHANGE_EST_DPS_DAY">"c1814"</definedName>
    <definedName name="IQ_PERCENT_CHANGE_EST_DPS_MONTH">"c1816"</definedName>
    <definedName name="IQ_PERCENT_CHANGE_EST_DPS_WEEK">"c1815"</definedName>
    <definedName name="IQ_PERCENT_CHANGE_EST_EBITDA_12MONTHS">"c1804"</definedName>
    <definedName name="IQ_PERCENT_CHANGE_EST_EBITDA_18MONTHS">"c1805"</definedName>
    <definedName name="IQ_PERCENT_CHANGE_EST_EBITDA_3MONTHS">"c1801"</definedName>
    <definedName name="IQ_PERCENT_CHANGE_EST_EBITDA_6MONTHS">"c1802"</definedName>
    <definedName name="IQ_PERCENT_CHANGE_EST_EBITDA_9MONTHS">"c1803"</definedName>
    <definedName name="IQ_PERCENT_CHANGE_EST_EBITDA_DAY">"c1798"</definedName>
    <definedName name="IQ_PERCENT_CHANGE_EST_EBITDA_MONTH">"c1800"</definedName>
    <definedName name="IQ_PERCENT_CHANGE_EST_EBITDA_WEEK">"c1799"</definedName>
    <definedName name="IQ_PERCENT_CHANGE_EST_EPS_12MONTHS">"c1788"</definedName>
    <definedName name="IQ_PERCENT_CHANGE_EST_EPS_18MONTHS">"c1789"</definedName>
    <definedName name="IQ_PERCENT_CHANGE_EST_EPS_3MONTHS">"c1785"</definedName>
    <definedName name="IQ_PERCENT_CHANGE_EST_EPS_6MONTHS">"c1786"</definedName>
    <definedName name="IQ_PERCENT_CHANGE_EST_EPS_9MONTHS">"c1787"</definedName>
    <definedName name="IQ_PERCENT_CHANGE_EST_EPS_DAY">"c1782"</definedName>
    <definedName name="IQ_PERCENT_CHANGE_EST_EPS_MONTH">"c1784"</definedName>
    <definedName name="IQ_PERCENT_CHANGE_EST_EPS_WEEK">"c1783"</definedName>
    <definedName name="IQ_PERCENT_CHANGE_EST_FFO_12MONTHS">"c1828"</definedName>
    <definedName name="IQ_PERCENT_CHANGE_EST_FFO_18MONTHS">"c1829"</definedName>
    <definedName name="IQ_PERCENT_CHANGE_EST_FFO_3MONTHS">"c1825"</definedName>
    <definedName name="IQ_PERCENT_CHANGE_EST_FFO_6MONTHS">"c1826"</definedName>
    <definedName name="IQ_PERCENT_CHANGE_EST_FFO_9MONTHS">"c1827"</definedName>
    <definedName name="IQ_PERCENT_CHANGE_EST_FFO_DAY">"c1822"</definedName>
    <definedName name="IQ_PERCENT_CHANGE_EST_FFO_MONTH">"c1824"</definedName>
    <definedName name="IQ_PERCENT_CHANGE_EST_FFO_WEEK">"c1823"</definedName>
    <definedName name="IQ_PERCENT_CHANGE_EST_PRICE_TARGET_12MONTHS">"c1844"</definedName>
    <definedName name="IQ_PERCENT_CHANGE_EST_PRICE_TARGET_18MONTHS">"c1845"</definedName>
    <definedName name="IQ_PERCENT_CHANGE_EST_PRICE_TARGET_3MONTHS">"c1841"</definedName>
    <definedName name="IQ_PERCENT_CHANGE_EST_PRICE_TARGET_6MONTHS">"c1842"</definedName>
    <definedName name="IQ_PERCENT_CHANGE_EST_PRICE_TARGET_9MONTHS">"c1843"</definedName>
    <definedName name="IQ_PERCENT_CHANGE_EST_PRICE_TARGET_DAY">"c1838"</definedName>
    <definedName name="IQ_PERCENT_CHANGE_EST_PRICE_TARGET_MONTH">"c1840"</definedName>
    <definedName name="IQ_PERCENT_CHANGE_EST_PRICE_TARGET_WEEK">"c1839"</definedName>
    <definedName name="IQ_PERCENT_CHANGE_EST_RECO_12MONTHS">"c1836"</definedName>
    <definedName name="IQ_PERCENT_CHANGE_EST_RECO_18MONTHS">"c1837"</definedName>
    <definedName name="IQ_PERCENT_CHANGE_EST_RECO_3MONTHS">"c1833"</definedName>
    <definedName name="IQ_PERCENT_CHANGE_EST_RECO_6MONTHS">"c1834"</definedName>
    <definedName name="IQ_PERCENT_CHANGE_EST_RECO_9MONTHS">"c1835"</definedName>
    <definedName name="IQ_PERCENT_CHANGE_EST_RECO_DAY">"c1830"</definedName>
    <definedName name="IQ_PERCENT_CHANGE_EST_RECO_MONTH">"c1832"</definedName>
    <definedName name="IQ_PERCENT_CHANGE_EST_RECO_WEEK">"c1831"</definedName>
    <definedName name="IQ_PERCENT_CHANGE_EST_REV_12MONTHS">"c1796"</definedName>
    <definedName name="IQ_PERCENT_CHANGE_EST_REV_18MONTHS">"c1797"</definedName>
    <definedName name="IQ_PERCENT_CHANGE_EST_REV_3MONTHS">"c1793"</definedName>
    <definedName name="IQ_PERCENT_CHANGE_EST_REV_6MONTHS">"c1794"</definedName>
    <definedName name="IQ_PERCENT_CHANGE_EST_REV_9MONTHS">"c1795"</definedName>
    <definedName name="IQ_PERCENT_CHANGE_EST_REV_DAY">"c1790"</definedName>
    <definedName name="IQ_PERCENT_CHANGE_EST_REV_MONTH">"c1792"</definedName>
    <definedName name="IQ_PERCENT_CHANGE_EST_REV_WEEK">"c1791"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OTENTIAL_UPSIDE">"c1855"</definedName>
    <definedName name="IQ_PRE_OPEN_COST" hidden="1">"c1040"</definedName>
    <definedName name="IQ_PRE_TAX_ACT_OR_EST">"c2221"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">"c6262"</definedName>
    <definedName name="IQ_PREF_OTHER_REIT" hidden="1">"c1058"</definedName>
    <definedName name="IQ_PREF_OTHER_UTI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">"c6263"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GW_INC_EST">"c1702"</definedName>
    <definedName name="IQ_PRETAX_GW_INC_HIGH_EST">"c1704"</definedName>
    <definedName name="IQ_PRETAX_GW_INC_LOW_EST">"c1705"</definedName>
    <definedName name="IQ_PRETAX_GW_INC_MEDIAN_EST">"c1703"</definedName>
    <definedName name="IQ_PRETAX_GW_INC_NUM_EST">"c1706"</definedName>
    <definedName name="IQ_PRETAX_GW_INC_STDDEV_EST">"c1707"</definedName>
    <definedName name="IQ_PRETAX_INC_EST">"c1695"</definedName>
    <definedName name="IQ_PRETAX_INC_HIGH_EST">"c1697"</definedName>
    <definedName name="IQ_PRETAX_INC_LOW_EST">"c1698"</definedName>
    <definedName name="IQ_PRETAX_INC_MEDIAN_EST">"c1696"</definedName>
    <definedName name="IQ_PRETAX_INC_NUM_EST">"c1699"</definedName>
    <definedName name="IQ_PRETAX_INC_STDDEV_EST">"c1700"</definedName>
    <definedName name="IQ_PRETAX_REPORT_INC_EST">"c1709"</definedName>
    <definedName name="IQ_PRETAX_REPORT_INC_HIGH_EST">"c1711"</definedName>
    <definedName name="IQ_PRETAX_REPORT_INC_LOW_EST">"c1712"</definedName>
    <definedName name="IQ_PRETAX_REPORT_INC_MEDIAN_EST">"c1710"</definedName>
    <definedName name="IQ_PRETAX_REPORT_INC_NUM_EST">"c1713"</definedName>
    <definedName name="IQ_PRETAX_REPORT_INC_STDDEV_EST">"c1714"</definedName>
    <definedName name="IQ_PRICE_CFPS_FWD">"c2237"</definedName>
    <definedName name="IQ_PRICE_OVER_BVPS" hidden="1">"c1412"</definedName>
    <definedName name="IQ_PRICE_OVER_LTM_EPS" hidden="1">"c1413"</definedName>
    <definedName name="IQ_PRICE_TARGET" hidden="1">"c82"</definedName>
    <definedName name="IQ_PRICE_TARGET_REUT">"c3631"</definedName>
    <definedName name="IQ_PRICEDATE" hidden="1">"c1069"</definedName>
    <definedName name="IQ_PRICING_DATE" hidden="1">"c1613"</definedName>
    <definedName name="IQ_PRIMARY_INDUSTRY" hidden="1">"c1070"</definedName>
    <definedName name="IQ_PRINCIPAL_AMT" hidden="1">"c2157"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CAGR">"c6135"</definedName>
    <definedName name="IQ_PROVISION_10YR_ANN_GROWTH" hidden="1">"c1077"</definedName>
    <definedName name="IQ_PROVISION_1YR_ANN_GROWTH" hidden="1">"c1078"</definedName>
    <definedName name="IQ_PROVISION_2YR_ANN_CAGR">"c6136"</definedName>
    <definedName name="IQ_PROVISION_2YR_ANN_GROWTH" hidden="1">"c1079"</definedName>
    <definedName name="IQ_PROVISION_3YR_ANN_CAGR">"c6137"</definedName>
    <definedName name="IQ_PROVISION_3YR_ANN_GROWTH" hidden="1">"c1080"</definedName>
    <definedName name="IQ_PROVISION_5YR_ANN_CAGR">"c6138"</definedName>
    <definedName name="IQ_PROVISION_5YR_ANN_GROWTH" hidden="1">"c1081"</definedName>
    <definedName name="IQ_PROVISION_7YR_ANN_CAGR">"c6139"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T_DATE_SCHEDULE" hidden="1">"c2483"</definedName>
    <definedName name="IQ_PUT_NOTIFICATION" hidden="1">"c2485"</definedName>
    <definedName name="IQ_PUT_PRICE_SCHEDULE" hidden="1">"c2484"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CURRING_PROFIT_ACT_OR_EST">"c4507"</definedName>
    <definedName name="IQ_RECURRING_PROFIT_SHARE_ACT_OR_EST">"c4508"</definedName>
    <definedName name="IQ_REDEEM_PREF_STOCK" hidden="1">"c1417"</definedName>
    <definedName name="IQ_REF_ENTITY">"c6033"</definedName>
    <definedName name="IQ_REF_ENTITY_CIQID">"c6024"</definedName>
    <definedName name="IQ_REF_ENTITY_TICKER">"c6023"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>"c6192"</definedName>
    <definedName name="IQ_RESTRICTED_CASH_TOTAL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">"c6264"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STDDEV_EST" hidden="1">"c1124"</definedName>
    <definedName name="IQ_REV_STDDEV_EST_REUT">"c3639"</definedName>
    <definedName name="IQ_REV_UTI" hidden="1">"c1125"</definedName>
    <definedName name="IQ_REVENUE" hidden="1">"c1422"</definedName>
    <definedName name="IQ_REVENUE_ACT_OR_EST" hidden="1">"c2214"</definedName>
    <definedName name="IQ_REVENUE_EST" hidden="1">"c1126"</definedName>
    <definedName name="IQ_REVENUE_EST_REUT">"c3634"</definedName>
    <definedName name="IQ_REVENUE_HIGH_EST" hidden="1">"c1127"</definedName>
    <definedName name="IQ_REVENUE_HIGH_EST_REUT">"c3636"</definedName>
    <definedName name="IQ_REVENUE_LOW_EST" hidden="1">"c1128"</definedName>
    <definedName name="IQ_REVENUE_LOW_EST_REUT">"c3637"</definedName>
    <definedName name="IQ_REVENUE_MEDIAN_EST" hidden="1">"c1662"</definedName>
    <definedName name="IQ_REVENUE_MEDIAN_EST_REUT">"c3635"</definedName>
    <definedName name="IQ_REVENUE_NUM_EST" hidden="1">"c1129"</definedName>
    <definedName name="IQ_REVENUE_NUM_EST_REUT">"c3638"</definedName>
    <definedName name="IQ_REVISION_DATE_" hidden="1">39406.4446296296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_PURCHASED_RESELL">"c5513"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>"c6265"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_PURCHASED_AVERAGE_PRICE">"c5821"</definedName>
    <definedName name="IQ_SHARES_PURCHASED_QUARTER">"c5820"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" hidden="1">"c2171"</definedName>
    <definedName name="IQ_SP_BANK" hidden="1">"c2637"</definedName>
    <definedName name="IQ_SP_BANK_ACTION" hidden="1">"c2636"</definedName>
    <definedName name="IQ_SP_BANK_DATE" hidden="1">"c2635"</definedName>
    <definedName name="IQ_SP_DATE" hidden="1">"c2172"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OUTLOOK_WATCH" hidden="1">"c2639"</definedName>
    <definedName name="IQ_SP_OUTLOOK_WATCH_DATE" hidden="1">"c2638"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>"c5658"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IKE_PRICE_ISSUED" hidden="1">"c1645"</definedName>
    <definedName name="IQ_STRIKE_PRICE_OS" hidden="1">"c1646"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NUM_REUT">"c5319"</definedName>
    <definedName name="IQ_TARGET_PRICE_STDDEV" hidden="1">"c1654"</definedName>
    <definedName name="IQ_TARGET_PRICE_STDDEV_REUT">"c5320"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CAGR">"c6169"</definedName>
    <definedName name="IQ_TBV_10YR_ANN_GROWTH" hidden="1">"c1936"</definedName>
    <definedName name="IQ_TBV_1YR_ANN_GROWTH" hidden="1">"c1931"</definedName>
    <definedName name="IQ_TBV_2YR_ANN_CAGR">"c6165"</definedName>
    <definedName name="IQ_TBV_2YR_ANN_GROWTH" hidden="1">"c1932"</definedName>
    <definedName name="IQ_TBV_3YR_ANN_CAGR">"c6166"</definedName>
    <definedName name="IQ_TBV_3YR_ANN_GROWTH" hidden="1">"c1933"</definedName>
    <definedName name="IQ_TBV_5YR_ANN_CAGR">"c6167"</definedName>
    <definedName name="IQ_TBV_5YR_ANN_GROWTH" hidden="1">"c1934"</definedName>
    <definedName name="IQ_TBV_7YR_ANN_CAGR">"c6168"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_FWD">"c2238"</definedName>
    <definedName name="IQ_TEV_EBITDA" hidden="1">"c1222"</definedName>
    <definedName name="IQ_TEV_EBITDA_AVG" hidden="1">"c1223"</definedName>
    <definedName name="IQ_TEV_EBITDA_FWD" hidden="1">"c1224"</definedName>
    <definedName name="IQ_TEV_EBITDA_FWD_REUT">"c4050"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REUT">"c4051"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>"c6140"</definedName>
    <definedName name="IQ_TOTAL_ASSETS_10YR_ANN_GROWTH" hidden="1">"c1235"</definedName>
    <definedName name="IQ_TOTAL_ASSETS_1YR_ANN_GROWTH" hidden="1">"c1236"</definedName>
    <definedName name="IQ_TOTAL_ASSETS_2YR_ANN_CAGR">"c6141"</definedName>
    <definedName name="IQ_TOTAL_ASSETS_2YR_ANN_GROWTH" hidden="1">"c1237"</definedName>
    <definedName name="IQ_TOTAL_ASSETS_3YR_ANN_CAGR">"c6142"</definedName>
    <definedName name="IQ_TOTAL_ASSETS_3YR_ANN_GROWTH" hidden="1">"c1238"</definedName>
    <definedName name="IQ_TOTAL_ASSETS_5YR_ANN_CAGR">"c6143"</definedName>
    <definedName name="IQ_TOTAL_ASSETS_5YR_ANN_GROWTH" hidden="1">"c1239"</definedName>
    <definedName name="IQ_TOTAL_ASSETS_7YR_ANN_CAGR">"c6144"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">"c6272"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CAGR">"c6145"</definedName>
    <definedName name="IQ_TOTAL_EQUITY_10YR_ANN_GROWTH" hidden="1">"c1268"</definedName>
    <definedName name="IQ_TOTAL_EQUITY_1YR_ANN_GROWTH" hidden="1">"c1269"</definedName>
    <definedName name="IQ_TOTAL_EQUITY_2YR_ANN_CAGR">"c6146"</definedName>
    <definedName name="IQ_TOTAL_EQUITY_2YR_ANN_GROWTH" hidden="1">"c1270"</definedName>
    <definedName name="IQ_TOTAL_EQUITY_3YR_ANN_CAGR">"c6147"</definedName>
    <definedName name="IQ_TOTAL_EQUITY_3YR_ANN_GROWTH" hidden="1">"c1271"</definedName>
    <definedName name="IQ_TOTAL_EQUITY_5YR_ANN_CAGR">"c6148"</definedName>
    <definedName name="IQ_TOTAL_EQUITY_5YR_ANN_GROWTH" hidden="1">"c1272"</definedName>
    <definedName name="IQ_TOTAL_EQUITY_7YR_ANN_CAGR">"c6149"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">"c6273"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ANS">"c5653"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>"c5819"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CAGR">"c6150"</definedName>
    <definedName name="IQ_TOTAL_REV_10YR_ANN_GROWTH" hidden="1">"c1295"</definedName>
    <definedName name="IQ_TOTAL_REV_1YR_ANN_GROWTH" hidden="1">"c1296"</definedName>
    <definedName name="IQ_TOTAL_REV_2YR_ANN_CAGR">"c6151"</definedName>
    <definedName name="IQ_TOTAL_REV_2YR_ANN_GROWTH" hidden="1">"c1297"</definedName>
    <definedName name="IQ_TOTAL_REV_3YR_ANN_CAGR">"c6152"</definedName>
    <definedName name="IQ_TOTAL_REV_3YR_ANN_GROWTH" hidden="1">"c1298"</definedName>
    <definedName name="IQ_TOTAL_REV_5YR_ANN_CAGR">"c6153"</definedName>
    <definedName name="IQ_TOTAL_REV_5YR_ANN_GROWTH" hidden="1">"c1299"</definedName>
    <definedName name="IQ_TOTAL_REV_7YR_ANN_CAGR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>"c6275"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UNUSUAL_BNK">"c5516"</definedName>
    <definedName name="IQ_TOTAL_UNUSUAL_BR">"c5517"</definedName>
    <definedName name="IQ_TOTAL_UNUSUAL_FIN">"c5518"</definedName>
    <definedName name="IQ_TOTAL_UNUSUAL_INS">"c5519"</definedName>
    <definedName name="IQ_TOTAL_UNUSUAL_RE">"c6286"</definedName>
    <definedName name="IQ_TOTAL_UNUSUAL_REIT">"c5520"</definedName>
    <definedName name="IQ_TOTAL_UNUSUAL_UTI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">"c6276"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CAGR">"c6179"</definedName>
    <definedName name="IQ_UFCF_10YR_ANN_GROWTH" hidden="1">"c1948"</definedName>
    <definedName name="IQ_UFCF_1YR_ANN_GROWTH" hidden="1">"c1943"</definedName>
    <definedName name="IQ_UFCF_2YR_ANN_CAGR">"c6175"</definedName>
    <definedName name="IQ_UFCF_2YR_ANN_GROWTH" hidden="1">"c1944"</definedName>
    <definedName name="IQ_UFCF_3YR_ANN_CAGR">"c6176"</definedName>
    <definedName name="IQ_UFCF_3YR_ANN_GROWTH" hidden="1">"c1945"</definedName>
    <definedName name="IQ_UFCF_5YR_ANN_CAGR">"c6177"</definedName>
    <definedName name="IQ_UFCF_5YR_ANN_GROWTH" hidden="1">"c1946"</definedName>
    <definedName name="IQ_UFCF_7YR_ANN_CAGR">"c6178"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IGHTED_AVG_PRICE" hidden="1">"c1334"</definedName>
    <definedName name="IQ_WIP_INV" hidden="1">"c1335"</definedName>
    <definedName name="IQ_WORKING_CAP" hidden="1">"c3494"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RR_fiveyear">[7]PPS!$R$24:$X$32</definedName>
    <definedName name="IRR_threeyear">[7]PPS!$R$8:$X$16</definedName>
    <definedName name="IsColHidden">FALSE</definedName>
    <definedName name="IsLTMColHidden">FALSE</definedName>
    <definedName name="jj">{#N/A,#N/A,FALSE,"Bestfoods";#N/A,#N/A,FALSE,"Campbell";#N/A,#N/A,FALSE,"ConAgra";#N/A,#N/A,FALSE,"Healthy Choice";#N/A,#N/A,FALSE,"Int'l Home Foods";#N/A,#N/A,FALSE,"General Mills";#N/A,#N/A,FALSE,"Heinz";#N/A,#N/A,FALSE,"Kellogg";#N/A,#N/A,FALSE,"Kraft";#N/A,#N/A,FALSE,"Nabisco";#N/A,#N/A,FALSE,"Quaker Oats";#N/A,#N/A,FALSE,"Sara Lee";#N/A,#N/A,FALSE,"print summary"}</definedName>
    <definedName name="K">[8]WV!$E$32</definedName>
    <definedName name="Laidlaw_AVP">[13]Hays_Consolidated_AVP!$C$2:$K$39</definedName>
    <definedName name="last12">'[6]Buy-in_1y'!$K$2:$K$8</definedName>
    <definedName name="last6">'[6]Buy-in_6mo'!$K$2:$K$8</definedName>
    <definedName name="laura1">'[6]Buy-in_1y'!$A$2:$C$132</definedName>
    <definedName name="LBO">#REF!,#REF!,#REF!</definedName>
    <definedName name="LBO_1">#REF!</definedName>
    <definedName name="LBO_2">#REF!</definedName>
    <definedName name="LBO_3">#REF!</definedName>
    <definedName name="LBO_4">#REF!</definedName>
    <definedName name="LBO_5">#REF!</definedName>
    <definedName name="LBO_6">#REF!</definedName>
    <definedName name="LBO_7">#REF!</definedName>
    <definedName name="LBO_8">#REF!</definedName>
    <definedName name="Length">'[20]DCF I (In)'!$G$105</definedName>
    <definedName name="LIBOR">#REF!</definedName>
    <definedName name="LTIP">'[7]NOSH—Mar 05'!$B$26:$F$33</definedName>
    <definedName name="man">{#N/A,#N/A,FALSE,"Bestfoods";#N/A,#N/A,FALSE,"Campbell";#N/A,#N/A,FALSE,"ConAgra";#N/A,#N/A,FALSE,"Healthy Choice";#N/A,#N/A,FALSE,"Int'l Home Foods";#N/A,#N/A,FALSE,"General Mills";#N/A,#N/A,FALSE,"Heinz";#N/A,#N/A,FALSE,"Kellogg";#N/A,#N/A,FALSE,"Kraft";#N/A,#N/A,FALSE,"Nabisco";#N/A,#N/A,FALSE,"Quaker Oats";#N/A,#N/A,FALSE,"Sara Lee";#N/A,#N/A,FALSE,"print summary"}</definedName>
    <definedName name="Management_Share">[4]COCKPIT!$E$312</definedName>
    <definedName name="Management_Share_Out">[4]COCKPIT!$F$320</definedName>
    <definedName name="mans">{"quarterly",#N/A,FALSE,"Income Statement";#N/A,#N/A,FALSE,"print segment";#N/A,#N/A,FALSE,"Balance Sheet";#N/A,#N/A,FALSE,"Annl Inc";#N/A,#N/A,FALSE,"Cash Flow"}</definedName>
    <definedName name="MarginSens_Base">[7]DCF!$E$159:$K$166</definedName>
    <definedName name="Market">[14]Input!$B$8:$AE$131</definedName>
    <definedName name="me">"Button 5"</definedName>
    <definedName name="MEXICO_CASE" localSheetId="5">#REF!</definedName>
    <definedName name="MEXICO_CASE">#REF!</definedName>
    <definedName name="Month">'[21]Validation &amp; Graph Calcs'!$A$4:$A$15</definedName>
    <definedName name="mtr">[13]Hays_DealSheet!$L$22</definedName>
    <definedName name="mult">[6]FootballField!$B$34:$O$37</definedName>
    <definedName name="Multiples">[5]SOTP!$I$7:$M$14</definedName>
    <definedName name="n">{#N/A,#N/A,FALSE,"Summary";#N/A,#N/A,FALSE,"Returns";#N/A,#N/A,FALSE,"IS";#N/A,#N/A,FALSE,"CFS";#N/A,#N/A,FALSE,"Opening BS";#N/A,#N/A,FALSE,"BS";#N/A,#N/A,FALSE,"Int. Rates";#N/A,#N/A,FALSE,"Int. Cost";#N/A,#N/A,FALSE,"Fees";#N/A,#N/A,FALSE,"Ratios";#N/A,#N/A,FALSE,"DCF"}</definedName>
    <definedName name="No">{#N/A,#N/A,FALSE,"Summary";#N/A,#N/A,FALSE,"Returns";#N/A,#N/A,FALSE,"IS";#N/A,#N/A,FALSE,"CFS";#N/A,#N/A,FALSE,"Opening BS";#N/A,#N/A,FALSE,"BS";#N/A,#N/A,FALSE,"Int. Rates";#N/A,#N/A,FALSE,"Int. Cost";#N/A,#N/A,FALSE,"Fees";#N/A,#N/A,FALSE,"Ratios";#N/A,#N/A,FALSE,"DCF"}</definedName>
    <definedName name="NOSH">[4]COCKPIT!$I$54</definedName>
    <definedName name="o">[4]LBO!$G$353</definedName>
    <definedName name="Offer_Price">[4]COCKPIT!$I$38</definedName>
    <definedName name="ok">'[22]Error Check'!$C$71</definedName>
    <definedName name="oneyr">'[6]2yr &amp; 1yr share price'!$AB$10:$AG$272</definedName>
    <definedName name="Operating_profit_plus_D_A">[7]CFS!$B$9:$H$21</definedName>
    <definedName name="Options">'[7]NOSH—Mar 05'!$G$7:$L$35</definedName>
    <definedName name="Partner_Share">[4]COCKPIT!$D$88</definedName>
    <definedName name="Partner_Share_Out">[4]COCKPIT!$F$88</definedName>
    <definedName name="PE_bands">[7]PE_Bands!$L$14:$S$1693</definedName>
    <definedName name="PEER_SP">'[19]Share price performance'!$Q$10:$W$274</definedName>
    <definedName name="PEER_SP_GROWTH">'[19]Share price performance'!$Y$10:$AC$17</definedName>
    <definedName name="Pension_Adjusts">[7]Pension!$H$7:$M$16</definedName>
    <definedName name="Pension_Assumpt">[7]Pension!$B$24:$E$34</definedName>
    <definedName name="Pension_Cashcost">[7]Pension!$J$37:$L$39</definedName>
    <definedName name="Pension_Charges">[7]Pension!$B$40:$C$50</definedName>
    <definedName name="Pension_Liabs">[7]Pension!$B$7:$D$19</definedName>
    <definedName name="pensions">[7]Assumptions!$AC$3</definedName>
    <definedName name="Percent">[4]COCKPIT!$I$16</definedName>
    <definedName name="Perp">[4]COCKPIT!$D$80</definedName>
    <definedName name="PF_Financials">[13]PF_PPS!$B$11:$J$24</definedName>
    <definedName name="PF_Trading">[13]PF_PPS!$B$4:$G$9</definedName>
    <definedName name="print">{"toc",#N/A,TRUE,"TOC";"summary",#N/A,TRUE,"Summary";"credit_stats",#N/A,TRUE,"South Operating";"capital_structure",#N/A,TRUE,"Cap Structure";"income",#N/A,TRUE,"South Operating";"Margins_growth",#N/A,TRUE,"South Operating";"dep_amort_capx",#N/A,TRUE,"South Operating";"balance",#N/A,TRUE,"South Operating";"Balance_acq",#N/A,TRUE,"South Operating";"cash",#N/A,TRUE,"South Operating";"capitalization",#N/A,TRUE,"South Operating";"tax",#N/A,TRUE,"South Operating";"returns",#N/A,TRUE,"Returns";"return_calc",#N/A,TRUE,"Returns";"dep_tax",#N/A,TRUE,"South Operating";"dep_book",#N/A,TRUE,"South Operating";"fees",#N/A,TRUE,"Expenses";"tax_benefits",#N/A,TRUE,"Tax Benefits";"scenarios",#N/A,TRUE,"Operating Scenarios"}</definedName>
    <definedName name="_xlnm.Print_Area" localSheetId="5">' Financials'!$B$2:$W$80</definedName>
    <definedName name="_xlnm.Print_Area" localSheetId="3">Assumptions!$B$2:$L$25</definedName>
    <definedName name="_xlnm.Print_Area" localSheetId="1">'Cover sheet'!$B$2:$U$44</definedName>
    <definedName name="_xlnm.Print_Area" localSheetId="6">'DCF input'!$B$2:$U$128</definedName>
    <definedName name="Project_Summary">[5]LBO!$O$26:$U$34</definedName>
    <definedName name="Pul_USD_fins">[7]PPS!$C$88:$G$97</definedName>
    <definedName name="R_EV">[16]Valuation!$A$3:$E$21</definedName>
    <definedName name="R_EV_adj">[16]Valuation!$A$22:$B$32</definedName>
    <definedName name="R_F">[16]F!$M$10:$O$28</definedName>
    <definedName name="R_F2">[16]F!$D$10:$F$26</definedName>
    <definedName name="R_G1">[16]Operational!$A$7:$C$33</definedName>
    <definedName name="R_G2">[16]Operational!$D$7:$F$33</definedName>
    <definedName name="R_G3">[16]Operational!$G$7:$I$33</definedName>
    <definedName name="R_key_drivers">[16]Valuation!$N$44:$R$52</definedName>
    <definedName name="R_npv">[16]NPV!$G$47:$AF$47</definedName>
    <definedName name="range">'[6]Buy-in_6mo'!$H$2:$H$8</definedName>
    <definedName name="range_1">#REF!</definedName>
    <definedName name="range_16" localSheetId="5">#REF!</definedName>
    <definedName name="range_16">#REF!</definedName>
    <definedName name="range_17" localSheetId="5">#REF!</definedName>
    <definedName name="range_17">#REF!</definedName>
    <definedName name="range_18" localSheetId="5">#REF!</definedName>
    <definedName name="range_18">#REF!</definedName>
    <definedName name="range_2">#REF!</definedName>
    <definedName name="range_FF">#REF!</definedName>
    <definedName name="Range_Financials" localSheetId="5">' Financials'!#REF!</definedName>
    <definedName name="Range_Financials">#REF!</definedName>
    <definedName name="rate">[8]WV!$E$34</definedName>
    <definedName name="Recap_scenario">{"cap_structure",#N/A,FALSE,"Graph-Mkt Cap";"price",#N/A,FALSE,"Graph-Price";"ebit",#N/A,FALSE,"Graph-EBITDA";"ebitda",#N/A,FALSE,"Graph-EBITDA"}</definedName>
    <definedName name="refin">[7]DealSheet!$E$36</definedName>
    <definedName name="Relative_Mkt_Cap">[13]Hays_VED_MV!$B$8:$B$529,[13]Hays_VED_MV!$C$8:$C$529,[13]Hays_VED_MV!$F$8:$F$529</definedName>
    <definedName name="Relative_valuation">[16]Relative!$A$4:$O$33</definedName>
    <definedName name="RNG">[23]Edinburgh!$AA$10:$AM$109</definedName>
    <definedName name="roll_forward">[7]DealSheet!$F$14</definedName>
    <definedName name="s">[8]WV!$E$30</definedName>
    <definedName name="S_G1">[16]Operational!$K$7:$M$33</definedName>
    <definedName name="S_G2">[16]Operational!$N$7:$P$33</definedName>
    <definedName name="S_G3">[16]Operational!$Q$7:$S$33</definedName>
    <definedName name="S_U">#REF!</definedName>
    <definedName name="S1_BUYBACK_CASE" localSheetId="5">#REF!</definedName>
    <definedName name="S1_BUYBACK_CASE">#REF!</definedName>
    <definedName name="S1_CRSO_CASE" localSheetId="5">#REF!</definedName>
    <definedName name="S1_CRSO_CASE">#REF!</definedName>
    <definedName name="S1_EQUITY_RAISE_METHOD" localSheetId="5">#REF!</definedName>
    <definedName name="S1_EQUITY_RAISE_METHOD">#REF!</definedName>
    <definedName name="S1_RATINGS_CASE" localSheetId="5">#REF!</definedName>
    <definedName name="S1_RATINGS_CASE">#REF!</definedName>
    <definedName name="S1_WINECO_CASE" localSheetId="5">#REF!</definedName>
    <definedName name="S1_WINECO_CASE">#REF!</definedName>
    <definedName name="S2_BUYBACK_CASE" localSheetId="5">#REF!</definedName>
    <definedName name="S2_BUYBACK_CASE">#REF!</definedName>
    <definedName name="S2_EQUITY_RAISE_METHOD" localSheetId="5">#REF!</definedName>
    <definedName name="S2_EQUITY_RAISE_METHOD">#REF!</definedName>
    <definedName name="S2_RATINGS_CASE" localSheetId="5">#REF!</definedName>
    <definedName name="S2_RATINGS_CASE">#REF!</definedName>
    <definedName name="S3_EQUITY_RAISE_METHOD" localSheetId="5">#REF!</definedName>
    <definedName name="S3_EQUITY_RAISE_METHOD">#REF!</definedName>
    <definedName name="SAB_FINS_CASE" localSheetId="5">#REF!</definedName>
    <definedName name="SAB_FINS_CASE">#REF!</definedName>
    <definedName name="SAB_SP" localSheetId="5">#REF!</definedName>
    <definedName name="SAB_SP">#REF!</definedName>
    <definedName name="SandU">[7]LBO!$BP$49:$BU$67</definedName>
    <definedName name="SAPBEXrevision">18</definedName>
    <definedName name="SAPBEXsysID">"BWG"</definedName>
    <definedName name="SAPBEXwbID">"3LG2HDNOMZXXPT5GCGTKWGJ0B"</definedName>
    <definedName name="SC_Disposal">[4]COCKPIT!$D$104</definedName>
    <definedName name="SC_Disposals">[4]COCKPIT!$D$104</definedName>
    <definedName name="SC_trans_date">'[4]Specialty Chem Cluster_COCKPIT'!$E$10</definedName>
    <definedName name="scenario">[22]Scenarios!$H$6</definedName>
    <definedName name="ScenarioSwitch">'[20]DCF I (In)'!$Q$99</definedName>
    <definedName name="sellers">[7]PPS!$C$31:$D$36</definedName>
    <definedName name="sencount">1</definedName>
    <definedName name="Sensitivity_tables">[5]LBO!$B$302:$H$333</definedName>
    <definedName name="SGRF_Share">[4]COCKPIT!$D$87</definedName>
    <definedName name="SGRF_Share_Out">[4]COCKPIT!$F$87</definedName>
    <definedName name="SHAD">[23]Dundee!$Z$10:$AL$111</definedName>
    <definedName name="share_box">[7]PPS!$I$25:$K$31</definedName>
    <definedName name="Ship_Sales_EBITDA">[5]Ships!$B$121:$H$128</definedName>
    <definedName name="Ship_WACC_TV">[5]Ships!$B$111:$H$118</definedName>
    <definedName name="SO_trans_date">'[4]Stdalone Other Cluster_COCKPIT'!$E$10</definedName>
    <definedName name="solver_cvg">0.0001</definedName>
    <definedName name="solver_drv">1</definedName>
    <definedName name="solver_est">1</definedName>
    <definedName name="solver_itr">100</definedName>
    <definedName name="solver_lin">2</definedName>
    <definedName name="solver_neg">2</definedName>
    <definedName name="solver_num">2</definedName>
    <definedName name="solver_nwt">1</definedName>
    <definedName name="solver_pre">0.1</definedName>
    <definedName name="solver_rel1">2</definedName>
    <definedName name="solver_rel2">2</definedName>
    <definedName name="solver_rhs1">7</definedName>
    <definedName name="solver_rhs2">7</definedName>
    <definedName name="solver_scl">2</definedName>
    <definedName name="solver_sho">2</definedName>
    <definedName name="solver_tim">100</definedName>
    <definedName name="solver_tol">0.1</definedName>
    <definedName name="solver_typ">3</definedName>
    <definedName name="solver_val">7</definedName>
    <definedName name="SOP1_S">[3]V!$K$8:$K$19</definedName>
    <definedName name="SOP2_S">[3]V!$K$19:$K$24</definedName>
    <definedName name="sopval">'[6]sop valuation'!$C$2:$M$13</definedName>
    <definedName name="SOTP">[5]SOTP!$B$7:$G$19</definedName>
    <definedName name="Sources_Uses">[4]COCKPIT!$C$127:$M$147</definedName>
    <definedName name="sp">'[6]Buy-in_1y'!$D$8:$E$269</definedName>
    <definedName name="SP_Disposal">[4]COCKPIT!$D$105</definedName>
    <definedName name="SP_Disposals">[4]COCKPIT!$D$105</definedName>
    <definedName name="SP_trans_date">'[4]Specialty Plast Cluster_COCKPIT'!$E$10</definedName>
    <definedName name="sssssss">'[24]DCF I (In)'!$I$119</definedName>
    <definedName name="sssssssssssssssssssssssssssssss">'[24]DCF I (In)'!$A$117</definedName>
    <definedName name="Stand_Disposal">[4]COCKPIT!$D$103</definedName>
    <definedName name="Stub">[25]Combined!$H$9</definedName>
    <definedName name="stub_period">'[22]Inc Statement'!$I$9</definedName>
    <definedName name="stubb1">[5]LBO!$E$26</definedName>
    <definedName name="Sub_Sales_EBITDA">[5]Submarine!$B$121:$H$128</definedName>
    <definedName name="Sub_WACC_TV">[5]Submarine!$B$111:$H$118</definedName>
    <definedName name="sum">[6]Contribution!$B$4:$J$29</definedName>
    <definedName name="summ_DCFfins">[7]PPS!$C$102:$Q$127</definedName>
    <definedName name="summ_fins">[7]PPS!$C$41:$G$69</definedName>
    <definedName name="Summary_financials">[5]LBO!$B$255:$P$298</definedName>
    <definedName name="Sunil">[4]LBO!$A$1</definedName>
    <definedName name="sweep">[5]Debt!$D$27</definedName>
    <definedName name="SwitchDiscount">'[20]DCF I (In)'!$A$125</definedName>
    <definedName name="SwitchExit">'[20]DCF I (In)'!$I$119</definedName>
    <definedName name="SwitchListed">'[20]DCF I (In)'!$A$117</definedName>
    <definedName name="SYNERGIES_CASE" localSheetId="5">#REF!</definedName>
    <definedName name="SYNERGIES_CASE">#REF!</definedName>
    <definedName name="Synergies_Table_2">'[5]Babcock synergies'!$C$38:$J$44</definedName>
    <definedName name="synergy">[7]PPS!$C$149:$F$156</definedName>
    <definedName name="Synergy_Sensitivity">'[5]Babcock synergies'!$C$36:$J$44</definedName>
    <definedName name="t">[8]WV!$E$31</definedName>
    <definedName name="Table_20">[4]LBO!$R$360:$Z$370</definedName>
    <definedName name="Table_21">[4]LBO!$B$315:$T$351</definedName>
    <definedName name="Table_22">[4]LBO!$B$78:$R$100</definedName>
    <definedName name="Table_23">[4]COCKPIT!$B$152:$D$161</definedName>
    <definedName name="Table_24">[4]COCKPIT!$K$152:$N$161</definedName>
    <definedName name="table1">'[6]Buy-in_1y'!$I$38:$K$41</definedName>
    <definedName name="table2">'[6]Buy-in_6mo'!$I$38:$K$41</definedName>
    <definedName name="takeout">[6]TAKEOUT_ANALYSIS!$B$4:$M$29</definedName>
    <definedName name="Targ_IRR_3year">[7]LBO!$AT$64:$AZ$70</definedName>
    <definedName name="Tax_rate">[13]Hays_DealSheet!$L$22</definedName>
    <definedName name="Temp1">{"quarterly",#N/A,FALSE,"Income Statement";#N/A,#N/A,FALSE,"print segment";#N/A,#N/A,FALSE,"Balance Sheet";#N/A,#N/A,FALSE,"Annl Inc";#N/A,#N/A,FALSE,"Cash Flow"}</definedName>
    <definedName name="Three_IRR_EBITA">[7]PPS!$R$60:$X$68</definedName>
    <definedName name="Three_MM">[7]PPS!$R$74:$X$82</definedName>
    <definedName name="Trans_Date">[4]COCKPIT!$I$13</definedName>
    <definedName name="TVandWACC_FV">[7]DCF!$M$102:$Q$106</definedName>
    <definedName name="TVandWACC_ImpliedMultiples">[7]DCF!$AN$111:$AT$117</definedName>
    <definedName name="TVandWACC_OfferPrice">[7]DCF!$AN$100:$AT$106</definedName>
    <definedName name="twoyr">'[6]2yr &amp; 1yr share price'!$K$10:$P$532</definedName>
    <definedName name="update">'[22]Error Check'!$I$71</definedName>
    <definedName name="Upside_case_EV">[3]V!$B$16:$G$27</definedName>
    <definedName name="v">[8]WV!$E$33</definedName>
    <definedName name="val">[3]F!$B$8:$B$30,[3]F!$M$9,[3]F!$M$9:$O$30</definedName>
    <definedName name="Val_data">[3]F!$D$10:$F$25</definedName>
    <definedName name="val_mult">[3]F!$B$34:$O$36</definedName>
    <definedName name="Valuation">[5]Valuation!$B$7:$G$12</definedName>
    <definedName name="Various_Nosh">'[7]NOSH—Mar 05'!$Q$7:$W$12</definedName>
    <definedName name="Ved_exchange_rate">[13]Ved_Financials_Cal!$M$2</definedName>
    <definedName name="Ved_exchange_ratio">[13]Ved_Financials_Cal!$M$2</definedName>
    <definedName name="Ved_Financials">[13]Ved_PPS!$B$18:$J$34</definedName>
    <definedName name="Ved_Trading">[13]Ved_PPS!$B$4:$I$16</definedName>
    <definedName name="Vedior_exchange_rate">[13]Ved_Financials_Cal!$M$2</definedName>
    <definedName name="Vedior_Graph">[13]Shr_Graphs!$J$8:$K$530,[13]Shr_Graphs!$N$8:$N$530</definedName>
    <definedName name="WACC">[5]DCF!$E$10</definedName>
    <definedName name="WACC_calculation">[10]Summary!$G$5:$K$25</definedName>
    <definedName name="WACC1">'[5]VT DCF'!$E$10</definedName>
    <definedName name="Wil_USD_fins">[7]PPS!$C$74:$G$83</definedName>
    <definedName name="wrn.Accounts._.and._.Assumptions.">{"S&amp;U",#N/A,FALSE,"s&amp;u";"financing",#N/A,FALSE,"Input";"financing2",#N/A,FALSE,"Input";"Balance Sheet",#N/A,FALSE,"BS";"P&amp;L",#N/A,FALSE,"P&amp;L";"Cashflow",#N/A,FALSE,"CF"}</definedName>
    <definedName name="wrn.ALL.">{#N/A,#N/A,FALSE,"DCF";#N/A,#N/A,FALSE,"WACC";#N/A,#N/A,FALSE,"Sales_EBIT";#N/A,#N/A,FALSE,"Capex_Depreciation";#N/A,#N/A,FALSE,"WC";#N/A,#N/A,FALSE,"Interest";#N/A,#N/A,FALSE,"Assumptions"}</definedName>
    <definedName name="wrn.Complete._.Report.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leteReport.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venants.">{"Covenants",#N/A,FALSE,"Covs";"quarterly covenants",#N/A,FALSE,"Covs";"quarterly projections",#N/A,FALSE,"Covs"}</definedName>
    <definedName name="wrn.dcf.">{"mgmt forecast",#N/A,FALSE,"Mgmt Forecast";"dcf table",#N/A,FALSE,"Mgmt Forecast";"sensitivity",#N/A,FALSE,"Mgmt Forecast";"table inputs",#N/A,FALSE,"Mgmt Forecast";"calculations",#N/A,FALSE,"Mgmt Forecast"}</definedName>
    <definedName name="wrn.DCFEpervier.">{#N/A,#N/A,FALSE,"Inc. Statement-DCF";#N/A,#N/A,FALSE,"Assumptions";#N/A,#N/A,FALSE,"Inputs - Sales (KFF)";#N/A,#N/A,FALSE,"Inputs - Margins %";#N/A,#N/A,FALSE,"Inputs - Units";#N/A,#N/A,FALSE,"Output - Prices";#N/A,#N/A,FALSE,"Outputs - Margins (KFF)";#N/A,#N/A,FALSE,"Outputs - Costs";#N/A,#N/A,FALSE,"Outputs - Costs % ";#N/A,#N/A,FALSE,"Output - Units % Inc.";#N/A,#N/A,FALSE,"Output - Sales % Inc";#N/A,#N/A,FALSE,"Output - Prices % Inc.";#N/A,#N/A,FALSE,"WACC"}</definedName>
    <definedName name="wrn.Earnings._.Model.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forecast.">{#N/A,#N/A,FALSE,"model"}</definedName>
    <definedName name="wrn.forecast2">{#N/A,#N/A,FALSE,"model"}</definedName>
    <definedName name="wrn.forecastassumptions.">{#N/A,#N/A,FALSE,"model"}</definedName>
    <definedName name="wrn.forecastassumptions2">{#N/A,#N/A,FALSE,"model"}</definedName>
    <definedName name="wrn.forecastROIC.">{#N/A,#N/A,FALSE,"model"}</definedName>
    <definedName name="wrn.forecastROIC2">{#N/A,#N/A,FALSE,"model"}</definedName>
    <definedName name="wrn.Full.">{"front",#N/A,FALSE,"Cover";"S&amp;U",#N/A,FALSE,"s&amp;u";"financing",#N/A,FALSE,"Input";"financing2",#N/A,FALSE,"Input";"Ratios",#N/A,FALSE,"Ratios";"P&amp;L",#N/A,FALSE,"P&amp;L";"Cashflow",#N/A,FALSE,"CF";"Balance Sheet",#N/A,FALSE,"BS";"Exit Cap",#N/A,FALSE,"Rets";"Returns",#N/A,FALSE,"Rets";"Covenants",#N/A,FALSE,"Covs";"input1",#N/A,FALSE,"Input";"input2",#N/A,FALSE,"Input";"input3",#N/A,FALSE,"Input";"graph",#N/A,FALSE,"Graphs"}</definedName>
    <definedName name="wrn.Full._.Print.">{#N/A,#N/A,FALSE,"Summary";#N/A,#N/A,FALSE,"Returns";#N/A,#N/A,FALSE,"Fees";#N/A,#N/A,FALSE,"Opening BS";#N/A,#N/A,FALSE,"EMO";#N/A,#N/A,FALSE,"BS";#N/A,#N/A,FALSE,"IS";#N/A,#N/A,FALSE,"CFS";#N/A,#N/A,FALSE,"Int. Rates";#N/A,#N/A,FALSE,"Int. Cost";#N/A,#N/A,FALSE,"Debt";#N/A,#N/A,FALSE,"Ratios";#N/A,#N/A,FALSE,"Returns Detail";#N/A,#N/A,FALSE,"DCF"}</definedName>
    <definedName name="wrn.handout.">{"quarterly",#N/A,FALSE,"Income Statement New CPB";"annual",#N/A,FALSE,"Income Statement New CPB";"cash flow",#N/A,FALSE,"Cash Flow";"balance",#N/A,FALSE,"Balance Sheet";"seg",#N/A,FALSE,"New Segment Breakout"}</definedName>
    <definedName name="wrn.history.">{#N/A,#N/A,FALSE,"model"}</definedName>
    <definedName name="wrn.history2">{#N/A,#N/A,FALSE,"model"}</definedName>
    <definedName name="wrn.histROIC.">{#N/A,#N/A,FALSE,"model"}</definedName>
    <definedName name="wrn.histROIC2">{#N/A,#N/A,FALSE,"model"}</definedName>
    <definedName name="wrn.market._.share.">{#N/A,#N/A,FALSE,"Bestfoods";#N/A,#N/A,FALSE,"Campbell";#N/A,#N/A,FALSE,"ConAgra";#N/A,#N/A,FALSE,"Healthy Choice";#N/A,#N/A,FALSE,"Int'l Home Foods";#N/A,#N/A,FALSE,"General Mills";#N/A,#N/A,FALSE,"Heinz";#N/A,#N/A,FALSE,"Kellogg";#N/A,#N/A,FALSE,"Kraft";#N/A,#N/A,FALSE,"Nabisco";#N/A,#N/A,FALSE,"Quaker Oats";#N/A,#N/A,FALSE,"Sara Lee";#N/A,#N/A,FALSE,"print summary"}</definedName>
    <definedName name="wrn.Print_model.">{"toc",#N/A,TRUE,"TOC";"summary",#N/A,TRUE,"Summary";"credit_stats",#N/A,TRUE,"South Operating";"capital_structure",#N/A,TRUE,"Cap Structure";"income",#N/A,TRUE,"South Operating";"Margins_growth",#N/A,TRUE,"South Operating";"dep_amort_capx",#N/A,TRUE,"South Operating";"balance",#N/A,TRUE,"South Operating";"Balance_acq",#N/A,TRUE,"South Operating";"cash",#N/A,TRUE,"South Operating";"capitalization",#N/A,TRUE,"South Operating";"tax",#N/A,TRUE,"South Operating";"returns",#N/A,TRUE,"Returns";"return_calc",#N/A,TRUE,"Returns";"dep_tax",#N/A,TRUE,"South Operating";"dep_book",#N/A,TRUE,"South Operating";"fees",#N/A,TRUE,"Expenses";"tax_benefits",#N/A,TRUE,"Tax Benefits";"scenarios",#N/A,TRUE,"Operating Scenarios"}</definedName>
    <definedName name="wrn.PRINT.">{#N/A,#N/A,FALSE,"Summary";#N/A,#N/A,FALSE,"Returns";#N/A,#N/A,FALSE,"IS";#N/A,#N/A,FALSE,"CFS";#N/A,#N/A,FALSE,"Opening BS";#N/A,#N/A,FALSE,"BS";#N/A,#N/A,FALSE,"Int. Rates";#N/A,#N/A,FALSE,"Int. Cost";#N/A,#N/A,FALSE,"Fees";#N/A,#N/A,FALSE,"Ratios";#N/A,#N/A,FALSE,"DCF"}</definedName>
    <definedName name="wrn.print._.graphs.">{"cap_structure",#N/A,FALSE,"Graph-Mkt Cap";"price",#N/A,FALSE,"Graph-Price";"ebit",#N/A,FALSE,"Graph-EBITDA";"ebitda",#N/A,FALSE,"Graph-EBITDA"}</definedName>
    <definedName name="wrn.print._.raw._.data._.entry.">{"inputs raw data",#N/A,TRUE,"INPUT"}</definedName>
    <definedName name="wrn.print._.summary._.sheets.">{"summary1",#N/A,TRUE,"Comps";"summary2",#N/A,TRUE,"Comps";"summary3",#N/A,TRUE,"Comps"}</definedName>
    <definedName name="wrn.Short._.Print.">{#N/A,#N/A,FALSE,"Summary";#N/A,#N/A,FALSE,"Returns";#N/A,#N/A,FALSE,"Opening BS";#N/A,#N/A,FALSE,"EMO";#N/A,#N/A,FALSE,"BS";#N/A,#N/A,FALSE,"IS";#N/A,#N/A,FALSE,"Metalworking IS";#N/A,#N/A,FALSE,"CFS";#N/A,#N/A,FALSE,"Ratios"}</definedName>
    <definedName name="wrn.Summary.">{"front",#N/A,TRUE,"Cover";"P&amp;L",#N/A,TRUE,"P&amp;L";"Balance Sheet",#N/A,TRUE,"BS";"Cashflow",#N/A,TRUE,"CF";"Exit Cap",#N/A,TRUE,"Rets";"Returns",#N/A,TRUE,"Rets";"S&amp;U",#N/A,TRUE,"s&amp;u"}</definedName>
    <definedName name="wrn1.history">{#N/A,#N/A,FALSE,"model"}</definedName>
    <definedName name="wrn3.histroic">{#N/A,#N/A,FALSE,"model"}</definedName>
    <definedName name="WSMI_Sales_EBITDA">[5]WSMI!$C$123:$H$128</definedName>
    <definedName name="WSMI_WACC_TV">[5]WSMI!$C$113:$H$118</definedName>
    <definedName name="wvu.inputs._.raw._.data.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summary1.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2.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3.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xstr">'[6]xstrata as %'!$G$8:$J$874</definedName>
    <definedName name="xx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year_days">[4]COCKPIT!$X$13</definedName>
    <definedName name="year2">'[6]Share price_2years'!$L$7:$Q$531</definedName>
    <definedName name="ZZZ">{"AR",#N/A,FALSE,"ASMGTSUM";"INV",#N/A,FALSE,"ASMGTSUM";"HCCOMP",#N/A,FALSE,"ASMGTSUM";"cap.depr",#N/A,FALSE,"ASMGTSUM"}</definedName>
  </definedNames>
  <calcPr calcId="191029" iterate="1" iterateCount="100" iterateDelta="0.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JPMorgan Chase &amp; Co.</author>
  </authors>
  <commentList>
    <comment ref="A1" authorId="0">
      <text>
        <r>
          <rPr>
            <b/>
            <sz val="9"/>
            <rFont val="Tahoma"/>
            <charset val="134"/>
          </rPr>
          <t>&lt;?xml version="1.0" encoding="utf-8"?&gt;&lt;Schema xmlns:xsi="http://www.w3.org/2001/XMLSchema-instance" xmlns:xsd="http://www.w3.org/2001/XMLSchema" Version="1"&gt;&lt;FQL&gt;&lt;Q&gt;HFD-GB^JULIAN(FG_PRICE(43488,43853).DATES)&lt;/Q&gt;&lt;R&gt;260&lt;/R&gt;&lt;C&gt;1&lt;/C&gt;&lt;D xsi:type="xsd:int"&gt;43488&lt;/D&gt;&lt;D xsi:type="xsd:int"&gt;43489&lt;/D&gt;&lt;D xsi:type="xsd:int"&gt;43490&lt;/D&gt;&lt;D xsi:type="xsd:int"&gt;43493&lt;/D&gt;&lt;D xsi:type="xsd:int"&gt;43494&lt;/D&gt;&lt;D xsi:type="xsd:int"&gt;43495&lt;/D&gt;&lt;D xsi:type="xsd:int"&gt;43496&lt;/D&gt;&lt;D xsi:type="xsd:int"&gt;43497&lt;/D&gt;&lt;D xsi:type="xsd:int"&gt;43500&lt;/D&gt;&lt;D xsi:type="xsd:int"&gt;43501&lt;/D&gt;&lt;D xsi:type="xsd:int"&gt;43502&lt;/D&gt;&lt;D xsi:type="xsd:int"&gt;43503&lt;/D&gt;&lt;D xsi:type="xsd:int"&gt;43504&lt;/D&gt;&lt;D xsi:type="xsd:int"&gt;43507&lt;/D&gt;&lt;D xsi:type="xsd:int"&gt;43508&lt;/D&gt;&lt;D xsi:type="xsd:int"&gt;43509&lt;/D&gt;&lt;D xsi:type="xsd:int"&gt;43510&lt;/D&gt;&lt;D xsi:type="xsd:int"&gt;43511&lt;/D&gt;&lt;D xsi:type="xsd:int"&gt;43514&lt;/D&gt;&lt;D xsi:type="xsd:int"&gt;43515&lt;/D&gt;&lt;D xsi:type="xsd:int"&gt;43516&lt;/D&gt;&lt;D xsi:type="xsd:int"&gt;43517&lt;/D&gt;&lt;D xsi:type="xsd:int"&gt;43518&lt;/D&gt;&lt;D xsi:type="xsd:int"&gt;43521&lt;/D&gt;&lt;D xsi:type="xsd:int"&gt;43522&lt;/D&gt;&lt;D xsi:type="xsd:int"&gt;43523&lt;/D&gt;&lt;D xsi:type="xsd:int"&gt;43524&lt;/D&gt;&lt;D xsi:type="xsd:int"&gt;43525&lt;/D&gt;&lt;D xsi:type="xsd:int"&gt;43528&lt;/D&gt;&lt;D xsi:type="xsd:int"&gt;43529&lt;/D&gt;&lt;D xsi:type="xsd:int"&gt;43530&lt;/D&gt;&lt;D xsi:type="xsd:int"&gt;43531&lt;/D&gt;&lt;D xsi:type="xsd:int"&gt;43532&lt;/D&gt;&lt;D xsi:type="xsd:int"&gt;43535&lt;/D&gt;&lt;D xsi:type="xsd:int"&gt;43536&lt;/D&gt;&lt;D xsi:type="xsd:int"&gt;43537&lt;/D&gt;&lt;D xsi:type="xsd:int"&gt;43538&lt;/D&gt;&lt;D xsi:type="xsd:int"&gt;43539&lt;/D&gt;&lt;D xsi:type="xsd:int"&gt;43542&lt;/D&gt;&lt;D xsi:type="xsd:int"&gt;43543&lt;/D&gt;&lt;D xsi:type="xsd:int"&gt;43544&lt;/D&gt;&lt;D xsi:type="xsd:int"&gt;43545&lt;/D&gt;&lt;D xsi:type="xsd:int"&gt;43546&lt;/D&gt;&lt;D xsi:type="xsd:int"&gt;43549&lt;/D&gt;&lt;D xsi:type="xsd:int"&gt;43550&lt;/D&gt;&lt;D xsi:type="xsd:int"&gt;43551&lt;/D&gt;&lt;D xsi:type="xsd:int"&gt;43552&lt;/D&gt;&lt;D xsi:type="xsd:int"&gt;43553&lt;/D&gt;&lt;D xsi:type="xsd:int"&gt;43556&lt;/D&gt;&lt;D xsi:type="xsd:int"&gt;43557&lt;/D&gt;&lt;D xsi:type="xsd:int"&gt;43558&lt;/D&gt;&lt;D xsi:type="xsd:int"&gt;43559&lt;/D&gt;&lt;D xsi:type="xsd:int"&gt;43560&lt;/D&gt;&lt;D xsi:type="xsd:int"&gt;43563&lt;/D&gt;&lt;D xsi:type="xsd:int"&gt;43564&lt;/D&gt;&lt;D xsi:type="xsd:int"&gt;43565&lt;/D&gt;&lt;D xsi:type="xsd:int"&gt;43566&lt;/D&gt;&lt;D xsi:type="xsd:int"&gt;43567&lt;/D&gt;&lt;D xsi:type="xsd:int"&gt;43570&lt;/D&gt;&lt;D xsi:type="xsd:int"&gt;43571&lt;/D&gt;&lt;D xsi:type="xsd:int"&gt;43572&lt;/D&gt;&lt;D xsi:type="xsd:int"&gt;43573&lt;/D&gt;&lt;D xsi:type="xsd:int"&gt;43574&lt;/D&gt;&lt;D xsi:type="xsd:int"&gt;43577&lt;/D&gt;&lt;D xsi:type="xsd:int"&gt;43578&lt;/D&gt;&lt;D xsi:type="xsd:int"&gt;43579&lt;/D&gt;&lt;D xsi:type="xsd:int"&gt;43580&lt;/D&gt;&lt;D xsi:type="xsd:int"&gt;43581&lt;/D&gt;&lt;D xsi:type="xsd:int"&gt;43584&lt;/D&gt;&lt;D xsi:type="xsd:int"&gt;43585&lt;/D&gt;&lt;D xsi:type="xsd:int"&gt;43586&lt;/D&gt;&lt;D xsi:type="xsd:int"&gt;43587&lt;/D&gt;&lt;D xsi:type="xsd:int"&gt;43588&lt;/D&gt;&lt;D xsi:type="xsd:int"&gt;43591&lt;/D&gt;&lt;D xsi:type="xsd:int"&gt;43592&lt;/D&gt;&lt;D xsi:type="xsd:int"&gt;43593&lt;/D&gt;&lt;D xsi:type="xsd:int"&gt;43594&lt;/D&gt;&lt;D xsi:type="xsd:int"&gt;43595&lt;/D&gt;&lt;D xsi:type="xsd:int"&gt;43598&lt;/D&gt;&lt;D xsi:type="xsd:int"&gt;43599&lt;/D&gt;&lt;D xsi:type="xsd:int"&gt;43600&lt;/D&gt;&lt;D xsi:type="xsd:int"&gt;43601&lt;/D&gt;&lt;D xsi:type="xsd:int"&gt;43602&lt;/D&gt;&lt;D xsi:type="xsd:int"&gt;43605&lt;/D&gt;&lt;D xsi:type="xsd:int"&gt;43606&lt;/D&gt;&lt;D xsi:type="xsd:int"&gt;43607&lt;/D&gt;&lt;D xsi:type="xsd:int"&gt;43608&lt;/D&gt;&lt;D xsi:type="xsd:int"&gt;43609&lt;/D&gt;&lt;D xsi:type="xsd:int"&gt;43612&lt;/D&gt;&lt;D xsi:type="xsd:int"&gt;43613&lt;/D&gt;&lt;D xsi:type="xsd:int"&gt;43614&lt;/D&gt;&lt;D xsi:type="xsd:int"&gt;43615&lt;/D&gt;&lt;D xsi:type="xsd:int"&gt;43616&lt;/D&gt;&lt;D xsi:type="xsd:int"&gt;43619&lt;/D&gt;&lt;D xsi:type="xsd:int"&gt;43620&lt;/D&gt;&lt;D xsi:type="xsd:int"&gt;43621&lt;/D&gt;&lt;D xsi:type="xsd:int"&gt;43622&lt;/D&gt;&lt;D xsi:type="xsd:int"&gt;43623&lt;/D&gt;&lt;D xsi:type="xsd:int"&gt;43626&lt;/D&gt;&lt;D xsi:type="xsd:int"&gt;43627&lt;/D&gt;&lt;D xsi:type="xsd:int"&gt;43628&lt;/D&gt;&lt;D xsi:type="xsd:int"&gt;43629&lt;/D&gt;&lt;D xsi:type="xsd:int"&gt;43630&lt;/D&gt;&lt;D xsi:type="xsd:int"&gt;43633&lt;/D&gt;&lt;D xsi:type="xsd:int"&gt;43634&lt;/D&gt;&lt;D xsi:type="xsd:int"&gt;43635&lt;/D&gt;&lt;D xsi:type="xsd:int"&gt;43636&lt;/D&gt;&lt;D xsi:type="xsd:int"&gt;43637&lt;/D&gt;&lt;D xsi:type="xsd:int"&gt;43640&lt;/D&gt;&lt;D xsi:type="xsd:int"&gt;43641&lt;/D&gt;&lt;D xsi:type="xsd:int"&gt;43642&lt;/D&gt;&lt;D xsi:type="xsd:int"&gt;43643&lt;/D&gt;&lt;D xsi:type="xsd:int"&gt;43644&lt;/D&gt;&lt;D xsi:type="xsd:int"&gt;43647&lt;/D&gt;&lt;D xsi:type="xsd:int"&gt;43648&lt;/D&gt;&lt;D xsi:type="xsd:int"&gt;43649&lt;/D&gt;&lt;D xsi:type="xsd:int"&gt;43650&lt;/D&gt;&lt;D xsi:type="xsd:int"&gt;43651&lt;/D&gt;&lt;D xsi:type="xsd:int"&gt;43654&lt;/D&gt;&lt;D xsi:type="xsd:int"&gt;43655&lt;/D&gt;&lt;D xsi:type="xsd:int"&gt;43656&lt;/D&gt;&lt;D xsi:type="xsd:int"&gt;43657&lt;/D&gt;&lt;D xsi:type="xsd:int"&gt;43658&lt;/D&gt;&lt;D xsi:type="xsd:int"&gt;43661&lt;/D&gt;&lt;D xsi:type="xsd:int"&gt;43662&lt;/D&gt;&lt;D xsi:type="xsd:int"&gt;43663&lt;/D&gt;&lt;D xsi:type="xsd:int"&gt;43664&lt;/D&gt;&lt;D xsi:type="xsd:int"&gt;43665&lt;/D&gt;&lt;D xsi:type="xsd:int"&gt;43668&lt;/D&gt;&lt;D xsi:type="xsd:int"&gt;43669&lt;/D&gt;&lt;D xsi:type="xsd:int"&gt;43670&lt;/D&gt;&lt;D xsi:type="xsd:int"&gt;43671&lt;/D&gt;&lt;D xsi:type="xsd:int"&gt;43672&lt;/D&gt;&lt;D xsi:type="xsd:int"&gt;43675&lt;/D&gt;&lt;D xsi:type="xsd:int"&gt;43676&lt;/D&gt;&lt;D xsi:type="xsd:int"&gt;43677&lt;/D&gt;&lt;D xsi:type="xsd:int"&gt;43678&lt;/D&gt;&lt;D xsi:type="xsd:int"&gt;43679&lt;/D&gt;&lt;D xsi:type="xsd:int"&gt;43682&lt;/D&gt;&lt;D xsi:type="xsd:int"&gt;43683&lt;/D&gt;&lt;D xsi:type="xsd:int"&gt;43684&lt;/D&gt;&lt;D xsi:type="xsd:int"&gt;43685&lt;/D&gt;&lt;D xsi:type="xsd:int"&gt;43686&lt;/D&gt;&lt;D xsi:type="xsd:int"&gt;43689&lt;/D&gt;&lt;D xsi:type="xsd:int"&gt;43690&lt;/D&gt;&lt;D xsi:type="xsd:int"&gt;43691&lt;/D&gt;&lt;D xsi:type="xsd:int"&gt;43692&lt;/D&gt;&lt;D xsi:type="xsd:int"&gt;43693&lt;/D&gt;&lt;D xsi:type="xsd:int"&gt;43696&lt;/D&gt;&lt;D xsi:type="xsd:int"&gt;43697&lt;/D&gt;&lt;D xsi:type="xsd:int"&gt;43698&lt;/D&gt;&lt;D xsi:type="xsd:int"&gt;43699&lt;/D&gt;&lt;D xsi:type="xsd:int"&gt;43700&lt;/D&gt;&lt;D xsi:type="xsd:int"&gt;43703&lt;/D&gt;&lt;D xsi:type="xsd:int"&gt;43704&lt;/D&gt;&lt;D xsi:type="xsd:int"&gt;43705&lt;/D&gt;&lt;D xsi:type="xsd:int"&gt;43706&lt;/D&gt;&lt;D xsi:type="xsd:int"&gt;43707&lt;/D&gt;&lt;D xsi:type="xsd:int"&gt;43710&lt;/D&gt;&lt;D xsi:type="xsd:int"&gt;43711&lt;/D&gt;&lt;D xsi:type="xsd:int"&gt;43712&lt;/D&gt;&lt;D xsi:type="xsd:int"&gt;43713&lt;/D&gt;&lt;D xsi:type="xsd:int"&gt;43714&lt;/D&gt;&lt;D xsi:type="xsd:int"&gt;43717&lt;/D&gt;&lt;D xsi:type="xsd:int"&gt;43718&lt;/D&gt;&lt;D xsi:type="xsd:int"&gt;43719&lt;/D&gt;&lt;D xsi:type="xsd:int"&gt;43720&lt;/D&gt;&lt;D xsi:type="xsd:int"&gt;43721&lt;/D&gt;&lt;D xsi:type="xsd:int"&gt;43724&lt;/D&gt;&lt;D xsi:type="xsd:int"&gt;43725&lt;/D&gt;&lt;D xsi:type="xsd:int"&gt;43726&lt;/D&gt;&lt;D xsi:type="xsd:int"&gt;43727&lt;/D&gt;&lt;D xsi:type="xsd:int"&gt;43728&lt;/D&gt;&lt;D xsi:type="xsd:int"&gt;43731&lt;/D&gt;&lt;D xsi:type="xsd:int"&gt;43732&lt;/D&gt;&lt;D xsi:type="xsd:int"&gt;43733&lt;/D&gt;&lt;D xsi:type="xsd:int"&gt;43734&lt;/D&gt;&lt;D xsi:type="xsd:int"&gt;43735&lt;/D&gt;&lt;D xsi:type="xsd:int"&gt;43738&lt;/D&gt;&lt;D xsi:type="xsd:int"&gt;43739&lt;/D&gt;&lt;D xsi:type="xsd:int"&gt;43740&lt;/D&gt;&lt;D xsi:type="xsd:int"&gt;43741&lt;/D&gt;&lt;D xsi:type="xsd:int"&gt;43742&lt;/D&gt;&lt;D xsi:type="xsd:int"&gt;43745&lt;/D&gt;&lt;D xsi:type="xsd:int"&gt;43746&lt;/D&gt;&lt;D xsi:type="xsd:int"&gt;43747&lt;/D&gt;&lt;D xsi:type="xsd:int"&gt;43748&lt;/D&gt;&lt;D xsi:type="xsd:int"&gt;43749&lt;/D&gt;&lt;D xsi:type="xsd:int"&gt;43752&lt;/D&gt;&lt;D xsi:type="xsd:int"&gt;43753&lt;/D&gt;&lt;D xsi:type="xsd:int"&gt;43754&lt;/D&gt;&lt;D xsi:type="xsd:int"&gt;43755&lt;/D&gt;&lt;D xsi:type="xsd:int"&gt;43756&lt;/D&gt;&lt;D xsi:type="xsd:int"&gt;43759&lt;/D&gt;&lt;D xsi:type="xsd:int"&gt;43760&lt;/D&gt;&lt;D xsi:type="xsd:int"&gt;43761&lt;/D&gt;&lt;D xsi:type="xsd:int"&gt;43762&lt;/D&gt;&lt;D xsi:type="xsd:int"&gt;43763&lt;/D&gt;&lt;D xsi:type="xsd:int"&gt;43766&lt;/D&gt;&lt;D xsi:type="xsd:int"&gt;43767&lt;/D&gt;&lt;D xsi:type="xsd:int"&gt;43768&lt;/D&gt;&lt;D xsi:type="xsd:int"&gt;43769&lt;/D&gt;&lt;D xsi:type="xsd:int"&gt;43770&lt;/D&gt;&lt;D xsi:type="xsd:int"&gt;43773&lt;/D&gt;&lt;D xsi:type="xsd:int"&gt;43774&lt;/D&gt;&lt;D xsi:type="xsd:int"&gt;43775&lt;/D&gt;&lt;D xsi:type="xsd:int"&gt;43776&lt;/D&gt;&lt;D xsi:type="xsd:int"&gt;43777&lt;/D&gt;&lt;D xsi:type="xsd:int"&gt;43780&lt;/D&gt;&lt;D xsi:type="xsd:int"&gt;43781&lt;/D&gt;&lt;D xsi:type="xsd:int"&gt;43782&lt;/D&gt;&lt;D xsi:type="xsd:int"&gt;43783&lt;/D&gt;&lt;D xsi:type="xsd:int"&gt;43784&lt;/D&gt;&lt;D xsi:type="xsd:int"&gt;43787&lt;/D&gt;&lt;D xsi:type="xsd:int"&gt;43788&lt;/D&gt;&lt;D xsi:type="xsd:int"&gt;43789&lt;/D&gt;&lt;D xsi:type="xsd:int"&gt;43790&lt;/D&gt;&lt;D xsi:type="xsd:int"&gt;43791&lt;/D&gt;&lt;D xsi:type="xsd:int"&gt;43794&lt;/D&gt;&lt;D xsi:type="xsd:int"&gt;43795&lt;/D&gt;&lt;D xsi:type="xsd:int"&gt;43796&lt;/D&gt;&lt;D xsi:type="xsd:int"&gt;43797&lt;/D&gt;&lt;D xsi:type="xsd:int"&gt;43798&lt;/D&gt;&lt;D xsi:type="xsd:int"&gt;43801&lt;/D&gt;&lt;D xsi:type="xsd:int"&gt;43802&lt;/D&gt;&lt;D xsi:type="xsd:int"&gt;43803&lt;/D&gt;&lt;D xsi:type="xsd:int"&gt;43804&lt;/D&gt;&lt;D xsi:type="xsd:int"&gt;43805&lt;/D&gt;&lt;D xsi:type="xsd:int"&gt;43808&lt;/D&gt;&lt;D xsi:type="xsd:int"&gt;43809&lt;/D&gt;&lt;D xsi:type="xsd:int"&gt;43810&lt;/D&gt;&lt;D xsi:type="xsd:int"&gt;43811&lt;/D&gt;&lt;D xsi:type="xsd:int"&gt;43812&lt;/D&gt;&lt;D xsi:type="xsd:int"&gt;43815&lt;/D&gt;&lt;D xsi:type="xsd:int"&gt;43816&lt;/D&gt;&lt;D xsi:type="xsd:int"&gt;43817&lt;/D&gt;&lt;D xsi:type="xsd:int"&gt;43818&lt;/D&gt;&lt;D xsi:type="xsd:int"&gt;43819&lt;/D&gt;&lt;D xsi:type="xsd:int"&gt;43822&lt;/D&gt;&lt;D xsi:type="xsd:int"&gt;43823&lt;/D&gt;&lt;D xsi:type="xsd:int"&gt;43825&lt;/D&gt;&lt;D xsi:type="xsd:int"&gt;43826&lt;/D&gt;&lt;D xsi:type="xsd:int"&gt;43829&lt;/D&gt;&lt;D xsi:type="xsd:int"&gt;43830&lt;/D&gt;&lt;D xsi:type="xsd:int"&gt;43832&lt;/D&gt;&lt;D xsi:type="xsd:int"&gt;43833&lt;/D&gt;&lt;D xsi:type="xsd:int"&gt;43836&lt;/D&gt;&lt;D xsi:type="xsd:int"&gt;43837&lt;/D&gt;&lt;D xsi:type="xsd:int"&gt;43838&lt;/D&gt;&lt;D xsi:type="xsd:int"&gt;43839&lt;/D&gt;&lt;D xsi:type="xsd:int"&gt;43840&lt;/D&gt;&lt;D xsi:type="xsd:int"&gt;43843&lt;/D&gt;&lt;D xsi:type="xsd:int"&gt;43844&lt;/D&gt;&lt;D xsi:type="xsd:int"&gt;43845&lt;/D&gt;&lt;D xsi:type="xsd:int"&gt;43846&lt;/D&gt;&lt;D xsi:type="xsd:int"&gt;43847&lt;/D&gt;&lt;D xsi:type="xsd:int"&gt;43850&lt;/D&gt;&lt;D xsi:type="xsd:int"&gt;43851&lt;/D&gt;&lt;D xsi:type="xsd:int"&gt;43852&lt;/D&gt;&lt;D xsi:type="xsd:int"&gt;43853&lt;/D&gt;&lt;/FQL&gt;&lt;FQL&gt;&lt;Q&gt;HFD-GB^MIN(XP_PRICE_VWAP(-6AM,43853))&lt;/Q&gt;&lt;R&gt;1&lt;/R&gt;&lt;C&gt;1&lt;/C&gt;&lt;D xsi:type="xsd:double"&gt;1.4523777&lt;/D&gt;&lt;/FQL&gt;&lt;FQL&gt;&lt;Q&gt;HFD-GB^FG_PRICE(01/23/2020)&lt;/Q&gt;&lt;R&gt;1&lt;/R&gt;&lt;C&gt;1&lt;/C&gt;&lt;D xsi:type="xsd:double"&gt;1.6389999&lt;/D&gt;&lt;/FQL&gt;&lt;FQL&gt;&lt;Q&gt;HFD-GB^FE_ESTIMATE(EBIT,MED,ANNUAL_ROLL,+2,43853,,,'CURRENCY=ESTCUR,,,')&lt;/Q&gt;&lt;R&gt;1&lt;/R&gt;&lt;C&gt;1&lt;/C&gt;&lt;D xsi:type="xsd:double"&gt;52.46267&lt;/D&gt;&lt;/FQL&gt;&lt;FQL&gt;&lt;Q&gt;HFD-GB^FE_ESTIMATE(CAPEX,MED,ANNUAL_ROLL,+2,43853,,,'CURRENCY=ESTCUR,,,')&lt;/Q&gt;&lt;R&gt;1&lt;/R&gt;&lt;C&gt;1&lt;/C&gt;&lt;D xsi:type="xsd:double"&gt;40&lt;/D&gt;&lt;/FQL&gt;&lt;FQL&gt;&lt;Q&gt;HFD-GB^MIN(XP_PRICE_VWAP(-12AM,43853))&lt;/Q&gt;&lt;R&gt;1&lt;/R&gt;&lt;C&gt;1&lt;/C&gt;&lt;D xsi:type="xsd:double"&gt;1.4523777&lt;/D&gt;&lt;/FQL&gt;&lt;FQL&gt;&lt;Q&gt;HFD-GB^FE_ESTIMATE(SALES,MED,ANNUAL_ROLL,+1,43853,,,'CURRENCY=ESTCUR,,,')&lt;/Q&gt;&lt;R&gt;1&lt;/R&gt;&lt;C&gt;1&lt;/C&gt;&lt;D xsi:type="xsd:double"&gt;1140&lt;/D&gt;&lt;/FQL&gt;&lt;FQL&gt;&lt;Q&gt;HFD-GB^FE_ESTIMATE(EBIT,MED,ANNUAL_ROLL,+3,43853,,,'CURRENCY=ESTCUR,,,')&lt;/Q&gt;&lt;R&gt;1&lt;/R&gt;&lt;C&gt;1&lt;/C&gt;&lt;D xsi:type="xsd:double"&gt;55&lt;/D&gt;&lt;/FQL&gt;&lt;FQL&gt;&lt;Q&gt;HFD-GB^FE_ESTIMATE(CAPEX,MED,ANNUAL_ROLL,+3,43853,,,'CURRENCY=ESTCUR,,,')&lt;/Q&gt;&lt;R&gt;1&lt;/R&gt;&lt;C&gt;1&lt;/C&gt;&lt;D xsi:type="xsd:double"&gt;40&lt;/D&gt;&lt;/FQL&gt;&lt;FQL&gt;&lt;Q&gt;HFD-GB^P_PRICE_HIGH(43488,43853,,,,"PRICE","CLOSE")&lt;/Q&gt;&lt;R&gt;1&lt;/R&gt;&lt;C&gt;1&lt;/C&gt;&lt;D xsi:type="xsd:double"&gt;2.586&lt;/D&gt;&lt;/FQL&gt;&lt;FQL&gt;&lt;Q&gt;HFD-GB^FE_ESTIMATE(SALES,MED,ANNUAL_ROLL,+2,43853,,,'CURRENCY=ESTCUR,,,')&lt;/Q&gt;&lt;R&gt;1&lt;/R&gt;&lt;C&gt;1&lt;/C&gt;&lt;D xsi:type="xsd:double"&gt;1154&lt;/D&gt;&lt;/FQL&gt;&lt;FQL&gt;&lt;Q&gt;HFD-GB^FE_ESTIMATE(NET_INC,MED,ANNUAL_ROLL,+1,43853,,,'CURRENCY=ESTCUR,,,')&lt;/Q&gt;&lt;R&gt;1&lt;/R&gt;&lt;C&gt;1&lt;/C&gt;&lt;D xsi:type="xsd:double"&gt;43.4&lt;/D&gt;&lt;/FQL&gt;&lt;FQL&gt;&lt;Q&gt;HFD-GB^P_PRICE(43853)&lt;/Q&gt;&lt;R&gt;1&lt;/R&gt;&lt;C&gt;1&lt;/C&gt;&lt;D xsi:type="xsd:double"&gt;1.6389999&lt;/D&gt;&lt;/FQL&gt;&lt;FQL&gt;&lt;Q&gt;HFD-GB^WAVG(XP_VOLUME(43761,43853,D),XP_PRICE_VWAP(43761,43853,D))&lt;/Q&gt;&lt;R&gt;1&lt;/R&gt;&lt;C&gt;1&lt;/C&gt;&lt;D xsi:type="xsd:double"&gt;1.61869650576464&lt;/D&gt;&lt;/FQL&gt;&lt;FQL&gt;&lt;Q&gt;HFD-GB^MAX(XP_PRICE_VWAP(-1AM,43853))&lt;/Q&gt;&lt;R&gt;1&lt;/R&gt;&lt;C&gt;1&lt;/C&gt;&lt;D xsi:type="xsd:double"&gt;1.7375548&lt;/D&gt;&lt;/FQL&gt;&lt;FQL&gt;&lt;Q&gt;HFD-GB^FE_ESTIMATE(SALES,MED,ANNUAL_ROLL,+3,43853,,,'CURRENCY=ESTCUR,,,')&lt;/Q&gt;&lt;R&gt;1&lt;/R&gt;&lt;C&gt;1&lt;/C&gt;&lt;D xsi:type="xsd:double"&gt;1167.85&lt;/D&gt;&lt;/FQL&gt;&lt;FQL&gt;&lt;Q&gt;HFD-GB^FE_ESTIMATE(NET_INC,MED,ANNUAL_ROLL,+2,43853,,,'CURRENCY=ESTCUR,,,')&lt;/Q&gt;&lt;R&gt;1&lt;/R&gt;&lt;C&gt;1&lt;/C&gt;&lt;D xsi:type="xsd:double"&gt;40.3&lt;/D&gt;&lt;/FQL&gt;&lt;FQL&gt;&lt;Q&gt;HFD-GB^P_PRICE_LOW(43488,43853,,,,"PRICE","CLOSE")&lt;/Q&gt;&lt;R&gt;1&lt;/R&gt;&lt;C&gt;1&lt;/C&gt;&lt;D xsi:type="xsd:double"&gt;1.42&lt;/D&gt;&lt;/FQL&gt;&lt;FQL&gt;&lt;Q&gt;HFD-GB^FE_ESTIMATE(EBITDA,MED,ANNUAL_ROLL,+2,43853,,,'CURRENCY=ESTCUR,,,')&lt;/Q&gt;&lt;R&gt;1&lt;/R&gt;&lt;C&gt;1&lt;/C&gt;&lt;D xsi:type="xsd:double"&gt;88.3&lt;/D&gt;&lt;/FQL&gt;&lt;FQL&gt;&lt;Q&gt;HFD-GB^FG_PRICE(43488,43853)&lt;/Q&gt;&lt;R&gt;260&lt;/R&gt;&lt;C&gt;1&lt;/C&gt;&lt;D xsi:type="xsd:double"&gt;2.432&lt;/D&gt;&lt;D xsi:type="xsd:double"&gt;2.38&lt;/D&gt;&lt;D xsi:type="xsd:double"&gt;2.396&lt;/D&gt;&lt;D xsi:type="xsd:double"&gt;2.358&lt;/D&gt;&lt;D xsi:type="xsd:double"&gt;2.366&lt;/D&gt;&lt;D xsi:type="xsd:double"&gt;2.332&lt;/D&gt;&lt;D xsi:type="xsd:double"&gt;2.316&lt;/D&gt;&lt;D xsi:type="xsd:double"&gt;2.326&lt;/D&gt;&lt;D xsi:type="xsd:double"&gt;2.32&lt;/D&gt;&lt;D xsi:type="xsd:double"&gt;2.29&lt;/D&gt;&lt;D xsi:type="xsd:double"&gt;2.29&lt;/D&gt;&lt;D xsi:type="xsd:double"&gt;2.288&lt;/D&gt;&lt;D xsi:type="xsd:double"&gt;2.286&lt;/D&gt;&lt;D xsi:type="xsd:double"&gt;2.326&lt;/D&gt;&lt;D xsi:type="xsd:double"&gt;2.376&lt;/D&gt;&lt;D xsi:type="xsd:double"&gt;2.416&lt;/D&gt;&lt;D xsi:type="xsd:double"&gt;2.416&lt;/D&gt;&lt;D xsi:type="xsd:double"&gt;2.442&lt;/D&gt;&lt;D xsi:type="xsd:double"&gt;2.448&lt;/D&gt;&lt;D xsi:type="xsd:double"&gt;2.416&lt;/D&gt;&lt;D xsi:type="xsd:double"&gt;2.396&lt;/D&gt;&lt;D xsi:type="xsd:double"&gt;2.348&lt;/D&gt;&lt;D xsi:type="xsd:double"&gt;2.342&lt;/D&gt;&lt;D xsi:type="xsd:double"&gt;2.356&lt;/D&gt;&lt;D xsi:type="xsd:double"&gt;2.404&lt;/D&gt;&lt;D xsi:type="xsd:double"&gt;2.38&lt;/D&gt;&lt;D xsi:type="xsd:double"&gt;2.366&lt;/D&gt;&lt;D xsi:type="xsd:double"&gt;2.47&lt;/D&gt;&lt;D xsi:type="xsd:double"&gt;2.46&lt;/D&gt;&lt;D xsi:type="xsd:double"&gt;2.476&lt;/D&gt;&lt;D xsi:type="xsd:double"&gt;2.478&lt;/D&gt;&lt;D xsi:type="xsd:double"&gt;2.43&lt;/D&gt;&lt;D xsi:type="xsd:double"&gt;2.38&lt;/D&gt;&lt;D xsi:type="xsd:double"&gt;2.356&lt;/D&gt;&lt;D xsi:type="xsd:double"&gt;2.402&lt;/D&gt;&lt;D xsi:type="xsd:double"&gt;2.45&lt;/D&gt;&lt;D xsi:type="xsd:double"&gt;2.486&lt;/D&gt;&lt;D xsi:type="xsd:double"&gt;2.468&lt;/D&gt;&lt;D xsi:type="xsd:double"&gt;2.464&lt;/D&gt;&lt;D xsi:type="xsd:double"&gt;2.586&lt;/D&gt;&lt;D xsi:type="xsd:double"&gt;2.456&lt;/D&gt;&lt;D xsi:type="xsd:double"&gt;2.45&lt;/D&gt;&lt;D xsi:type="xsd:double"&gt;2.418&lt;/D&gt;&lt;D xsi:type="xsd:double"&gt;2.338&lt;/D&gt;&lt;D xsi:type="xsd:double"&gt;2.326&lt;/D&gt;&lt;D xsi:type="xsd:double"&gt;2.324&lt;/D&gt;&lt;D xsi:type="xsd:double"&gt;2.32&lt;/D&gt;&lt;D xsi:type="xsd:double"&gt;2.32&lt;/D&gt;&lt;D xsi:type="xsd:double"&gt;2.354&lt;/D&gt;&lt;D xsi:type="xsd:double"&gt;2.416&lt;/D&gt;&lt;D xsi:type="xsd:double"&gt;2.388&lt;/D&gt;&lt;D xsi:type="xsd:double"&gt;2.366&lt;/D&gt;&lt;D xsi:type="xsd:double"&gt;2.388&lt;/D&gt;&lt;D xsi:type="xsd:double"&gt;2.356&lt;/D&gt;&lt;D xsi:type="xsd:double"&gt;2.344&lt;/D&gt;&lt;D xsi:type="xsd:double"&gt;2.322&lt;/D&gt;&lt;D xsi:type="xsd:double"&gt;2.3600001&lt;/D&gt;&lt;D xsi:type="xsd:double"&gt;2.3600001&lt;/D&gt;&lt;D xsi:type="xsd:double"&gt;2.3600001&lt;/D&gt;&lt;D xsi:type="xsd:double"&gt;2.3600001&lt;/D&gt;&lt;D xsi:type="xsd:double"&gt;2.4&lt;/D&gt;&lt;D xsi:type="xsd:double"&gt;2.422&lt;/D&gt;&lt;D xsi:type="xsd:double"&gt;2.422&lt;/D&gt;&lt;D xsi:type="xsd:double"&gt;2.422&lt;/D&gt;&lt;D xsi:type="xsd:double"&gt;2.414&lt;/D&gt;&lt;D xsi:type="xsd:double"&gt;2.4&lt;/D&gt;&lt;D xsi:type="xsd:double"&gt;2.394&lt;/D&gt;&lt;D xsi:type="xsd:double"&gt;2.376&lt;/D&gt;&lt;D xsi:type="xsd:double"&gt;2.348&lt;/D&gt;&lt;D xsi:type="xsd:double"&gt;2.336&lt;/D&gt;&lt;D xsi:type="xsd:double"&gt;2.414&lt;/D&gt;&lt;D xsi:type="xsd:double"&gt;2.378&lt;/D&gt;&lt;D xsi:type="xsd:double"&gt;2.394&lt;/D&gt;&lt;D xsi:type="xsd:double"&gt;2.394&lt;/D&gt;&lt;D xsi:type="xsd:double"&gt;2.424&lt;/D&gt;&lt;D xsi:type="xsd:double"&gt;2.406&lt;/D&gt;&lt;D xsi:type="xsd:double"&gt;2.4&lt;/D&gt;&lt;D xsi:type="xsd:double"&gt;2.394&lt;/D&gt;&lt;D xsi:type="xsd:double"&gt;2.3899999&lt;/D&gt;&lt;D xsi:type="xsd:double"&gt;2.386&lt;/D&gt;&lt;D xsi:type="xsd:double"&gt;2.404&lt;/D&gt;&lt;D xsi:type="xsd:double"&gt;2.414&lt;/D&gt;&lt;D xsi:type="xsd:double"&gt;2.402&lt;/D&gt;&lt;D xsi:type="xsd:double"&gt;2.3899999&lt;/D&gt;&lt;D xsi:type="xsd:double"&gt;2.3899999&lt;/D&gt;&lt;D xsi:type="xsd:double"&gt;2.3600001&lt;/D&gt;&lt;D xsi:type="xsd:double"&gt;2.356&lt;/D&gt;&lt;D xsi:type="xsd:double"&gt;2.32&lt;/D&gt;&lt;D xsi:type="xsd:double"&gt;2.32&lt;/D&gt;&lt;D xsi:type="xsd:double"&gt;2.28&lt;/D&gt;&lt;D xsi:type="xsd:double"&gt;2.246&lt;/D&gt;&lt;D xsi:type="xsd:double"&gt;2.26&lt;/D&gt;&lt;D xsi:type="xsd:double"&gt;2.252&lt;/D&gt;&lt;D xsi:type="xsd:double"&gt;2.23&lt;/D&gt;&lt;D xsi:type="xsd:double"&gt;2.2680001&lt;/D&gt;&lt;D xsi:type="xsd:double"&gt;2.264&lt;/D&gt;&lt;D xsi:type="xsd:double"&gt;2.2680001&lt;/D&gt;&lt;D xsi:type="xsd:double"&gt;2.272&lt;/D&gt;&lt;D xsi:type="xsd:double"&gt;2.324&lt;/D&gt;&lt;D xsi:type="xsd:double"&gt;2.356&lt;/D&gt;&lt;D xsi:type="xsd:double"&gt;2.324&lt;/D&gt;&lt;D xsi:type="xsd:double"&gt;2.344&lt;/D&gt;&lt;D xsi:type="xsd:double"&gt;2.318&lt;/D&gt;&lt;D xsi:type="xsd:double"&gt;2.306&lt;/D&gt;&lt;D xsi:type="xsd:double"&gt;2.302&lt;/D&gt;&lt;D xsi:type="xsd:double"&gt;2.27&lt;/D&gt;&lt;D xsi:type="xsd:double"&gt;2.242&lt;/D&gt;&lt;D xsi:type="xsd:double"&gt;2.25&lt;/D&gt;&lt;D xsi:type="xsd:double"&gt;2.2220001&lt;/D&gt;&lt;D xsi:type="xsd:double"&gt;2.212&lt;/D&gt;&lt;D xsi:type="xsd:double"&gt;2.212&lt;/D&gt;&lt;D xsi:type="xsd:double"&gt;2.18&lt;/D&gt;&lt;D xsi:type="xsd:double"&gt;2.246&lt;/D&gt;&lt;D xsi:type="xsd:double"&gt;2.25&lt;/D&gt;&lt;D xsi:type="xsd:double"&gt;2.23&lt;/D&gt;&lt;D xsi:type="xsd:double"&gt;2.2&lt;/D&gt;&lt;D xsi:type="xsd:double"&gt;2.206&lt;/D&gt;&lt;D xsi:type="xsd:double"&gt;2.206&lt;/D&gt;&lt;D xsi:type="xsd:double"&gt;2.2319999&lt;/D&gt;&lt;D xsi:type="xsd:double"&gt;2.186&lt;/D&gt;&lt;D xsi:type="xsd:double"&gt;2.17&lt;/D&gt;&lt;D xsi:type="xsd:double"&gt;2.174&lt;/D&gt;&lt;D xsi:type="xsd:double"&gt;2.17&lt;/D&gt;&lt;D xsi:type="xsd:double"&gt;2.166&lt;/D&gt;&lt;D xsi:type="xsd:double"&gt;2.166&lt;/D&gt;&lt;D xsi:type="xsd:double"&gt;2.164&lt;/D&gt;&lt;D xsi:type="xsd:double"&gt;2.158&lt;/D&gt;&lt;D xsi:type="xsd:double"&gt;2.144&lt;/D&gt;&lt;D xsi:type="xsd:double"&gt;2.14&lt;/D&gt;&lt;D xsi:type="xsd:double"&gt;2.128&lt;/D&gt;&lt;D xsi:type="xsd:double"&gt;2.134&lt;/D&gt;&lt;D xsi:type="xsd:double"&gt;2.052&lt;/D&gt;&lt;D xsi:type="xsd:double"&gt;2.05&lt;/D&gt;&lt;D xsi:type="xsd:double"&gt;2.046&lt;/D&gt;&lt;D xsi:type="xsd:double"&gt;1.964&lt;/D&gt;&lt;D xsi:type="xsd:double"&gt;1.9200001&lt;/D&gt;&lt;D xsi:type="xsd:double"&gt;1.846&lt;/D&gt;&lt;D xsi:type="xsd:double"&gt;1.814&lt;/D&gt;&lt;D xsi:type="xsd:double"&gt;1.7609999&lt;/D&gt;&lt;D xsi:type="xsd:double"&gt;1.7739999&lt;/D&gt;&lt;D xsi:type="xsd:double"&gt;1.76&lt;/D&gt;&lt;D xsi:type="xsd:double"&gt;1.786&lt;/D&gt;&lt;D xsi:type="xsd:double"&gt;1.77&lt;/D&gt;&lt;D xsi:type="xsd:double"&gt;1.77&lt;/D&gt;&lt;D xsi:type="xsd:double"&gt;1.745&lt;/D&gt;&lt;D xsi:type="xsd:double"&gt;1.733&lt;/D&gt;&lt;D xsi:type="xsd:double"&gt;1.673&lt;/D&gt;&lt;D xsi:type="xsd:double"&gt;1.677&lt;/D&gt;&lt;D xsi:type="xsd:double"&gt;1.71&lt;/D&gt;&lt;D xsi:type="xsd:double"&gt;1.7390001&lt;/D&gt;&lt;D xsi:type="xsd:double"&gt;1.7390001&lt;/D&gt;&lt;D xsi:type="xsd:double"&gt;1.76&lt;/D&gt;&lt;D xsi:type="xsd:double"&gt;1.757&lt;/D&gt;&lt;D xsi:type="xsd:double"&gt;1.757&lt;/D&gt;&lt;D xsi:type="xsd:double"&gt;1.7850001&lt;/D&gt;&lt;D xsi:type="xsd:double"&gt;1.7950001&lt;/D&gt;&lt;D xsi:type="xsd:double"&gt;1.7950001&lt;/D&gt;&lt;D xsi:type="xsd:double"&gt;1.809&lt;/D&gt;&lt;D xsi:type="xsd:double"&gt;1.8740001&lt;/D&gt;&lt;D xsi:type="xsd:double"&gt;1.723&lt;/D&gt;&lt;D xsi:type="xsd:double"&gt;1.6930001&lt;/D&gt;&lt;D xsi:type="xsd:double"&gt;1.656&lt;/D&gt;&lt;D xsi:type="xsd:double"&gt;1.744&lt;/D&gt;&lt;D xsi:type="xsd:double"&gt;1.7030001&lt;/D&gt;&lt;D xsi:type="xsd:double"&gt;1.7360001&lt;/D&gt;&lt;D xsi:type="xsd:double"&gt;1.706&lt;/D&gt;&lt;D xsi:type="xsd:double"&gt;1.7030001&lt;/D&gt;&lt;D xsi:type="xsd:double"&gt;1.73&lt;/D&gt;&lt;D xsi:type="xsd:double"&gt;1.75&lt;/D&gt;&lt;D xsi:type="xsd:double"&gt;1.72&lt;/D&gt;&lt;D xsi:type="xsd:double"&gt;1.699&lt;/D&gt;&lt;D xsi:type="xsd:double"&gt;1.669&lt;/D&gt;&lt;D xsi:type="xsd:double"&gt;1.71&lt;/D&gt;&lt;D xsi:type="xsd:double"&gt;1.732&lt;/D&gt;&lt;D xsi:type="xsd:double"&gt;1.75&lt;/D&gt;&lt;D xsi:type="xsd:double"&gt;1.747&lt;/D&gt;&lt;D xsi:type="xsd:double"&gt;1.7409999&lt;/D&gt;&lt;D xsi:type="xsd:double"&gt;1.744&lt;/D&gt;&lt;D xsi:type="xsd:double"&gt;1.702&lt;/D&gt;&lt;D xsi:type="xsd:double"&gt;1.702&lt;/D&gt;&lt;D xsi:type="xsd:double"&gt;1.7179999&lt;/D&gt;&lt;D xsi:type="xsd:double"&gt;1.69&lt;/D&gt;&lt;D xsi:type="xsd:double"&gt;1.6489999&lt;/D&gt;&lt;D xsi:type="xsd:double"&gt;1.63&lt;/D&gt;&lt;D xsi:type="xsd:double"&gt;1.622&lt;/D&gt;&lt;D xsi:type="xsd:double"&gt;1.612&lt;/D&gt;&lt;D xsi:type="xsd:double"&gt;1.584&lt;/D&gt;&lt;D xsi:type="xsd:double"&gt;1.6570001&lt;/D&gt;&lt;D xsi:type="xsd:double"&gt;1.627&lt;/D&gt;&lt;D xsi:type="xsd:double"&gt;1.658&lt;/D&gt;&lt;D xsi:type="xsd:double"&gt;1.658&lt;/D&gt;&lt;D xsi:type="xsd:double"&gt;1.654&lt;/D&gt;&lt;D xsi:type="xsd:double"&gt;1.71&lt;/D&gt;&lt;D xsi:type="xsd:double"&gt;1.737&lt;/D&gt;&lt;D xsi:type="xsd:double"&gt;1.75&lt;/D&gt;&lt;D xsi:type="xsd:double"&gt;1.77&lt;/D&gt;&lt;D xsi:type="xsd:double"&gt;1.735&lt;/D&gt;&lt;D xsi:type="xsd:double"&gt;1.6919999&lt;/D&gt;&lt;D xsi:type="xsd:double"&gt;1.691&lt;/D&gt;&lt;D xsi:type="xsd:double"&gt;1.671&lt;/D&gt;&lt;D xsi:type="xsd:double"&gt;1.6&lt;/D&gt;&lt;D xsi:type="xsd:double"&gt;1.584&lt;/D&gt;&lt;D xsi:type="xsd:double"&gt;1.536&lt;/D&gt;&lt;D xsi:type="xsd:double"&gt;1.519&lt;/D&gt;&lt;D xsi:type="xsd:double"&gt;1.54&lt;/D&gt;&lt;D xsi:type="xsd:double"&gt;1.525&lt;/D&gt;&lt;D xsi:type="xsd:double"&gt;1.56&lt;/D&gt;&lt;D xsi:type="xsd:double"&gt;1.65&lt;/D&gt;&lt;D xsi:type="xsd:double"&gt;1.6949999&lt;/D&gt;&lt;D xsi:type="xsd:double"&gt;1.6259999&lt;/D&gt;&lt;D xsi:type="xsd:double"&gt;1.627&lt;/D&gt;&lt;D xsi:type="xsd:double"&gt;1.622&lt;/D&gt;&lt;D xsi:type="xsd:double"&gt;1.646&lt;/D&gt;&lt;D xsi:type="xsd:double"&gt;1.65&lt;/D&gt;&lt;D xsi:type="xsd:double"&gt;1.627&lt;/D&gt;&lt;D xsi:type="xsd:double"&gt;1.583&lt;/D&gt;&lt;D xsi:type="xsd:double"&gt;1.584&lt;/D&gt;&lt;D xsi:type="xsd:double"&gt;1.6&lt;/D&gt;&lt;D xsi:type="xsd:double"&gt;1.623&lt;/D&gt;&lt;D xsi:type="xsd:double"&gt;1.575&lt;/D&gt;&lt;D xsi:type="xsd:double"&gt;1.61&lt;/D&gt;&lt;D xsi:type="xsd:double"&gt;1.6489999&lt;/D&gt;&lt;D xsi:type="xsd:double"&gt;1.606&lt;/D&gt;&lt;D xsi:type="xsd:double"&gt;1.6370001&lt;/D&gt;&lt;D xsi:type="xsd:double"&gt;1.599&lt;/D&gt;&lt;D xsi:type="xsd:double"&gt;1.64&lt;/D&gt;&lt;D xsi:type="xsd:double"&gt;1.6&lt;/D&gt;&lt;D xsi:type="xsd:double"&gt;1.635&lt;/D&gt;&lt;D xsi:type="xsd:double"&gt;1.605&lt;/D&gt;&lt;D xsi:type="xsd:double"&gt;1.61&lt;/D&gt;&lt;D xsi:type="xsd:double"&gt;1.64&lt;/D&gt;&lt;D xsi:type="xsd:double"&gt;1.664&lt;/D&gt;&lt;D xsi:type="xsd:double"&gt;1.74&lt;/D&gt;&lt;D xsi:type="xsd:double"&gt;1.7720001&lt;/D&gt;&lt;D xsi:type="xsd:double"&gt;1.7590001&lt;/D&gt;&lt;D xsi:type="xsd:double"&gt;1.713&lt;/D&gt;&lt;D xsi:type="xsd:double"&gt;1.745&lt;/D&gt;&lt;D xsi:type="xsd:double"&gt;1.788&lt;/D&gt;&lt;D xsi:type="xsd:double"&gt;1.745&lt;/D&gt;&lt;D xsi:type="xsd:double"&gt;1.727&lt;/D&gt;&lt;D xsi:type="xsd:double"&gt;1.727&lt;/D&gt;&lt;D xsi:type="xsd:double"&gt;1.744&lt;/D&gt;&lt;D xsi:type="xsd:double"&gt;1.714&lt;/D&gt;&lt;D xsi:type="xsd:double"&gt;1.6930001&lt;/D&gt;&lt;D xsi:type="xsd:double"&gt;1.7030001&lt;/D&gt;&lt;D xsi:type="xsd:double"&gt;1.678&lt;/D&gt;&lt;D xsi:type="xsd:double"&gt;1.623&lt;/D&gt;&lt;D xsi:type="xsd:double"&gt;1.599&lt;/D&gt;&lt;D xsi:type="xsd:double"&gt;1.5799999&lt;/D&gt;&lt;D xsi:type="xsd:double"&gt;1.541&lt;/D&gt;&lt;D xsi:type="xsd:double"&gt;1.42&lt;/D&gt;&lt;D xsi:type="xsd:double"&gt;1.46&lt;/D&gt;&lt;D xsi:type="xsd:double"&gt;1.46&lt;/D&gt;&lt;D xsi:type="xsd:double"&gt;1.455&lt;/D&gt;&lt;D xsi:type="xsd:double"&gt;1.5350001&lt;/D&gt;&lt;D xsi:type="xsd:double"&gt;1.52&lt;/D&gt;&lt;D xsi:type="xsd:double"&gt;1.606&lt;/D&gt;&lt;D xsi:type="xsd:double"&gt;1.584&lt;/D&gt;&lt;D xsi:type="xsd:double"&gt;1.621&lt;/D&gt;&lt;D xsi:type="xsd:double"&gt;1.6389999&lt;/D&gt;&lt;/FQL&gt;&lt;FQL&gt;&lt;Q&gt;HFD-GB^MIN(XP_PRICE_VWAP(-1AM,43853))&lt;/Q&gt;&lt;R&gt;1&lt;/R&gt;&lt;C&gt;1&lt;/C&gt;&lt;D xsi:type="xsd:double"&gt;1.4523777&lt;/D&gt;&lt;/FQL&gt;&lt;FQL&gt;&lt;Q&gt;HFD-GB^FE_ESTIMATE(NET_INC,MED,ANNUAL_ROLL,+3,43853,,,'CURRENCY=ESTCUR,,,')&lt;/Q&gt;&lt;R&gt;1&lt;/R&gt;&lt;C&gt;1&lt;/C&gt;&lt;D xsi:type="xsd:double"&gt;41.5&lt;/D&gt;&lt;/FQL&gt;&lt;FQL&gt;&lt;Q&gt;HFD-GB^FE_ESTIMATE(PTX_INC,MED,ANNUAL_ROLL,+1,43853,,,'CURRENCY=ESTCUR,,,')&lt;/Q&gt;&lt;R&gt;1&lt;/R&gt;&lt;C&gt;1&lt;/C&gt;&lt;D xsi:type="xsd:double"&gt;52.5&lt;/D&gt;&lt;/FQL&gt;&lt;FQL&gt;&lt;Q&gt;HFD-GB^MAX(XP_PRICE_VWAP(-12AM,43853))&lt;/Q&gt;&lt;R&gt;1&lt;/R&gt;&lt;C&gt;1&lt;/C&gt;&lt;D xsi:type="xsd:double"&gt;2.549892&lt;/D&gt;&lt;/FQL&gt;&lt;FQL&gt;&lt;Q&gt;HFD-GB^FE_ESTIMATE(PTX_INC,MED,ANNUAL_ROLL,+2,43853,,,'CURRENCY=ESTCUR,,,')&lt;/Q&gt;&lt;R&gt;1&lt;/R&gt;&lt;C&gt;1&lt;/C&gt;&lt;D xsi:type="xsd:double"&gt;48.42266&lt;/D&gt;&lt;/FQL&gt;&lt;FQL&gt;&lt;Q&gt;HFD-GB^WAVG(XP_VOLUME(43488,43853,D),XP_PRICE_VWAP(43488,43853,D))&lt;/Q&gt;&lt;R&gt;1&lt;/R&gt;&lt;C&gt;1&lt;/C&gt;&lt;D xsi:type="xsd:double"&gt;1.95616832396139&lt;/D&gt;&lt;/FQL&gt;&lt;FQL&gt;&lt;Q&gt;HFD-GB^FE_ESTIMATE(PTX_INC,MED,ANNUAL_ROLL,+3,43853,,,'CURRENCY=ESTCUR,,,')&lt;/Q&gt;&lt;R&gt;1&lt;/R&gt;&lt;C&gt;1&lt;/C&gt;&lt;D xsi:type="xsd:double"&gt;50.45556&lt;/D&gt;&lt;/FQL&gt;&lt;FQL&gt;&lt;Q&gt;HFD-GB^FE_ESTIMATE(EBITDA,MED,ANNUAL_ROLL,+3,43853,,,'CURRENCY=ESTCUR,,,')&lt;/Q&gt;&lt;R&gt;1&lt;/R&gt;&lt;C&gt;1&lt;/C&gt;&lt;D xsi:type="xsd:double"&gt;91.2&lt;/D&gt;&lt;/FQL&gt;&lt;FQL&gt;&lt;Q&gt;HFD-GB^FE_ESTIMATE(EBIT,MED,ANNUAL_ROLL,+1,43853,,,'CURRENCY=ESTCUR,,,')&lt;/Q&gt;&lt;R&gt;1&lt;/R&gt;&lt;C&gt;1&lt;/C&gt;&lt;D xsi:type="xsd:double"&gt;55.716156&lt;/D&gt;&lt;/FQL&gt;&lt;FQL&gt;&lt;Q&gt;HFD-GB^FE_ESTIMATE(EBITDA,MED,ANNUAL_ROLL,+1,43853,,,'CURRENCY=ESTCUR,,,')&lt;/Q&gt;&lt;R&gt;1&lt;/R&gt;&lt;C&gt;1&lt;/C&gt;&lt;D xsi:type="xsd:double"&gt;90&lt;/D&gt;&lt;/FQL&gt;&lt;FQL&gt;&lt;Q&gt;HFD-GB^WAVG(XP_VOLUME(43669,43853,D),XP_PRICE_VWAP(43669,43853,D))&lt;/Q&gt;&lt;R&gt;1&lt;/R&gt;&lt;C&gt;1&lt;/C&gt;&lt;D xsi:type="xsd:double"&gt;1.67287370726528&lt;/D&gt;&lt;/FQL&gt;&lt;FQL&gt;&lt;Q&gt;HFD-GB^MIN(XP_PRICE_VWAP(-3AM,43853))&lt;/Q&gt;&lt;R&gt;1&lt;/R&gt;&lt;C&gt;1&lt;/C&gt;&lt;D xsi:type="xsd:double"&gt;1.4523777&lt;/D&gt;&lt;/FQL&gt;&lt;/Schema&gt;</t>
        </r>
      </text>
    </comment>
  </commentList>
</comments>
</file>

<file path=xl/comments2.xml><?xml version="1.0" encoding="utf-8"?>
<comments xmlns="http://schemas.openxmlformats.org/spreadsheetml/2006/main">
  <authors>
    <author>Soni, Sushant</author>
  </authors>
  <commentList>
    <comment ref="D19" authorId="0">
      <text>
        <r>
          <rPr>
            <b/>
            <sz val="9"/>
            <rFont val="Tahoma"/>
            <charset val="134"/>
          </rPr>
          <t>Soni, Sushant:</t>
        </r>
        <r>
          <rPr>
            <sz val="9"/>
            <rFont val="Tahoma"/>
            <charset val="134"/>
          </rPr>
          <t xml:space="preserve">
Pg 5/35 FS 1H20</t>
        </r>
      </text>
    </comment>
  </commentList>
</comments>
</file>

<file path=xl/comments3.xml><?xml version="1.0" encoding="utf-8"?>
<comments xmlns="http://schemas.openxmlformats.org/spreadsheetml/2006/main">
  <authors>
    <author>Chauhan, Soumya</author>
    <author>Sukant Gupta</author>
    <author>Soni, Sushant</author>
    <author>Yates, James</author>
    <author>Pranav</author>
  </authors>
  <commentList>
    <comment ref="F9" authorId="0">
      <text>
        <r>
          <rPr>
            <b/>
            <sz val="9"/>
            <rFont val="Tahoma"/>
            <charset val="134"/>
          </rPr>
          <t>Chauhan, Soumya:</t>
        </r>
        <r>
          <rPr>
            <sz val="9"/>
            <rFont val="Tahoma"/>
            <charset val="134"/>
          </rPr>
          <t xml:space="preserve">
Using company report</t>
        </r>
      </text>
    </comment>
    <comment ref="G9" authorId="0">
      <text>
        <r>
          <rPr>
            <b/>
            <sz val="9"/>
            <rFont val="Tahoma"/>
            <charset val="134"/>
          </rPr>
          <t>Chauhan, Soumya:</t>
        </r>
        <r>
          <rPr>
            <sz val="9"/>
            <rFont val="Tahoma"/>
            <charset val="134"/>
          </rPr>
          <t xml:space="preserve">
Using company report</t>
        </r>
      </text>
    </comment>
    <comment ref="H9" authorId="0">
      <text>
        <r>
          <rPr>
            <b/>
            <sz val="9"/>
            <rFont val="Tahoma"/>
            <charset val="134"/>
          </rPr>
          <t>Chauhan, Soumya:</t>
        </r>
        <r>
          <rPr>
            <sz val="9"/>
            <rFont val="Tahoma"/>
            <charset val="134"/>
          </rPr>
          <t xml:space="preserve">
Using company report</t>
        </r>
      </text>
    </comment>
    <comment ref="I9" authorId="0">
      <text>
        <r>
          <rPr>
            <b/>
            <sz val="9"/>
            <rFont val="Tahoma"/>
            <charset val="134"/>
          </rPr>
          <t>Chauhan, Soumya:</t>
        </r>
        <r>
          <rPr>
            <sz val="9"/>
            <rFont val="Tahoma"/>
            <charset val="134"/>
          </rPr>
          <t xml:space="preserve">
Using company report</t>
        </r>
      </text>
    </comment>
    <comment ref="J9" authorId="0">
      <text>
        <r>
          <rPr>
            <b/>
            <sz val="9"/>
            <rFont val="Tahoma"/>
            <charset val="134"/>
          </rPr>
          <t>Chauhan, Soumya:</t>
        </r>
        <r>
          <rPr>
            <sz val="9"/>
            <rFont val="Tahoma"/>
            <charset val="134"/>
          </rPr>
          <t xml:space="preserve">
Using company report</t>
        </r>
      </text>
    </comment>
    <comment ref="K9" authorId="0">
      <text>
        <r>
          <rPr>
            <b/>
            <sz val="9"/>
            <rFont val="Tahoma"/>
            <charset val="134"/>
          </rPr>
          <t>Chauhan, Soumya:</t>
        </r>
        <r>
          <rPr>
            <sz val="9"/>
            <rFont val="Tahoma"/>
            <charset val="134"/>
          </rPr>
          <t xml:space="preserve">
Using company report</t>
        </r>
      </text>
    </comment>
    <comment ref="Q13" authorId="0">
      <text>
        <r>
          <rPr>
            <b/>
            <sz val="9"/>
            <rFont val="Tahoma"/>
            <charset val="134"/>
          </rPr>
          <t>Chauhan, Soumya:</t>
        </r>
        <r>
          <rPr>
            <sz val="9"/>
            <rFont val="Tahoma"/>
            <charset val="134"/>
          </rPr>
          <t xml:space="preserve">
Assumed growth</t>
        </r>
      </text>
    </comment>
    <comment ref="V13" authorId="0">
      <text>
        <r>
          <rPr>
            <b/>
            <sz val="9"/>
            <rFont val="Tahoma"/>
            <charset val="134"/>
          </rPr>
          <t>Chauhan, Soumya:</t>
        </r>
        <r>
          <rPr>
            <sz val="9"/>
            <rFont val="Tahoma"/>
            <charset val="134"/>
          </rPr>
          <t xml:space="preserve">
Assumed growth</t>
        </r>
      </text>
    </comment>
    <comment ref="V18" authorId="0">
      <text>
        <r>
          <rPr>
            <b/>
            <sz val="9"/>
            <rFont val="Tahoma"/>
            <charset val="134"/>
          </rPr>
          <t>Chauhan, Soumya:</t>
        </r>
        <r>
          <rPr>
            <sz val="9"/>
            <rFont val="Tahoma"/>
            <charset val="134"/>
          </rPr>
          <t xml:space="preserve">
Assumed growth</t>
        </r>
      </text>
    </comment>
    <comment ref="V22" authorId="0">
      <text>
        <r>
          <rPr>
            <b/>
            <sz val="9"/>
            <rFont val="Tahoma"/>
            <charset val="134"/>
          </rPr>
          <t>Chauhan, Soumya:</t>
        </r>
        <r>
          <rPr>
            <sz val="9"/>
            <rFont val="Tahoma"/>
            <charset val="134"/>
          </rPr>
          <t xml:space="preserve">
Assumed % based on last 15 years average</t>
        </r>
      </text>
    </comment>
    <comment ref="K29" authorId="0">
      <text>
        <r>
          <rPr>
            <b/>
            <sz val="9"/>
            <rFont val="Tahoma"/>
            <charset val="134"/>
          </rPr>
          <t>Chauhan, Soumya:</t>
        </r>
        <r>
          <rPr>
            <sz val="9"/>
            <rFont val="Tahoma"/>
            <charset val="134"/>
          </rPr>
          <t xml:space="preserve">
Corporate tax rate</t>
        </r>
      </text>
    </comment>
    <comment ref="L29" authorId="0">
      <text>
        <r>
          <rPr>
            <b/>
            <sz val="9"/>
            <rFont val="Tahoma"/>
            <charset val="134"/>
          </rPr>
          <t>Chauhan, Soumya:</t>
        </r>
        <r>
          <rPr>
            <sz val="9"/>
            <rFont val="Tahoma"/>
            <charset val="134"/>
          </rPr>
          <t xml:space="preserve">
Corporate tax rate</t>
        </r>
      </text>
    </comment>
    <comment ref="M29" authorId="0">
      <text>
        <r>
          <rPr>
            <b/>
            <sz val="9"/>
            <rFont val="Tahoma"/>
            <charset val="134"/>
          </rPr>
          <t>Chauhan, Soumya:</t>
        </r>
        <r>
          <rPr>
            <sz val="9"/>
            <rFont val="Tahoma"/>
            <charset val="134"/>
          </rPr>
          <t xml:space="preserve">
Corporate tax rate</t>
        </r>
      </text>
    </comment>
    <comment ref="F31" authorId="1">
      <text>
        <r>
          <rPr>
            <b/>
            <sz val="9"/>
            <rFont val="Tahoma"/>
            <charset val="134"/>
          </rPr>
          <t>Sukant Gupta:</t>
        </r>
        <r>
          <rPr>
            <sz val="9"/>
            <rFont val="Tahoma"/>
            <charset val="134"/>
          </rPr>
          <t xml:space="preserve">
Pg 42/118 ARF15</t>
        </r>
      </text>
    </comment>
    <comment ref="G31" authorId="1">
      <text>
        <r>
          <rPr>
            <b/>
            <sz val="9"/>
            <rFont val="Tahoma"/>
            <charset val="134"/>
          </rPr>
          <t>Sukant Gupta:</t>
        </r>
        <r>
          <rPr>
            <sz val="9"/>
            <rFont val="Tahoma"/>
            <charset val="134"/>
          </rPr>
          <t xml:space="preserve">
Pg 38 (42/126) ARF16</t>
        </r>
      </text>
    </comment>
    <comment ref="H31" authorId="1">
      <text>
        <r>
          <rPr>
            <b/>
            <sz val="9"/>
            <rFont val="Tahoma"/>
            <charset val="134"/>
          </rPr>
          <t>Sukant Gupta:</t>
        </r>
        <r>
          <rPr>
            <sz val="9"/>
            <rFont val="Tahoma"/>
            <charset val="134"/>
          </rPr>
          <t xml:space="preserve">
Pg 128/152 ARF17</t>
        </r>
      </text>
    </comment>
    <comment ref="I31" authorId="1">
      <text>
        <r>
          <rPr>
            <b/>
            <sz val="9"/>
            <rFont val="Tahoma"/>
            <charset val="134"/>
          </rPr>
          <t>Sukant Gupta:</t>
        </r>
        <r>
          <rPr>
            <sz val="9"/>
            <rFont val="Tahoma"/>
            <charset val="134"/>
          </rPr>
          <t xml:space="preserve">
Pg 100 (102/156) ARF18</t>
        </r>
      </text>
    </comment>
    <comment ref="J31" authorId="1">
      <text>
        <r>
          <rPr>
            <b/>
            <sz val="9"/>
            <rFont val="Tahoma"/>
            <charset val="134"/>
          </rPr>
          <t>Sukant Gupta:</t>
        </r>
        <r>
          <rPr>
            <sz val="9"/>
            <rFont val="Tahoma"/>
            <charset val="134"/>
          </rPr>
          <t xml:space="preserve">
Pg 100 (102/156) ARF18</t>
        </r>
      </text>
    </comment>
    <comment ref="K31" authorId="2">
      <text>
        <r>
          <rPr>
            <b/>
            <sz val="9"/>
            <rFont val="Tahoma"/>
            <charset val="134"/>
          </rPr>
          <t>Soni, Sushant:</t>
        </r>
        <r>
          <rPr>
            <sz val="9"/>
            <rFont val="Tahoma"/>
            <charset val="134"/>
          </rPr>
          <t xml:space="preserve">
Pg 15/29 FS FY19</t>
        </r>
      </text>
    </comment>
    <comment ref="C45" authorId="3">
      <text>
        <r>
          <rPr>
            <b/>
            <sz val="9"/>
            <rFont val="Tahoma"/>
            <charset val="134"/>
          </rPr>
          <t>Change in inventories, receivables and payables</t>
        </r>
      </text>
    </comment>
    <comment ref="Q47" authorId="4">
      <text>
        <r>
          <rPr>
            <b/>
            <sz val="9"/>
            <rFont val="Tahoma"/>
            <charset val="134"/>
          </rPr>
          <t>Chauhan, Soumya:</t>
        </r>
        <r>
          <rPr>
            <sz val="9"/>
            <rFont val="Tahoma"/>
            <charset val="134"/>
          </rPr>
          <t xml:space="preserve">
Earlier 0%</t>
        </r>
      </text>
    </comment>
    <comment ref="Q53" authorId="4">
      <text>
        <r>
          <rPr>
            <b/>
            <sz val="9"/>
            <rFont val="Tahoma"/>
            <charset val="134"/>
          </rPr>
          <t>Chauhan, Soumya:</t>
        </r>
        <r>
          <rPr>
            <sz val="9"/>
            <rFont val="Tahoma"/>
            <charset val="134"/>
          </rPr>
          <t xml:space="preserve">
Assumed no further exceptional</t>
        </r>
      </text>
    </comment>
  </commentList>
</comments>
</file>

<file path=xl/sharedStrings.xml><?xml version="1.0" encoding="utf-8"?>
<sst xmlns="http://schemas.openxmlformats.org/spreadsheetml/2006/main" count="271" uniqueCount="163">
  <si>
    <t>This sheet contains FactSet XML data for use with this workbook's =FDS codes.  Modifying the worksheet's contents may damage the workbook's =FDS functionality.</t>
  </si>
  <si>
    <t>Happy Hour Co — MODEL</t>
  </si>
  <si>
    <t xml:space="preserve">S T R I C T L Y    P R I V A T E    A N D    C O N F I D E N T I A L </t>
  </si>
  <si>
    <t>Assumptions</t>
  </si>
  <si>
    <t>Circular switch</t>
  </si>
  <si>
    <t>On / off</t>
  </si>
  <si>
    <t>Key assumptions</t>
  </si>
  <si>
    <t>Last Historical FYE</t>
  </si>
  <si>
    <t>Transaction date</t>
  </si>
  <si>
    <t>Enterprise value calculation</t>
  </si>
  <si>
    <t>Current share price (c)</t>
  </si>
  <si>
    <t>p_price</t>
  </si>
  <si>
    <t>NOSH (m)</t>
  </si>
  <si>
    <t>Market cap ($m)</t>
  </si>
  <si>
    <t>Net debt / (cash) ($m)</t>
  </si>
  <si>
    <t>Minority interests ($m)</t>
  </si>
  <si>
    <t>Pension liability ($m)</t>
  </si>
  <si>
    <t>Investment in associates ($m)</t>
  </si>
  <si>
    <t>EV ($m)</t>
  </si>
  <si>
    <t>Happy Hour Co - 5 Year plan</t>
  </si>
  <si>
    <t xml:space="preserve">5 Year Plan </t>
  </si>
  <si>
    <t>FY20</t>
  </si>
  <si>
    <t>FY21</t>
  </si>
  <si>
    <t>FY22</t>
  </si>
  <si>
    <t>FY23</t>
  </si>
  <si>
    <t>FY24</t>
  </si>
  <si>
    <t>Revenue</t>
  </si>
  <si>
    <t>YoY growth %</t>
  </si>
  <si>
    <t>GP $</t>
  </si>
  <si>
    <t>GM%</t>
  </si>
  <si>
    <t>Opex</t>
  </si>
  <si>
    <t>Operating profit</t>
  </si>
  <si>
    <t>Operating margin %</t>
  </si>
  <si>
    <t>Interest and Amortisation</t>
  </si>
  <si>
    <t>Group PBT (Underlying)</t>
  </si>
  <si>
    <t>Exceptionals</t>
  </si>
  <si>
    <t>Group PBT post exceptionals</t>
  </si>
  <si>
    <t>Add back: Interest</t>
  </si>
  <si>
    <t>Add back: Amortisation</t>
  </si>
  <si>
    <t>Add back: Depreciation</t>
  </si>
  <si>
    <t>EBITDA post exceptionals</t>
  </si>
  <si>
    <t>Adjust for non-cash exceptionals</t>
  </si>
  <si>
    <t>Capex</t>
  </si>
  <si>
    <t>Acquisition</t>
  </si>
  <si>
    <t>Tax</t>
  </si>
  <si>
    <t>Interest</t>
  </si>
  <si>
    <t xml:space="preserve">Working Capital </t>
  </si>
  <si>
    <t>Dividend</t>
  </si>
  <si>
    <t>Other</t>
  </si>
  <si>
    <t>Net Cash flow</t>
  </si>
  <si>
    <t>Free Cash Flow</t>
  </si>
  <si>
    <t>Opening Net Debt</t>
  </si>
  <si>
    <t>Closing Net Debt</t>
  </si>
  <si>
    <t>Net debt : EBITDA</t>
  </si>
  <si>
    <t>Income statement</t>
  </si>
  <si>
    <t>Actuals</t>
  </si>
  <si>
    <t>CMD case</t>
  </si>
  <si>
    <t>Extrapolations</t>
  </si>
  <si>
    <t>Total revenue</t>
  </si>
  <si>
    <t>Management case</t>
  </si>
  <si>
    <t>% forecast growth</t>
  </si>
  <si>
    <t>&lt;&lt;&lt; include growth rates trending to 1% by 2030</t>
  </si>
  <si>
    <t>EBITDA</t>
  </si>
  <si>
    <t>% growth</t>
  </si>
  <si>
    <t>% forecast margin</t>
  </si>
  <si>
    <t>&lt;&lt;&lt; include growth rates trending to 9% by 2030</t>
  </si>
  <si>
    <t>Depreciation and amortisation</t>
  </si>
  <si>
    <t>% capex</t>
  </si>
  <si>
    <t>&lt;&lt;&lt; include growth rates trending to 95% by 2030</t>
  </si>
  <si>
    <t>% margin</t>
  </si>
  <si>
    <t>EBIT</t>
  </si>
  <si>
    <t>% tax rate</t>
  </si>
  <si>
    <t>&lt;&lt;&lt; assume tax rate same as 2021</t>
  </si>
  <si>
    <t>x</t>
  </si>
  <si>
    <t>Net income</t>
  </si>
  <si>
    <t>Cashflow statement</t>
  </si>
  <si>
    <t>&lt;&lt;&lt; assume capex same as last year's forecast by the company</t>
  </si>
  <si>
    <t>% sales</t>
  </si>
  <si>
    <t>% Cash conversion</t>
  </si>
  <si>
    <t>Change in Working Capital</t>
  </si>
  <si>
    <t>Other Cashflows</t>
  </si>
  <si>
    <t>&lt;&lt;&lt; assume other cashflows same as last year forecasts by the company</t>
  </si>
  <si>
    <t>Exceptional items</t>
  </si>
  <si>
    <t>Summary financials</t>
  </si>
  <si>
    <t>March Y/E</t>
  </si>
  <si>
    <t>D&amp;A</t>
  </si>
  <si>
    <t>% of revenue</t>
  </si>
  <si>
    <t>% of capex</t>
  </si>
  <si>
    <t>% revenue</t>
  </si>
  <si>
    <t>Change in NWC</t>
  </si>
  <si>
    <t>DCF</t>
  </si>
  <si>
    <t>Next financial YE</t>
  </si>
  <si>
    <t>Perpetuity growth rate</t>
  </si>
  <si>
    <t>&lt;&lt;&lt; Put down the assumptions after discussing with your senior</t>
  </si>
  <si>
    <t>TV exit EBITDA multiple</t>
  </si>
  <si>
    <t>WACC used for sensitivity analysis</t>
  </si>
  <si>
    <t>Below fill in the blanks by linking from the Financials tab</t>
  </si>
  <si>
    <t>DCF FCF Calculation</t>
  </si>
  <si>
    <t>Stub period</t>
  </si>
  <si>
    <t>Stub factor</t>
  </si>
  <si>
    <t>Estimates</t>
  </si>
  <si>
    <t>EBIAT</t>
  </si>
  <si>
    <t>% D&amp;A</t>
  </si>
  <si>
    <t>Change in working capital</t>
  </si>
  <si>
    <t>FCF</t>
  </si>
  <si>
    <t>FCF for discounting</t>
  </si>
  <si>
    <t>Days to cashflow</t>
  </si>
  <si>
    <t>Discount factor</t>
  </si>
  <si>
    <t>Terminal value</t>
  </si>
  <si>
    <t>Perpetuity growth portion</t>
  </si>
  <si>
    <t>Exit EBITDA multiple</t>
  </si>
  <si>
    <t>Perpetuity growth method</t>
  </si>
  <si>
    <t>Exit EBITDA multiple method</t>
  </si>
  <si>
    <t>Present value</t>
  </si>
  <si>
    <t>($m)</t>
  </si>
  <si>
    <t>(%)</t>
  </si>
  <si>
    <t>PV of FCF</t>
  </si>
  <si>
    <t>PV of Terminal Value</t>
  </si>
  <si>
    <t>Enterprise value</t>
  </si>
  <si>
    <t>Net debt &amp; adjustments</t>
  </si>
  <si>
    <t>Equity value</t>
  </si>
  <si>
    <t>Share price</t>
  </si>
  <si>
    <t>% premium to current</t>
  </si>
  <si>
    <t>Sensitivity analysis</t>
  </si>
  <si>
    <t>Spread rates and step-up</t>
  </si>
  <si>
    <t>Perptuity growth rate step-up</t>
  </si>
  <si>
    <t>EBITDA multiple</t>
  </si>
  <si>
    <t>EBITDA multiple step-up</t>
  </si>
  <si>
    <t>WACC</t>
  </si>
  <si>
    <t>WACC step-up</t>
  </si>
  <si>
    <t>Perpetuity growth rate analysis</t>
  </si>
  <si>
    <t>EBITDA multiple analysis</t>
  </si>
  <si>
    <t>Enterprise value ($m)</t>
  </si>
  <si>
    <t>WACC (%)</t>
  </si>
  <si>
    <t>Perpetuity growth rate (%)</t>
  </si>
  <si>
    <t>Exit EBITDA multiple (x)</t>
  </si>
  <si>
    <t>Offer price (p)</t>
  </si>
  <si>
    <t>Tax rate</t>
  </si>
  <si>
    <t>+D&amp;A</t>
  </si>
  <si>
    <t>+ Maintenance capex</t>
  </si>
  <si>
    <t>+Change in working capital</t>
  </si>
  <si>
    <t>+ Exceptional cash flows</t>
  </si>
  <si>
    <t>+ Other cash flows</t>
  </si>
  <si>
    <t>DCF output</t>
  </si>
  <si>
    <t>Summary financials and cashflow</t>
  </si>
  <si>
    <t>DCF Forecast Year</t>
  </si>
  <si>
    <t>TV</t>
  </si>
  <si>
    <t>Mar YE ($m)</t>
  </si>
  <si>
    <t>Tax on EBIT</t>
  </si>
  <si>
    <t>Unlevered free cash flow</t>
  </si>
  <si>
    <t>Cashflow Timing (Years to Discount)</t>
  </si>
  <si>
    <t>Discount Factor</t>
  </si>
  <si>
    <t>Discounted DCF cashflows</t>
  </si>
  <si>
    <t>Net Present Value based on Perpetuity Growth Method</t>
  </si>
  <si>
    <t>Amount</t>
  </si>
  <si>
    <t xml:space="preserve">% of </t>
  </si>
  <si>
    <t>Sensitising firm value ($m) and implied offer price to WACC and TGR</t>
  </si>
  <si>
    <t>NPV</t>
  </si>
  <si>
    <t>Perpetuity Growth Rate (%)</t>
  </si>
  <si>
    <t>Present Value of Cashflows</t>
  </si>
  <si>
    <t>Implied Firm NPV</t>
  </si>
  <si>
    <t>Implied equity value</t>
  </si>
  <si>
    <t>Implied share price ($c)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</si>
</sst>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209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_(* #,##0.000_);_(* \(#,##0.000\);_(* &quot;-&quot;??_);_(@_)"/>
    <numFmt numFmtId="177" formatCode="0.0%"/>
    <numFmt numFmtId="178" formatCode="0.0000"/>
    <numFmt numFmtId="179" formatCode="#,##0.00_)&quot;x&quot;;[Red]\(#,##0.00\)&quot;x&quot;"/>
    <numFmt numFmtId="180" formatCode="#,##0.0_);\(#,##0.0\)"/>
    <numFmt numFmtId="181" formatCode="#,##0.0_);\(#,##0.0\);&quot;-  &quot;;@_)"/>
    <numFmt numFmtId="182" formatCode="#,##0.0_);\(#,##0.0\);#,##0.0_);@_)"/>
    <numFmt numFmtId="183" formatCode="&quot;$&quot;_(#,##0.00_);&quot;$&quot;\(#,##0.00\)"/>
    <numFmt numFmtId="184" formatCode="_(&quot;€&quot;* #,##0.0000_);_(&quot;€&quot;* \(#,##0.0000\);_(&quot;€&quot;* &quot;-&quot;??_);_(@_)"/>
    <numFmt numFmtId="185" formatCode="&quot;€&quot;#,##0.00"/>
    <numFmt numFmtId="186" formatCode="m/d/yy"/>
    <numFmt numFmtId="187" formatCode="mmm\-d\-yy"/>
    <numFmt numFmtId="188" formatCode="_(&quot;€&quot;* #,##0.00_);_(&quot;€&quot;* \(#,##0.00\);_(&quot;€&quot;* &quot;-&quot;??_);_(@_)"/>
    <numFmt numFmtId="189" formatCode="&quot;$&quot;_(#,##0.00_);&quot;$&quot;\(#,##0.00\);&quot;$&quot;_(0.00_);@_)"/>
    <numFmt numFmtId="190" formatCode="#,##0.0;\(#,##0.0\)"/>
    <numFmt numFmtId="191" formatCode="0.0%_);\(0.0%\);\ \-\-\ "/>
    <numFmt numFmtId="192" formatCode="0.0"/>
    <numFmt numFmtId="193" formatCode="_(* #,##0.0_);_(* \(#,##0.0\);_(* &quot;-&quot;??_);_(@_)"/>
    <numFmt numFmtId="194" formatCode="0.000%;[Red]\(0.000%\)"/>
    <numFmt numFmtId="195" formatCode="#,##0.00_);\(#,##0.00\);0.00_);@_)"/>
    <numFmt numFmtId="196" formatCode="_(* #,##0.00_);_(* \(#,##0.00\);_(* &quot;-&quot;??_);_(@_)"/>
    <numFmt numFmtId="197" formatCode="&quot;£&quot;_(#,##0.00_);&quot;£&quot;\(#,##0.00\)"/>
    <numFmt numFmtId="198" formatCode="_(* #,##0_);_(* \(#,##0\)"/>
    <numFmt numFmtId="199" formatCode="&quot;€&quot;_(#,##0.00_);&quot;€&quot;\(#,##0.00\);&quot;€&quot;_(0.00_);@_)"/>
    <numFmt numFmtId="200" formatCode="0.000%;;&quot;-- &quot;"/>
    <numFmt numFmtId="201" formatCode="0_)"/>
    <numFmt numFmtId="202" formatCode="#,##0.0_)\x;\(#,##0.0\)\x"/>
    <numFmt numFmtId="203" formatCode="#,##0_)\x;\(#,##0\)\x;0_)\x;@_)_x"/>
    <numFmt numFmtId="204" formatCode="#,##0.0000;\-#,##0.0000"/>
    <numFmt numFmtId="205" formatCode="\ \ _•&quot;–&quot;\ \ \ \ @"/>
    <numFmt numFmtId="206" formatCode="_(* #,##0.000_)\ \ ;_(* \(#,##0.000\)\ \ ;_(* &quot;-&quot;??_)\ \ ;_(@_)"/>
    <numFmt numFmtId="207" formatCode="#,##0.00;\(#,##0.00\);\-"/>
    <numFmt numFmtId="208" formatCode="###0&quot;A&quot;"/>
    <numFmt numFmtId="209" formatCode="%#,#00"/>
    <numFmt numFmtId="210" formatCode="0.0&quot;%&quot;_;\(0.0\)&quot;%&quot;"/>
    <numFmt numFmtId="211" formatCode="#,##0.0_)_x;\(#,##0.0\)_x"/>
    <numFmt numFmtId="212" formatCode="#,##0_)_x;\(#,##0\)_x;0_)_x;@_)_x"/>
    <numFmt numFmtId="213" formatCode="#,##0.00000;\-#,##0.00000"/>
    <numFmt numFmtId="214" formatCode="#,"/>
    <numFmt numFmtId="215" formatCode="#,##0.00\p;\(#,##0.00\p\)"/>
    <numFmt numFmtId="216" formatCode="0.0&quot;x&quot;\ \ \ \ "/>
    <numFmt numFmtId="217" formatCode="#,##0\ _F;\(#,##0\)\ _F;\-\ _F"/>
    <numFmt numFmtId="218" formatCode="#,##0;\(###0\);\-"/>
    <numFmt numFmtId="219" formatCode="_-* #,##0.00\ [$€-1]_-;\-* #,##0.00\ [$€-1]_-;_-* &quot;-&quot;??\ [$€-1]_-"/>
    <numFmt numFmtId="220" formatCode="0.0&quot;%&quot;;\(0.0\)&quot;%&quot;"/>
    <numFmt numFmtId="221" formatCode="#,##0;[Red]&quot;-&quot;#,##0"/>
    <numFmt numFmtId="222" formatCode="&quot;£&quot;#,##0.0;\(&quot;£&quot;#,##0.0\);&quot;£&quot;#,##0.0"/>
    <numFmt numFmtId="223" formatCode="0.0_)\%;\(0.0\)\%"/>
    <numFmt numFmtId="224" formatCode="_(* #,##0.0_)\ \ ;_(* \(#,##0.0\)\ \ ;_(* &quot;-&quot;??_)\ \ ;_(@_)"/>
    <numFmt numFmtId="225" formatCode="#,##0\ _F;\(#,##0\)\ _F"/>
    <numFmt numFmtId="226" formatCode="0%_);\(0%\);\ \-\-\ "/>
    <numFmt numFmtId="227" formatCode="#,##0.0_)_%;\(#,##0.0\)_%"/>
    <numFmt numFmtId="228" formatCode="&quot;$&quot;#,##0_);\(&quot;$&quot;#,##0\)"/>
    <numFmt numFmtId="229" formatCode="#,##0.00;\(#,##0.00\)"/>
    <numFmt numFmtId="230" formatCode="&quot;F&quot;#,##0_);\(&quot;F&quot;#,##0\)"/>
    <numFmt numFmtId="231" formatCode="#,##0_)"/>
    <numFmt numFmtId="232" formatCode="_(* #,##0_);_(* \(#,##0\);_(* &quot;-&quot;??_);_(@_)"/>
    <numFmt numFmtId="233" formatCode="#,##0;\(#,##0\);&quot;-&quot;"/>
    <numFmt numFmtId="234" formatCode="0.0_);\(0.0\)"/>
    <numFmt numFmtId="235" formatCode="#,##0.0_);\(#,##0.0\);\-_);@_)"/>
    <numFmt numFmtId="236" formatCode="#,###_);\(#,###\)"/>
    <numFmt numFmtId="237" formatCode="0.00&quot;      &quot;"/>
    <numFmt numFmtId="238" formatCode=";;;"/>
    <numFmt numFmtId="239" formatCode="mmmddyyyy"/>
    <numFmt numFmtId="240" formatCode="#,##0;\(#,##0\)"/>
    <numFmt numFmtId="241" formatCode="_(&quot;€&quot;* #,##0_);_(&quot;€&quot;* \(#,##0\);_(&quot;€&quot;* &quot;-&quot;_);_(@_)"/>
    <numFmt numFmtId="242" formatCode="&quot;$&quot;#,#00"/>
    <numFmt numFmtId="243" formatCode="_(* #,##0_);_(* \(#,##0\);_(* &quot;-&quot;_);_(@_)"/>
    <numFmt numFmtId="244" formatCode="&quot;$&quot;#.#"/>
    <numFmt numFmtId="245" formatCode="&quot;£&quot;\ #,##0_);[Red]\(&quot;£&quot;\ #,##0\)"/>
    <numFmt numFmtId="246" formatCode="\¥\ #,##0_);[Red]\(\¥\ #,##0\)"/>
    <numFmt numFmtId="247" formatCode="#,##0.0&quot;¢&quot;;\-#,##0.0&quot;¢&quot;"/>
    <numFmt numFmtId="248" formatCode="0.0_)"/>
    <numFmt numFmtId="249" formatCode="_(* #,##0.00000_);_(* \(#,##0.00000\);_(* &quot;-&quot;??_);_(@_)"/>
    <numFmt numFmtId="250" formatCode="#.##000"/>
    <numFmt numFmtId="251" formatCode="#,##0.0_);[Red]\(#,##0.0\)"/>
    <numFmt numFmtId="252" formatCode="&quot;•&quot;\ \ @"/>
    <numFmt numFmtId="253" formatCode="0.000_)"/>
    <numFmt numFmtId="254" formatCode="0.000%"/>
    <numFmt numFmtId="255" formatCode="_(&quot;£&quot;* #,##0_);_(&quot;£&quot;* \(#,##0\);_(&quot;£&quot;* &quot;-&quot;_);_(@_)"/>
    <numFmt numFmtId="256" formatCode="_(&quot;£&quot;* #,##0.0_);_(&quot;£&quot;* \(#,##0.0\);_(&quot;£&quot;* &quot;-&quot;_);_(@_)"/>
    <numFmt numFmtId="257" formatCode="_(&quot;£&quot;* #,##0.00_);_(&quot;£&quot;* \(#,##0.00\);_(&quot;£&quot;* &quot;-&quot;_);_(@_)"/>
    <numFmt numFmtId="258" formatCode="_(* #,##0\p_);_(* \(#,##0\p\);_(* &quot;-&quot;\ \p_);_(@_)"/>
    <numFmt numFmtId="259" formatCode="_(* #,##0.00\p_);_(* \(#,##0.00\p\);_(* &quot;-&quot;\ \p_);_(@_)"/>
    <numFmt numFmtId="260" formatCode="&quot;£&quot;#,##0.00"/>
    <numFmt numFmtId="261" formatCode="#,##0.00\x;\(#,##0.00\)\x"/>
    <numFmt numFmtId="262" formatCode="0_);\(0\)"/>
    <numFmt numFmtId="263" formatCode="0.00%;\(0.00%\)"/>
    <numFmt numFmtId="264" formatCode="0.0%;\(0.0%\)"/>
    <numFmt numFmtId="265" formatCode="yyyy\A"/>
    <numFmt numFmtId="266" formatCode="#,##0_);[Red]\(#,##0\);&quot;--  &quot;"/>
    <numFmt numFmtId="267" formatCode="0.0%;[Red]\(0.0%\);&quot;--  &quot;"/>
    <numFmt numFmtId="268" formatCode="&quot;Esc &quot;#,##0\ \b\n;\(#,##0\)"/>
    <numFmt numFmtId="269" formatCode="0&quot;A&quot;"/>
    <numFmt numFmtId="270" formatCode="0\A"/>
    <numFmt numFmtId="271" formatCode="0.00%&quot; Stock Pooling&quot;"/>
    <numFmt numFmtId="272" formatCode="&quot;$&quot;#,##0.00&quot;A&quot;;[Red]\(&quot;$&quot;#,##0.00\)&quot;A&quot;"/>
    <numFmt numFmtId="273" formatCode="&quot;$&quot;#,##0.00&quot;E&quot;;[Red]\(&quot;$&quot;#,##0.00\)&quot;E&quot;"/>
    <numFmt numFmtId="274" formatCode="&quot;$&quot;#,##0.00000000000000000000000000_);[Red]\(&quot;$&quot;#,##0.00000000000000000000000000\)"/>
    <numFmt numFmtId="275" formatCode="_-[$€]* #,##0.00_-;\-[$€]* #,##0.00_-;_-[$€]* &quot;-&quot;??_-;_-@_-"/>
    <numFmt numFmtId="276" formatCode="#,##0;\(#,##0\);&quot;—&quot;"/>
    <numFmt numFmtId="277" formatCode="#,##0.000_);\(#,##0.000\)"/>
    <numFmt numFmtId="278" formatCode="#,##0_);\(#,##0\);\-_);"/>
    <numFmt numFmtId="279" formatCode="#,##0.0;[Red]\(#,##0.0\)"/>
    <numFmt numFmtId="280" formatCode="#,##0_);\(#,##0\);\-_)"/>
    <numFmt numFmtId="281" formatCode="#,##0.0000_);\(#,##0.0000\);@_)"/>
    <numFmt numFmtId="282" formatCode="#,##0.0_);\(#,##0.0\);0.0_)"/>
    <numFmt numFmtId="283" formatCode="#,##0.0000000000;\(#,##0.0000000000\)"/>
    <numFmt numFmtId="284" formatCode="#,##0_);\(#,##0\);0_)"/>
    <numFmt numFmtId="285" formatCode="_-&quot;kb/d&quot;* #,##0.00_-;\-&quot;kb/d&quot;* #,##0.00_-;_-&quot;k/bd&quot;* &quot;-&quot;??_-;_-@_-"/>
    <numFmt numFmtId="286" formatCode="#,##0_);\(#,##0\);@_)"/>
    <numFmt numFmtId="287" formatCode="#,##0_);\(#,##0\);\-_);@_)"/>
    <numFmt numFmtId="288" formatCode="#,##0.0&quot;x&quot;;\(#,##0.0&quot;x&quot;\)"/>
    <numFmt numFmtId="289" formatCode="###0_);\(###0\);\-_);@_)"/>
    <numFmt numFmtId="290" formatCode="0.0%;\(0.0\)%;&quot;—&quot;\%"/>
    <numFmt numFmtId="291" formatCode="&quot;$&quot;#,##0.00_);\(&quot;$&quot;#,##0.00\)"/>
    <numFmt numFmtId="292" formatCode="&quot;$&quot;#,##0;\(&quot;$&quot;#,##0\);\-\ 0\ \-;[Red]@"/>
    <numFmt numFmtId="293" formatCode="0.00_);\(0.00\)"/>
    <numFmt numFmtId="294" formatCode="&quot;£&quot;#,##0_);&quot;£&quot;\(#,##0\);&quot;£&quot;#,##0_);@_)"/>
    <numFmt numFmtId="295" formatCode="#,##0.0;\(#,##0.0\);&quot;OK&quot;"/>
    <numFmt numFmtId="296" formatCode="0&quot; bp&quot;"/>
    <numFmt numFmtId="297" formatCode="_-* #,##0\ &quot;Pts&quot;_-;\-* #,##0\ &quot;Pts&quot;_-;_-* &quot;-&quot;\ &quot;Pts&quot;_-;_-@_-"/>
    <numFmt numFmtId="298" formatCode="_-* #,##0\ _P_t_s_-;\-* #,##0\ _P_t_s_-;_-* &quot;-&quot;\ _P_t_s_-;_-@_-"/>
    <numFmt numFmtId="299" formatCode="_-* #,##0.00\ &quot;Pts&quot;_-;\-* #,##0.00\ &quot;Pts&quot;_-;_-* &quot;-&quot;??\ &quot;Pts&quot;_-;_-@_-"/>
    <numFmt numFmtId="300" formatCode="&quot;Proj &quot;0;;"/>
    <numFmt numFmtId="301" formatCode="#,##0.000"/>
    <numFmt numFmtId="302" formatCode="&quot;£ &quot;#,##0.00;[Red]\(&quot;£ &quot;#,##0.00\);&quot;--  &quot;;_(@_)"/>
    <numFmt numFmtId="303" formatCode="#,##0.0%_);\(#,##0.0%\)"/>
    <numFmt numFmtId="304" formatCode="#\ ##0.0"/>
    <numFmt numFmtId="305" formatCode="&quot;$&quot;#,##0.00_);[Red]\(&quot;$&quot;#,##0.00\)"/>
    <numFmt numFmtId="306" formatCode="###0.0;\(###0.0\)"/>
    <numFmt numFmtId="307" formatCode="#,##0_);\(#,##0\);&quot;-&quot;?"/>
    <numFmt numFmtId="308" formatCode="#,##0.00_);\(#,##0.00\);&quot;-&quot;?"/>
    <numFmt numFmtId="309" formatCode="#,##0.00&quot;x&quot;;[Red]\(#,##0.00&quot;x&quot;\)"/>
    <numFmt numFmtId="310" formatCode="_-* #,##0_-;\-* #,##0_-;_-* &quot;-&quot;??_-;_-@_-"/>
    <numFmt numFmtId="311" formatCode="0.0\x"/>
    <numFmt numFmtId="312" formatCode="0\ \ ;\(0\)\ \ \ "/>
    <numFmt numFmtId="313" formatCode="#,##0.00_);\(#,##0.00\);0.00_)"/>
    <numFmt numFmtId="314" formatCode="General_)"/>
    <numFmt numFmtId="315" formatCode="_-* #,##0.0\ _F_-;\-* #,##0.0\ _F_-;_-* &quot;-&quot;?\ _F_-;_-@_-"/>
    <numFmt numFmtId="316" formatCode="_-* #,##0.00\ _F_-;\-* #,##0.00\ _F_-;_-* &quot;-&quot;??\ _F_-;_-@_-"/>
    <numFmt numFmtId="317" formatCode="#,##0.0"/>
    <numFmt numFmtId="318" formatCode="&quot;€&quot;#,##0.00_);\(&quot;€&quot;#,##0.00\)"/>
    <numFmt numFmtId="319" formatCode="_(&quot;$&quot;* #,##0.00_);_(&quot;$&quot;* \(#,##0.00\);_(&quot;$&quot;* &quot;-&quot;??_);_(@_)"/>
    <numFmt numFmtId="320" formatCode="0.0%_);\(0.0%\)"/>
    <numFmt numFmtId="321" formatCode="&quot;EUR &quot;#,##0.0_);\(&quot;EUR &quot;#,##0.0\)"/>
    <numFmt numFmtId="322" formatCode="0.0%_);[Red]\(0.0%\)"/>
    <numFmt numFmtId="323" formatCode="_-&quot;€&quot;* #,##0_-;\-&quot;£&quot;* #,##0_-;_-&quot;£&quot;* &quot;-&quot;_-;_-@_-"/>
    <numFmt numFmtId="324" formatCode="&quot;$&quot;#,##0.00_);[Red]\(&quot;$&quot;#,##0.00\);&quot;--  &quot;;_(@_)"/>
    <numFmt numFmtId="325" formatCode="&quot;$&quot;#,##0.00_)_x_x_x;\(&quot;$&quot;#,##0.00\)_x_x_x"/>
    <numFmt numFmtId="326" formatCode="dd\-mmm\-yy"/>
    <numFmt numFmtId="327" formatCode="dd\-mmm"/>
    <numFmt numFmtId="328" formatCode="mmm\-yy"/>
    <numFmt numFmtId="329" formatCode="_-* #,##0.00\ &quot;F&quot;_-;\-* #,##0.00\ &quot;F&quot;_-;_-* &quot;-&quot;??\ &quot;F&quot;_-;_-@_-"/>
    <numFmt numFmtId="330" formatCode="_-* #,##0.00\ _P_t_s_-;\-* #,##0.00\ _P_t_s_-;_-* &quot;-&quot;??\ _P_t_s_-;_-@_-"/>
    <numFmt numFmtId="331" formatCode="###0_);\(###0\);"/>
    <numFmt numFmtId="332" formatCode="_ * #,##0.00_-\ &quot;€&quot;_ ;_ * #,##0.00\-\ &quot;€&quot;_ ;_ * &quot;-&quot;??_-\ &quot;€&quot;_ ;_ @_ "/>
    <numFmt numFmtId="333" formatCode="0&quot;E&quot;"/>
    <numFmt numFmtId="334" formatCode="0_);\(0\);\-_);@_)"/>
    <numFmt numFmtId="335" formatCode="#,##0.00_x"/>
    <numFmt numFmtId="336" formatCode="&quot;$&quot;#\ ?/?"/>
    <numFmt numFmtId="337" formatCode="0&quot; mos&quot;"/>
    <numFmt numFmtId="338" formatCode="mmm\-d\-yyyy"/>
    <numFmt numFmtId="339" formatCode="mmm\-yyyy"/>
    <numFmt numFmtId="340" formatCode="0.00%;[Red]\ \(0.00%\)"/>
    <numFmt numFmtId="341" formatCode="0\ &quot;mos&quot;"/>
    <numFmt numFmtId="342" formatCode="0_);[Red]\(0\)"/>
    <numFmt numFmtId="343" formatCode="0.000"/>
    <numFmt numFmtId="344" formatCode="###0.0_);\(###0.0\)"/>
    <numFmt numFmtId="345" formatCode="\+* #,##0.00;[Red]\-* #,##0.00"/>
    <numFmt numFmtId="346" formatCode="\+* #,##0;[Red]\-* #,##0"/>
    <numFmt numFmtId="347" formatCode="&quot;$&quot;#,##0.0;[Red]\(&quot;$&quot;#,##0.0\)"/>
    <numFmt numFmtId="348" formatCode="&quot;$&quot;#,##0_);&quot;$&quot;\(#,##0\);_-* &quot;--&quot;_-;_-@_-"/>
    <numFmt numFmtId="349" formatCode="&quot;$&quot;#,##0.0_);&quot;$&quot;\(#,##0.0\);_-* &quot;--&quot;_-;_-@_-"/>
    <numFmt numFmtId="350" formatCode="_(&quot;$&quot;* #,##0_);_(&quot;$&quot;* \(#,##0\);_(&quot;$&quot;* &quot;-&quot;_);_(@_)"/>
    <numFmt numFmtId="351" formatCode="#,##0.0,_);\(#,##0.0,\)"/>
    <numFmt numFmtId="352" formatCode="#,##0.0_);\(#,##0.0\);@*."/>
    <numFmt numFmtId="353" formatCode="#,#00"/>
    <numFmt numFmtId="354" formatCode="0.0&quot;x&quot;;@_)"/>
    <numFmt numFmtId="355" formatCode="#,##0.0%_);\(#,##0.0%\);0.0%_)"/>
    <numFmt numFmtId="356" formatCode="#,##0.000000"/>
    <numFmt numFmtId="357" formatCode="0.0%;[Red]\(0.0%\)"/>
    <numFmt numFmtId="358" formatCode="#,##0.00_)\ \x;\(#,##0.00\)\ \x"/>
    <numFmt numFmtId="359" formatCode="&quot;$&quot;#,##0.00;[Red]&quot;$&quot;\-#,##0.00"/>
    <numFmt numFmtId="360" formatCode="0.00\x"/>
    <numFmt numFmtId="361" formatCode="&quot;Proj &quot;0"/>
    <numFmt numFmtId="362" formatCode="#,##0.0%;\(#,##0.0%\)"/>
    <numFmt numFmtId="363" formatCode="#,##0;[Red]\(#,##0\)"/>
    <numFmt numFmtId="364" formatCode="_ \ * #,##0.0_);_ \ * \(#,##0.0\)"/>
    <numFmt numFmtId="365" formatCode="0.0%;[Red]\ \(0.0%\)"/>
    <numFmt numFmtId="366" formatCode="_-* #,##0.00\ _D_M_-;\-* #,##0.00\ _D_M_-;_-* &quot;-&quot;??\ _D_M_-;_-@_-"/>
    <numFmt numFmtId="367" formatCode="&quot;$&quot;#,##0.0_);\(&quot;$&quot;#,##0.0\)"/>
    <numFmt numFmtId="368" formatCode="#,##0.0,,_);\(#,##0.0,,\)"/>
    <numFmt numFmtId="369" formatCode="#,##0.0\x_);\(#,##0.0\x\)"/>
    <numFmt numFmtId="370" formatCode="#,##0%_);\(#,##0%\)"/>
    <numFmt numFmtId="371" formatCode="&quot;$&quot;#,##0.000_);[Red]\(&quot;$&quot;#,##0.000\);&quot;--  &quot;;_(@_)"/>
    <numFmt numFmtId="372" formatCode="_(* #,##0\ \x_);_(* \(#,##0\ \x\);_(* &quot;-&quot;??_);_(@_)"/>
    <numFmt numFmtId="373" formatCode="#\ ?/?"/>
    <numFmt numFmtId="374" formatCode="h:mm\ AM/PM"/>
    <numFmt numFmtId="375" formatCode="0.0%_);\(0.0%\);0.0%_);@_)"/>
    <numFmt numFmtId="376" formatCode="yyyy&quot;E&quot;"/>
    <numFmt numFmtId="377" formatCode="#,##0.00_);\(#,##0.00\);#,##0.00_);@_)"/>
    <numFmt numFmtId="378" formatCode="0.00%_);\(0.00%\);0.00%_);@_)"/>
    <numFmt numFmtId="379" formatCode="0.0\x_);\(0.0\x\);0.0\x_);@_)"/>
    <numFmt numFmtId="380" formatCode="yyyy&quot;A&quot;"/>
  </numFmts>
  <fonts count="359">
    <font>
      <sz val="10"/>
      <color theme="1"/>
      <name val="Arial"/>
      <charset val="134"/>
    </font>
    <font>
      <b/>
      <sz val="10"/>
      <color theme="3"/>
      <name val="Arial"/>
      <charset val="134"/>
    </font>
    <font>
      <b/>
      <sz val="10"/>
      <color theme="5"/>
      <name val="Arial"/>
      <charset val="134"/>
    </font>
    <font>
      <b/>
      <sz val="10"/>
      <color rgb="FFFF0000"/>
      <name val="Arial"/>
      <charset val="134"/>
    </font>
    <font>
      <sz val="10"/>
      <color rgb="FF000000"/>
      <name val="Arial"/>
      <charset val="134"/>
    </font>
    <font>
      <b/>
      <sz val="10"/>
      <color rgb="FFFFFFFF"/>
      <name val="Arial"/>
      <charset val="134"/>
    </font>
    <font>
      <b/>
      <sz val="10"/>
      <color rgb="FF000000"/>
      <name val="Arial"/>
      <charset val="134"/>
    </font>
    <font>
      <i/>
      <sz val="10"/>
      <color rgb="FF808080"/>
      <name val="Arial"/>
      <charset val="134"/>
    </font>
    <font>
      <sz val="8"/>
      <color rgb="FF000000"/>
      <name val="Arial"/>
      <charset val="134"/>
    </font>
    <font>
      <b/>
      <sz val="8"/>
      <color rgb="FF000000"/>
      <name val="Arial"/>
      <charset val="134"/>
    </font>
    <font>
      <sz val="10"/>
      <color rgb="FF0000FF"/>
      <name val="Arial"/>
      <charset val="134"/>
    </font>
    <font>
      <i/>
      <sz val="8"/>
      <color rgb="FF000000"/>
      <name val="Arial"/>
      <charset val="134"/>
    </font>
    <font>
      <sz val="10"/>
      <color rgb="FFFFFFFF"/>
      <name val="Arial"/>
      <charset val="134"/>
    </font>
    <font>
      <i/>
      <sz val="8"/>
      <color rgb="FF808080"/>
      <name val="Arial"/>
      <charset val="134"/>
    </font>
    <font>
      <i/>
      <sz val="10"/>
      <color rgb="FF000000"/>
      <name val="Arial"/>
      <charset val="134"/>
    </font>
    <font>
      <sz val="10"/>
      <color indexed="8"/>
      <name val="Arial"/>
      <charset val="134"/>
    </font>
    <font>
      <sz val="10"/>
      <name val="Arial"/>
      <charset val="134"/>
    </font>
    <font>
      <i/>
      <sz val="10"/>
      <color theme="1"/>
      <name val="Arial"/>
      <charset val="134"/>
    </font>
    <font>
      <b/>
      <i/>
      <sz val="10"/>
      <color theme="5"/>
      <name val="Arial"/>
      <charset val="134"/>
    </font>
    <font>
      <b/>
      <sz val="16"/>
      <color theme="4"/>
      <name val="Arial"/>
      <charset val="134"/>
    </font>
    <font>
      <b/>
      <sz val="10"/>
      <color indexed="9"/>
      <name val="Arial"/>
      <charset val="134"/>
    </font>
    <font>
      <i/>
      <sz val="12"/>
      <color rgb="FF000000"/>
      <name val="Helvetica"/>
      <charset val="134"/>
    </font>
    <font>
      <sz val="10"/>
      <color rgb="FF008000"/>
      <name val="Arial"/>
      <charset val="134"/>
    </font>
    <font>
      <i/>
      <sz val="10"/>
      <color rgb="FF008000"/>
      <name val="Arial"/>
      <charset val="134"/>
    </font>
    <font>
      <b/>
      <sz val="10"/>
      <color theme="1"/>
      <name val="Arial"/>
      <charset val="134"/>
    </font>
    <font>
      <sz val="10"/>
      <color indexed="12"/>
      <name val="Arial"/>
      <charset val="134"/>
    </font>
    <font>
      <sz val="10"/>
      <color theme="7" tint="0.799981688894314"/>
      <name val="Arial"/>
      <charset val="134"/>
    </font>
    <font>
      <b/>
      <sz val="10"/>
      <color theme="0"/>
      <name val="Arial"/>
      <charset val="134"/>
    </font>
    <font>
      <b/>
      <sz val="10"/>
      <color indexed="12"/>
      <name val="Arial"/>
      <charset val="134"/>
    </font>
    <font>
      <i/>
      <sz val="10"/>
      <name val="Arial"/>
      <charset val="134"/>
    </font>
    <font>
      <i/>
      <sz val="10"/>
      <color indexed="8"/>
      <name val="Arial"/>
      <charset val="134"/>
    </font>
    <font>
      <sz val="10"/>
      <color rgb="FF5BA5A3"/>
      <name val="Arial"/>
      <charset val="134"/>
    </font>
    <font>
      <sz val="10"/>
      <color theme="0"/>
      <name val="Arial"/>
      <charset val="134"/>
    </font>
    <font>
      <b/>
      <sz val="8"/>
      <color theme="0" tint="-0.499984740745262"/>
      <name val="Arial"/>
      <charset val="134"/>
    </font>
    <font>
      <i/>
      <sz val="8"/>
      <color theme="0" tint="-0.499984740745262"/>
      <name val="Arial"/>
      <charset val="134"/>
    </font>
    <font>
      <sz val="8"/>
      <color theme="0" tint="-0.499984740745262"/>
      <name val="Arial"/>
      <charset val="134"/>
    </font>
    <font>
      <i/>
      <sz val="10"/>
      <color indexed="12"/>
      <name val="Arial"/>
      <charset val="134"/>
    </font>
    <font>
      <b/>
      <sz val="10"/>
      <name val="Arial"/>
      <charset val="134"/>
    </font>
    <font>
      <b/>
      <sz val="16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i/>
      <sz val="1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0"/>
      <color rgb="FF00B050"/>
      <name val="Arial"/>
      <charset val="134"/>
    </font>
    <font>
      <b/>
      <u/>
      <sz val="15"/>
      <color indexed="8"/>
      <name val="Arial"/>
      <charset val="134"/>
    </font>
    <font>
      <b/>
      <sz val="18"/>
      <color rgb="FFFFFFFF"/>
      <name val="Trebuchet MS"/>
      <charset val="134"/>
    </font>
    <font>
      <b/>
      <sz val="18"/>
      <color theme="0"/>
      <name val="Trebuchet MS"/>
      <charset val="134"/>
    </font>
    <font>
      <sz val="10"/>
      <color indexed="23"/>
      <name val="Arial"/>
      <charset val="134"/>
    </font>
    <font>
      <sz val="15"/>
      <color indexed="8"/>
      <name val="Arial"/>
      <charset val="134"/>
    </font>
    <font>
      <b/>
      <sz val="14"/>
      <color theme="3" tint="-0.499984740745262"/>
      <name val="Trebuchet MS"/>
      <charset val="134"/>
    </font>
    <font>
      <sz val="8.2"/>
      <color theme="1"/>
      <name val="Arial"/>
      <charset val="134"/>
    </font>
    <font>
      <sz val="11"/>
      <color theme="1"/>
      <name val="Calibri"/>
      <charset val="134"/>
      <scheme val="minor"/>
    </font>
    <font>
      <u/>
      <sz val="10"/>
      <color theme="10"/>
      <name val="Arial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Arial"/>
      <charset val="134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8"/>
      <name val="Arial"/>
      <charset val="134"/>
    </font>
    <font>
      <sz val="10"/>
      <color indexed="8"/>
      <name val="MS Sans Serif"/>
      <charset val="134"/>
    </font>
    <font>
      <sz val="10"/>
      <name val="Helv"/>
      <charset val="134"/>
    </font>
    <font>
      <sz val="10"/>
      <name val="Helv"/>
      <charset val="134"/>
    </font>
    <font>
      <sz val="10"/>
      <color indexed="9"/>
      <name val="Arial"/>
      <charset val="134"/>
    </font>
    <font>
      <b/>
      <i/>
      <sz val="10"/>
      <name val="Arial"/>
      <charset val="134"/>
    </font>
    <font>
      <sz val="10"/>
      <color indexed="15"/>
      <name val="Arial"/>
      <charset val="134"/>
    </font>
    <font>
      <sz val="9"/>
      <name val="Arial"/>
      <charset val="134"/>
    </font>
    <font>
      <sz val="10"/>
      <name val="Times New Roman"/>
      <charset val="134"/>
    </font>
    <font>
      <sz val="12"/>
      <name val="Arial"/>
      <charset val="134"/>
    </font>
    <font>
      <sz val="10"/>
      <color indexed="18"/>
      <name val="Arial"/>
      <charset val="134"/>
    </font>
    <font>
      <sz val="10"/>
      <name val="Courier"/>
      <charset val="134"/>
    </font>
    <font>
      <sz val="10"/>
      <name val="Helv"/>
      <charset val="204"/>
    </font>
    <font>
      <sz val="10"/>
      <color indexed="9"/>
      <name val="False"/>
      <charset val="134"/>
    </font>
    <font>
      <sz val="10"/>
      <color indexed="12"/>
      <name val="False"/>
      <charset val="134"/>
    </font>
    <font>
      <b/>
      <sz val="22"/>
      <color indexed="18"/>
      <name val="Arial"/>
      <charset val="134"/>
    </font>
    <font>
      <sz val="10"/>
      <name val="MS Sans Serif"/>
      <charset val="134"/>
    </font>
    <font>
      <b/>
      <sz val="14"/>
      <color indexed="18"/>
      <name val="Arial"/>
      <charset val="134"/>
    </font>
    <font>
      <sz val="9"/>
      <color indexed="8"/>
      <name val="Arial"/>
      <charset val="134"/>
    </font>
    <font>
      <b/>
      <sz val="10"/>
      <color indexed="18"/>
      <name val="Arial"/>
      <charset val="134"/>
    </font>
    <font>
      <b/>
      <u val="singleAccounting"/>
      <sz val="10"/>
      <color indexed="18"/>
      <name val="Arial"/>
      <charset val="134"/>
    </font>
    <font>
      <sz val="12"/>
      <color indexed="8"/>
      <name val="Times New Roman"/>
      <charset val="134"/>
    </font>
    <font>
      <sz val="10"/>
      <name val="Helvetica"/>
      <charset val="134"/>
    </font>
    <font>
      <sz val="12"/>
      <name val="???"/>
      <charset val="129"/>
    </font>
    <font>
      <sz val="12"/>
      <name val="Times New Roman"/>
      <charset val="134"/>
    </font>
    <font>
      <sz val="10"/>
      <color indexed="16"/>
      <name val="Arial"/>
      <charset val="134"/>
    </font>
    <font>
      <b/>
      <sz val="9"/>
      <name val="Arial"/>
      <charset val="134"/>
    </font>
    <font>
      <sz val="8"/>
      <name val="Times New Roman"/>
      <charset val="134"/>
    </font>
    <font>
      <sz val="12"/>
      <name val="Weiss"/>
      <charset val="134"/>
    </font>
    <font>
      <sz val="12"/>
      <color indexed="12"/>
      <name val="Times New Roman"/>
      <charset val="134"/>
    </font>
    <font>
      <sz val="10"/>
      <name val="Geneva"/>
      <charset val="134"/>
    </font>
    <font>
      <sz val="10"/>
      <color indexed="12"/>
      <name val="Trebuchet MS"/>
      <charset val="134"/>
    </font>
    <font>
      <i/>
      <sz val="10"/>
      <color indexed="32"/>
      <name val="Arial Narrow"/>
      <charset val="134"/>
    </font>
    <font>
      <sz val="10"/>
      <name val="GillSans"/>
      <charset val="134"/>
    </font>
    <font>
      <sz val="8"/>
      <name val="Frutiger 45 Light"/>
      <charset val="134"/>
    </font>
    <font>
      <sz val="8"/>
      <color indexed="8"/>
      <name val="Times New Roman"/>
      <charset val="134"/>
    </font>
    <font>
      <sz val="8"/>
      <color indexed="14"/>
      <name val="Times New Roman"/>
      <charset val="134"/>
    </font>
    <font>
      <sz val="11"/>
      <name val="Times New Roman"/>
      <charset val="134"/>
    </font>
    <font>
      <sz val="8"/>
      <name val="Tms Rmn"/>
      <charset val="134"/>
    </font>
    <font>
      <b/>
      <sz val="11"/>
      <name val="Book Antiqua"/>
      <charset val="134"/>
    </font>
    <font>
      <sz val="10"/>
      <color theme="5"/>
      <name val="Arial"/>
      <charset val="134"/>
    </font>
    <font>
      <sz val="11"/>
      <color indexed="8"/>
      <name val="Calibri"/>
      <charset val="134"/>
    </font>
    <font>
      <sz val="11"/>
      <color theme="1"/>
      <name val="Calibri"/>
      <charset val="134"/>
      <scheme val="minor"/>
    </font>
    <font>
      <sz val="11"/>
      <color indexed="9"/>
      <name val="Calibri"/>
      <charset val="134"/>
    </font>
    <font>
      <sz val="12"/>
      <name val="Arial MT"/>
      <charset val="134"/>
    </font>
    <font>
      <b/>
      <sz val="9"/>
      <color indexed="9"/>
      <name val="Trebuchet MS"/>
      <charset val="134"/>
    </font>
    <font>
      <b/>
      <sz val="12"/>
      <name val="Times New Roman"/>
      <charset val="134"/>
    </font>
    <font>
      <sz val="9"/>
      <color indexed="8"/>
      <name val="Times New Roman"/>
      <charset val="134"/>
    </font>
    <font>
      <b/>
      <sz val="10"/>
      <color indexed="8"/>
      <name val="Times New Roman"/>
      <charset val="134"/>
    </font>
    <font>
      <sz val="8"/>
      <name val="Times"/>
      <charset val="134"/>
    </font>
    <font>
      <sz val="10"/>
      <name val="Century Gothic"/>
      <charset val="134"/>
    </font>
    <font>
      <b/>
      <sz val="6"/>
      <name val="Arial"/>
      <charset val="134"/>
    </font>
    <font>
      <b/>
      <sz val="8"/>
      <name val="Arial"/>
      <charset val="134"/>
    </font>
    <font>
      <i/>
      <sz val="8"/>
      <name val="Arial"/>
      <charset val="134"/>
    </font>
    <font>
      <sz val="9"/>
      <name val="Helvetica"/>
      <charset val="134"/>
    </font>
    <font>
      <sz val="10"/>
      <color indexed="12"/>
      <name val="Helvetica"/>
      <charset val="134"/>
    </font>
    <font>
      <sz val="10"/>
      <color indexed="10"/>
      <name val="Times New Roman"/>
      <charset val="134"/>
    </font>
    <font>
      <b/>
      <sz val="11"/>
      <color indexed="10"/>
      <name val="Times New Roman"/>
      <charset val="134"/>
    </font>
    <font>
      <sz val="10"/>
      <color indexed="9"/>
      <name val="Tahoma"/>
      <charset val="134"/>
    </font>
    <font>
      <sz val="11"/>
      <color theme="0"/>
      <name val="Calibri"/>
      <charset val="134"/>
      <scheme val="minor"/>
    </font>
    <font>
      <sz val="10"/>
      <name val="Book Antiqua"/>
      <charset val="134"/>
    </font>
    <font>
      <sz val="11"/>
      <color indexed="20"/>
      <name val="Calibri"/>
      <charset val="134"/>
    </font>
    <font>
      <b/>
      <sz val="8"/>
      <color indexed="9"/>
      <name val="Arial"/>
      <charset val="134"/>
    </font>
    <font>
      <u/>
      <sz val="7"/>
      <color indexed="36"/>
      <name val="Frutiger 55 Roman"/>
      <charset val="134"/>
    </font>
    <font>
      <sz val="10"/>
      <name val="Trebuchet MS"/>
      <charset val="134"/>
    </font>
    <font>
      <b/>
      <sz val="8"/>
      <name val="Times New Roman"/>
      <charset val="134"/>
    </font>
    <font>
      <b/>
      <sz val="8"/>
      <color indexed="8"/>
      <name val="Times New Roman"/>
      <charset val="134"/>
    </font>
    <font>
      <sz val="10"/>
      <color indexed="8"/>
      <name val="Book Antiqua"/>
      <charset val="134"/>
    </font>
    <font>
      <strike/>
      <sz val="8"/>
      <name val="Arial"/>
      <charset val="134"/>
    </font>
    <font>
      <sz val="8"/>
      <color indexed="8"/>
      <name val="Arial"/>
      <charset val="134"/>
    </font>
    <font>
      <b/>
      <i/>
      <sz val="11"/>
      <color indexed="9"/>
      <name val="Times New Roman"/>
      <charset val="134"/>
    </font>
    <font>
      <sz val="10"/>
      <color indexed="8"/>
      <name val="Times New Roman"/>
      <charset val="134"/>
    </font>
    <font>
      <b/>
      <sz val="9"/>
      <color indexed="9"/>
      <name val="Arial"/>
      <charset val="134"/>
    </font>
    <font>
      <b/>
      <sz val="10"/>
      <name val="Times New Roman"/>
      <charset val="134"/>
    </font>
    <font>
      <b/>
      <sz val="11"/>
      <color indexed="9"/>
      <name val="Calibri"/>
      <charset val="134"/>
    </font>
    <font>
      <sz val="8"/>
      <color indexed="12"/>
      <name val="Tms Rmn"/>
      <charset val="134"/>
    </font>
    <font>
      <b/>
      <sz val="8"/>
      <color indexed="12"/>
      <name val="Times New Roman"/>
      <charset val="134"/>
    </font>
    <font>
      <sz val="8"/>
      <color indexed="9"/>
      <name val="Arial"/>
      <charset val="134"/>
    </font>
    <font>
      <sz val="10"/>
      <color indexed="12"/>
      <name val="Times New Roman"/>
      <charset val="134"/>
    </font>
    <font>
      <b/>
      <i/>
      <u/>
      <sz val="14"/>
      <name val="Arial"/>
      <charset val="134"/>
    </font>
    <font>
      <b/>
      <sz val="10"/>
      <name val="Arial Rounded MT Bold"/>
      <charset val="134"/>
    </font>
    <font>
      <b/>
      <sz val="8"/>
      <color indexed="8"/>
      <name val="Arial"/>
      <charset val="134"/>
    </font>
    <font>
      <b/>
      <i/>
      <sz val="12"/>
      <name val="Times New Roman"/>
      <charset val="134"/>
    </font>
    <font>
      <b/>
      <i/>
      <sz val="9"/>
      <name val="Palatino"/>
      <charset val="134"/>
    </font>
    <font>
      <i/>
      <sz val="8"/>
      <color indexed="12"/>
      <name val="Arial"/>
      <charset val="134"/>
    </font>
    <font>
      <b/>
      <sz val="8"/>
      <color indexed="24"/>
      <name val="Arial"/>
      <charset val="134"/>
    </font>
    <font>
      <b/>
      <sz val="9"/>
      <color indexed="24"/>
      <name val="Arial"/>
      <charset val="134"/>
    </font>
    <font>
      <b/>
      <sz val="11"/>
      <color indexed="24"/>
      <name val="Arial"/>
      <charset val="134"/>
    </font>
    <font>
      <sz val="24"/>
      <name val="Times New Roman"/>
      <charset val="134"/>
    </font>
    <font>
      <b/>
      <sz val="18"/>
      <name val="Arial"/>
      <charset val="134"/>
    </font>
    <font>
      <b/>
      <sz val="12"/>
      <name val="Arial"/>
      <charset val="134"/>
    </font>
    <font>
      <b/>
      <sz val="11"/>
      <color indexed="52"/>
      <name val="Calibri"/>
      <charset val="134"/>
    </font>
    <font>
      <sz val="10"/>
      <color indexed="10"/>
      <name val="Arial"/>
      <charset val="134"/>
    </font>
    <font>
      <sz val="8"/>
      <name val="Tms Rmn"/>
      <charset val="134"/>
    </font>
    <font>
      <sz val="10"/>
      <color indexed="18"/>
      <name val="Times New Roman"/>
      <charset val="134"/>
    </font>
    <font>
      <sz val="6"/>
      <color indexed="10"/>
      <name val="Trebuchet MS"/>
      <charset val="134"/>
    </font>
    <font>
      <sz val="8"/>
      <color indexed="39"/>
      <name val="Arial"/>
      <charset val="134"/>
    </font>
    <font>
      <b/>
      <sz val="11"/>
      <name val="Times New Roman"/>
      <charset val="134"/>
    </font>
    <font>
      <b/>
      <sz val="8"/>
      <name val="Book Antiqua"/>
      <charset val="134"/>
    </font>
    <font>
      <b/>
      <sz val="8"/>
      <name val="GillSans"/>
      <charset val="134"/>
    </font>
    <font>
      <b/>
      <sz val="7"/>
      <name val="Helvetica-Narrow"/>
      <charset val="134"/>
    </font>
    <font>
      <b/>
      <sz val="7"/>
      <name val="GillSans"/>
      <charset val="134"/>
    </font>
    <font>
      <u/>
      <sz val="10"/>
      <color indexed="12"/>
      <name val="Arial"/>
      <charset val="134"/>
    </font>
    <font>
      <sz val="11"/>
      <color indexed="12"/>
      <name val="Arial"/>
      <charset val="134"/>
    </font>
    <font>
      <b/>
      <sz val="9"/>
      <name val="Palatino"/>
      <charset val="134"/>
    </font>
    <font>
      <b/>
      <sz val="9"/>
      <color indexed="18"/>
      <name val="Arial"/>
      <charset val="134"/>
    </font>
    <font>
      <sz val="11"/>
      <name val="Tms Rmn"/>
      <charset val="134"/>
    </font>
    <font>
      <sz val="10"/>
      <color indexed="39"/>
      <name val="Century Schoolbook"/>
      <charset val="134"/>
    </font>
    <font>
      <sz val="9"/>
      <name val="Trebuchet MS"/>
      <charset val="134"/>
    </font>
    <font>
      <sz val="8"/>
      <color indexed="12"/>
      <name val="Times New Roman"/>
      <charset val="134"/>
    </font>
    <font>
      <sz val="8"/>
      <name val="Palatino"/>
      <charset val="134"/>
    </font>
    <font>
      <sz val="10"/>
      <color theme="1"/>
      <name val="Tahoma"/>
      <charset val="134"/>
    </font>
    <font>
      <sz val="8"/>
      <color theme="1"/>
      <name val="Arial"/>
      <charset val="134"/>
    </font>
    <font>
      <sz val="8"/>
      <name val="Helvetica"/>
      <charset val="134"/>
    </font>
    <font>
      <sz val="10"/>
      <color indexed="22"/>
      <name val="Arial"/>
      <charset val="134"/>
    </font>
    <font>
      <sz val="10"/>
      <name val="Tahoma"/>
      <charset val="134"/>
    </font>
    <font>
      <sz val="12"/>
      <name val="Helv"/>
      <charset val="134"/>
    </font>
    <font>
      <b/>
      <sz val="8"/>
      <color indexed="52"/>
      <name val="Times New Roman"/>
      <charset val="134"/>
    </font>
    <font>
      <b/>
      <sz val="14"/>
      <color indexed="56"/>
      <name val="Palatino"/>
      <charset val="134"/>
    </font>
    <font>
      <sz val="24"/>
      <name val="MS Sans Serif"/>
      <charset val="134"/>
    </font>
    <font>
      <sz val="9"/>
      <name val="Helv"/>
      <charset val="134"/>
    </font>
    <font>
      <b/>
      <sz val="14"/>
      <color indexed="8"/>
      <name val="Arial"/>
      <charset val="134"/>
    </font>
    <font>
      <sz val="10"/>
      <name val="Palatino"/>
      <charset val="134"/>
    </font>
    <font>
      <sz val="14"/>
      <name val="Palatino"/>
      <charset val="134"/>
    </font>
    <font>
      <sz val="16"/>
      <name val="Palatino"/>
      <charset val="134"/>
    </font>
    <font>
      <sz val="32"/>
      <name val="Helvetica-Black"/>
      <charset val="134"/>
    </font>
    <font>
      <sz val="7"/>
      <name val="Arial"/>
      <charset val="134"/>
    </font>
    <font>
      <sz val="7"/>
      <color indexed="12"/>
      <name val="Arial"/>
      <charset val="134"/>
    </font>
    <font>
      <sz val="8"/>
      <name val="Univers"/>
      <charset val="134"/>
    </font>
    <font>
      <sz val="8"/>
      <name val="Helv"/>
      <charset val="134"/>
    </font>
    <font>
      <sz val="8"/>
      <color indexed="18"/>
      <name val="Times New Roman"/>
      <charset val="134"/>
    </font>
    <font>
      <sz val="10"/>
      <color indexed="57"/>
      <name val="Arial"/>
      <charset val="134"/>
    </font>
    <font>
      <sz val="10"/>
      <name val="CG Times (WN)"/>
      <charset val="134"/>
    </font>
    <font>
      <sz val="9"/>
      <name val="Frutiger 45 Light"/>
      <charset val="134"/>
    </font>
    <font>
      <u/>
      <sz val="8"/>
      <color indexed="12"/>
      <name val="Times New Roman"/>
      <charset val="134"/>
    </font>
    <font>
      <sz val="1"/>
      <color indexed="16"/>
      <name val="Courier"/>
      <charset val="134"/>
    </font>
    <font>
      <u val="doubleAccounting"/>
      <sz val="10"/>
      <name val="Times New Roman"/>
      <charset val="134"/>
    </font>
    <font>
      <sz val="11"/>
      <name val="Arial"/>
      <charset val="134"/>
    </font>
    <font>
      <sz val="1"/>
      <color indexed="8"/>
      <name val="Courier"/>
      <charset val="134"/>
    </font>
    <font>
      <sz val="10"/>
      <color indexed="16"/>
      <name val="Times New Roman"/>
      <charset val="134"/>
    </font>
    <font>
      <u val="doubleAccounting"/>
      <sz val="10"/>
      <name val="Arial"/>
      <charset val="134"/>
    </font>
    <font>
      <b/>
      <i/>
      <sz val="8"/>
      <color indexed="12"/>
      <name val="HelveticaNeue Condensed"/>
      <charset val="134"/>
    </font>
    <font>
      <b/>
      <i/>
      <sz val="8"/>
      <color indexed="12"/>
      <name val="Arial"/>
      <charset val="134"/>
    </font>
    <font>
      <b/>
      <sz val="1"/>
      <color indexed="8"/>
      <name val="Courier"/>
      <charset val="134"/>
    </font>
    <font>
      <sz val="8"/>
      <color indexed="10"/>
      <name val="Times New Roman"/>
      <charset val="134"/>
    </font>
    <font>
      <sz val="10"/>
      <name val="Arial Narrow"/>
      <charset val="134"/>
    </font>
    <font>
      <b/>
      <sz val="10"/>
      <color indexed="32"/>
      <name val="Arial Narrow"/>
      <charset val="134"/>
    </font>
    <font>
      <b/>
      <u val="singleAccounting"/>
      <sz val="9"/>
      <name val="Times New Roman"/>
      <charset val="134"/>
    </font>
    <font>
      <sz val="14"/>
      <name val="Arial"/>
      <charset val="134"/>
    </font>
    <font>
      <b/>
      <sz val="12"/>
      <color indexed="55"/>
      <name val="Arial"/>
      <charset val="134"/>
    </font>
    <font>
      <b/>
      <sz val="14"/>
      <name val="Arial"/>
      <charset val="134"/>
    </font>
    <font>
      <b/>
      <i/>
      <sz val="9.5"/>
      <name val="Times New Roman"/>
      <charset val="134"/>
    </font>
    <font>
      <sz val="10"/>
      <color indexed="32"/>
      <name val="Arial Narrow"/>
      <charset val="134"/>
    </font>
    <font>
      <sz val="9"/>
      <name val="Times New Roman"/>
      <charset val="134"/>
    </font>
    <font>
      <b/>
      <sz val="16"/>
      <name val="Arial"/>
      <charset val="134"/>
    </font>
    <font>
      <b/>
      <sz val="14"/>
      <color indexed="32"/>
      <name val="Arial"/>
      <charset val="134"/>
    </font>
    <font>
      <sz val="8"/>
      <color indexed="32"/>
      <name val="Arial Narrow"/>
      <charset val="134"/>
    </font>
    <font>
      <b/>
      <sz val="10"/>
      <name val="Arial Narrow"/>
      <charset val="134"/>
    </font>
    <font>
      <b/>
      <i/>
      <sz val="10"/>
      <name val="Arial Narrow"/>
      <charset val="134"/>
    </font>
    <font>
      <i/>
      <sz val="10"/>
      <name val="Arial Narrow"/>
      <charset val="134"/>
    </font>
    <font>
      <sz val="6"/>
      <color indexed="23"/>
      <name val="Helvetica-Black"/>
      <charset val="134"/>
    </font>
    <font>
      <sz val="9.5"/>
      <color indexed="23"/>
      <name val="Helvetica-Black"/>
      <charset val="134"/>
    </font>
    <font>
      <sz val="7"/>
      <name val="Palatino"/>
      <charset val="134"/>
    </font>
    <font>
      <sz val="10"/>
      <color indexed="17"/>
      <name val="MS Sans Serif"/>
      <charset val="134"/>
    </font>
    <font>
      <sz val="10"/>
      <name val="C Helvetica Condensed"/>
      <charset val="134"/>
    </font>
    <font>
      <sz val="8"/>
      <color indexed="17"/>
      <name val="Times New Roman"/>
      <charset val="134"/>
    </font>
    <font>
      <sz val="8"/>
      <color indexed="21"/>
      <name val="Arial"/>
      <charset val="134"/>
    </font>
    <font>
      <sz val="8"/>
      <name val="Courier"/>
      <charset val="134"/>
    </font>
    <font>
      <b/>
      <sz val="8"/>
      <name val="Courier"/>
      <charset val="134"/>
    </font>
    <font>
      <b/>
      <u/>
      <sz val="10"/>
      <name val="Courier"/>
      <charset val="134"/>
    </font>
    <font>
      <sz val="10"/>
      <color indexed="48"/>
      <name val="Arial"/>
      <charset val="134"/>
    </font>
    <font>
      <sz val="9"/>
      <name val="Futura UBS Bk"/>
      <charset val="134"/>
    </font>
    <font>
      <b/>
      <sz val="10"/>
      <color indexed="9"/>
      <name val="GillSans"/>
      <charset val="134"/>
    </font>
    <font>
      <b/>
      <sz val="10"/>
      <color indexed="8"/>
      <name val="GillSans"/>
      <charset val="134"/>
    </font>
    <font>
      <sz val="6"/>
      <color indexed="16"/>
      <name val="Palatino"/>
      <charset val="134"/>
    </font>
    <font>
      <b/>
      <sz val="10"/>
      <color indexed="9"/>
      <name val="Trebuchet MS"/>
      <charset val="134"/>
    </font>
    <font>
      <sz val="6"/>
      <name val="Palatino"/>
      <charset val="134"/>
    </font>
    <font>
      <sz val="10"/>
      <name val="Helvetica-Black"/>
      <charset val="134"/>
    </font>
    <font>
      <sz val="28"/>
      <name val="Helvetica-Black"/>
      <charset val="134"/>
    </font>
    <font>
      <b/>
      <sz val="10"/>
      <color theme="2"/>
      <name val="Arial"/>
      <charset val="134"/>
    </font>
    <font>
      <sz val="18"/>
      <name val="Palatino"/>
      <charset val="134"/>
    </font>
    <font>
      <i/>
      <sz val="14"/>
      <name val="Palatino"/>
      <charset val="134"/>
    </font>
    <font>
      <b/>
      <sz val="10"/>
      <color indexed="18"/>
      <name val="Times New Roman"/>
      <charset val="134"/>
    </font>
    <font>
      <b/>
      <sz val="10"/>
      <color indexed="60"/>
      <name val="Tahoma"/>
      <charset val="134"/>
    </font>
    <font>
      <b/>
      <sz val="10"/>
      <name val="Trebuchet MS"/>
      <charset val="134"/>
    </font>
    <font>
      <sz val="8"/>
      <color indexed="12"/>
      <name val="Arial"/>
      <charset val="134"/>
    </font>
    <font>
      <sz val="8"/>
      <color indexed="12"/>
      <name val="Trebuchet MS"/>
      <charset val="134"/>
    </font>
    <font>
      <b/>
      <sz val="10"/>
      <color indexed="11"/>
      <name val="Arial"/>
      <charset val="134"/>
    </font>
    <font>
      <sz val="9"/>
      <color indexed="39"/>
      <name val="Arial"/>
      <charset val="134"/>
    </font>
    <font>
      <sz val="9"/>
      <color indexed="12"/>
      <name val="Arial"/>
      <charset val="134"/>
    </font>
    <font>
      <sz val="9"/>
      <color theme="3"/>
      <name val="Arial"/>
      <charset val="134"/>
    </font>
    <font>
      <sz val="12"/>
      <color indexed="12"/>
      <name val="Arial"/>
      <charset val="134"/>
    </font>
    <font>
      <b/>
      <u/>
      <sz val="10"/>
      <color indexed="10"/>
      <name val="Times New Roman"/>
      <charset val="134"/>
    </font>
    <font>
      <sz val="18"/>
      <name val="Times New Roman"/>
      <charset val="134"/>
    </font>
    <font>
      <b/>
      <sz val="13"/>
      <name val="Times New Roman"/>
      <charset val="134"/>
    </font>
    <font>
      <i/>
      <sz val="12"/>
      <name val="Times New Roman"/>
      <charset val="134"/>
    </font>
    <font>
      <b/>
      <sz val="12"/>
      <color indexed="17"/>
      <name val="Wingdings"/>
      <charset val="2"/>
    </font>
    <font>
      <sz val="28"/>
      <name val="Times New Roman"/>
      <charset val="134"/>
    </font>
    <font>
      <sz val="22"/>
      <name val="Times New Roman"/>
      <charset val="134"/>
    </font>
    <font>
      <b/>
      <sz val="10"/>
      <name val="Helvetica"/>
      <charset val="134"/>
    </font>
    <font>
      <b/>
      <sz val="18"/>
      <name val="Times New Roman"/>
      <charset val="134"/>
    </font>
    <font>
      <sz val="12"/>
      <name val="GillSans"/>
      <charset val="134"/>
    </font>
    <font>
      <i/>
      <sz val="10"/>
      <color indexed="16"/>
      <name val="Times New Roman"/>
      <charset val="134"/>
    </font>
    <font>
      <sz val="7"/>
      <name val="Small Fonts"/>
      <charset val="134"/>
    </font>
    <font>
      <b/>
      <u/>
      <sz val="12"/>
      <name val="L Serifa Light"/>
      <charset val="134"/>
    </font>
    <font>
      <i/>
      <sz val="9"/>
      <name val="Arial"/>
      <charset val="134"/>
    </font>
    <font>
      <sz val="9"/>
      <color indexed="48"/>
      <name val="Arial"/>
      <charset val="134"/>
    </font>
    <font>
      <i/>
      <sz val="10"/>
      <name val="Helv"/>
      <charset val="134"/>
    </font>
    <font>
      <sz val="10"/>
      <color indexed="8"/>
      <name val="Frutiger 45 Light"/>
      <charset val="134"/>
    </font>
    <font>
      <i/>
      <sz val="12"/>
      <color indexed="12"/>
      <name val="Tms Rmn"/>
      <charset val="134"/>
    </font>
    <font>
      <sz val="10"/>
      <color indexed="8"/>
      <name val="Helvetica-Narrow"/>
      <charset val="134"/>
    </font>
    <font>
      <b/>
      <sz val="26"/>
      <name val="Times New Roman"/>
      <charset val="134"/>
    </font>
    <font>
      <i/>
      <sz val="9"/>
      <name val="Helv"/>
      <charset val="134"/>
    </font>
    <font>
      <i/>
      <sz val="10"/>
      <color indexed="12"/>
      <name val="Times New Roman"/>
      <charset val="134"/>
    </font>
    <font>
      <i/>
      <sz val="12"/>
      <color indexed="8"/>
      <name val="Times New Roman"/>
      <charset val="134"/>
    </font>
    <font>
      <i/>
      <sz val="10"/>
      <name val="Times New Roman"/>
      <charset val="134"/>
    </font>
    <font>
      <sz val="12"/>
      <name val="Book Antiqua"/>
      <charset val="134"/>
    </font>
    <font>
      <b/>
      <sz val="8"/>
      <color indexed="18"/>
      <name val="Times New Roman"/>
      <charset val="134"/>
    </font>
    <font>
      <b/>
      <sz val="12"/>
      <color indexed="8"/>
      <name val="Times New Roman"/>
      <charset val="134"/>
    </font>
    <font>
      <sz val="12"/>
      <color indexed="10"/>
      <name val="Times New Roman"/>
      <charset val="134"/>
    </font>
    <font>
      <b/>
      <sz val="8"/>
      <color indexed="10"/>
      <name val="Arial"/>
      <charset val="134"/>
    </font>
    <font>
      <sz val="8"/>
      <color indexed="10"/>
      <name val="Arial"/>
      <charset val="134"/>
    </font>
    <font>
      <b/>
      <sz val="8"/>
      <color indexed="10"/>
      <name val="Times New Roman"/>
      <charset val="134"/>
    </font>
    <font>
      <sz val="10"/>
      <name val="GillSans Light"/>
      <charset val="134"/>
    </font>
    <font>
      <sz val="10"/>
      <name val="SWISS"/>
      <charset val="134"/>
    </font>
    <font>
      <b/>
      <sz val="11"/>
      <color indexed="18"/>
      <name val="Times New Roman"/>
      <charset val="134"/>
    </font>
    <font>
      <b/>
      <i/>
      <sz val="11"/>
      <color indexed="18"/>
      <name val="Arial"/>
      <charset val="134"/>
    </font>
    <font>
      <b/>
      <sz val="11"/>
      <color indexed="9"/>
      <name val="Arial"/>
      <charset val="134"/>
    </font>
    <font>
      <b/>
      <i/>
      <sz val="11"/>
      <color indexed="9"/>
      <name val="Arial"/>
      <charset val="134"/>
    </font>
    <font>
      <sz val="12"/>
      <color indexed="18"/>
      <name val="MS Sans Serif"/>
      <charset val="134"/>
    </font>
    <font>
      <b/>
      <sz val="12"/>
      <color indexed="9"/>
      <name val="Times New Roman"/>
      <charset val="134"/>
    </font>
    <font>
      <b/>
      <sz val="11"/>
      <color indexed="18"/>
      <name val="Arial Narrow"/>
      <charset val="134"/>
    </font>
    <font>
      <b/>
      <sz val="11"/>
      <color indexed="9"/>
      <name val="Arial Narrow"/>
      <charset val="134"/>
    </font>
    <font>
      <sz val="11"/>
      <color indexed="18"/>
      <name val="Arial"/>
      <charset val="134"/>
    </font>
    <font>
      <sz val="10"/>
      <color indexed="56"/>
      <name val="Arial"/>
      <charset val="134"/>
    </font>
    <font>
      <b/>
      <sz val="12"/>
      <color indexed="18"/>
      <name val="Times New Roman"/>
      <charset val="134"/>
    </font>
    <font>
      <sz val="12"/>
      <color indexed="56"/>
      <name val="Arial"/>
      <charset val="134"/>
    </font>
    <font>
      <i/>
      <sz val="12"/>
      <color indexed="56"/>
      <name val="Arial"/>
      <charset val="134"/>
    </font>
    <font>
      <sz val="12"/>
      <color indexed="9"/>
      <name val="Arial"/>
      <charset val="134"/>
    </font>
    <font>
      <i/>
      <sz val="12"/>
      <color indexed="9"/>
      <name val="Arial"/>
      <charset val="134"/>
    </font>
    <font>
      <sz val="11"/>
      <color indexed="56"/>
      <name val="Arial"/>
      <charset val="134"/>
    </font>
    <font>
      <i/>
      <sz val="11"/>
      <color indexed="56"/>
      <name val="Arial"/>
      <charset val="134"/>
    </font>
    <font>
      <sz val="11"/>
      <color indexed="9"/>
      <name val="Arial"/>
      <charset val="134"/>
    </font>
    <font>
      <i/>
      <sz val="11"/>
      <color indexed="9"/>
      <name val="Arial"/>
      <charset val="134"/>
    </font>
    <font>
      <b/>
      <sz val="11"/>
      <color indexed="56"/>
      <name val="Arial"/>
      <charset val="134"/>
    </font>
    <font>
      <b/>
      <i/>
      <sz val="11"/>
      <color indexed="56"/>
      <name val="Arial"/>
      <charset val="134"/>
    </font>
    <font>
      <b/>
      <sz val="20"/>
      <color indexed="9"/>
      <name val="Times New Roman"/>
      <charset val="134"/>
    </font>
    <font>
      <sz val="11"/>
      <color indexed="10"/>
      <name val="Arial"/>
      <charset val="134"/>
    </font>
    <font>
      <sz val="10"/>
      <color indexed="12"/>
      <name val="TimesNewRomanPS"/>
      <charset val="134"/>
    </font>
    <font>
      <b/>
      <sz val="12"/>
      <color indexed="56"/>
      <name val="Arial"/>
      <charset val="134"/>
    </font>
    <font>
      <b/>
      <sz val="14"/>
      <name val="Times New Roman"/>
      <charset val="134"/>
    </font>
    <font>
      <b/>
      <sz val="14"/>
      <name val="Arial Narrow"/>
      <charset val="134"/>
    </font>
    <font>
      <sz val="10"/>
      <name val="TimesNewRomanPS"/>
      <charset val="134"/>
    </font>
    <font>
      <u val="singleAccounting"/>
      <sz val="10"/>
      <name val="Arial"/>
      <charset val="134"/>
    </font>
    <font>
      <u/>
      <sz val="11"/>
      <name val="Times New Roman"/>
      <charset val="134"/>
    </font>
    <font>
      <b/>
      <sz val="16"/>
      <color indexed="16"/>
      <name val="Arial"/>
      <charset val="134"/>
    </font>
    <font>
      <b/>
      <sz val="14"/>
      <name val="Palatino"/>
      <charset val="134"/>
    </font>
    <font>
      <i/>
      <sz val="8"/>
      <name val="Times New Roman"/>
      <charset val="134"/>
    </font>
    <font>
      <b/>
      <u/>
      <sz val="11"/>
      <name val="Helvetica"/>
      <charset val="134"/>
    </font>
    <font>
      <b/>
      <sz val="12"/>
      <name val="Helvetica"/>
      <charset val="134"/>
    </font>
    <font>
      <b/>
      <sz val="10"/>
      <name val="GillSans"/>
      <charset val="134"/>
    </font>
    <font>
      <b/>
      <u/>
      <sz val="9"/>
      <name val="Helv"/>
      <charset val="134"/>
    </font>
    <font>
      <b/>
      <i/>
      <sz val="12"/>
      <name val="Arial"/>
      <charset val="134"/>
    </font>
    <font>
      <b/>
      <sz val="12"/>
      <color indexed="18"/>
      <name val="Arial"/>
      <charset val="134"/>
    </font>
    <font>
      <sz val="9"/>
      <name val="Helv"/>
      <charset val="134"/>
    </font>
    <font>
      <sz val="7.5"/>
      <name val="Times New Roman"/>
      <charset val="134"/>
    </font>
    <font>
      <b/>
      <sz val="10"/>
      <name val="Palatino"/>
      <charset val="134"/>
    </font>
    <font>
      <b/>
      <sz val="7"/>
      <name val="Arial"/>
      <charset val="134"/>
    </font>
    <font>
      <b/>
      <sz val="10"/>
      <color indexed="16"/>
      <name val="Arial"/>
      <charset val="134"/>
    </font>
    <font>
      <b/>
      <u val="singleAccounting"/>
      <sz val="14"/>
      <name val="Times New Roman"/>
      <charset val="134"/>
    </font>
    <font>
      <u/>
      <sz val="8"/>
      <name val="Times New Roman"/>
      <charset val="134"/>
    </font>
    <font>
      <i/>
      <sz val="14"/>
      <name val="Times New Roman"/>
      <charset val="134"/>
    </font>
    <font>
      <sz val="14"/>
      <name val="Times New Roman"/>
      <charset val="134"/>
    </font>
    <font>
      <b/>
      <sz val="16"/>
      <name val="Times New Roman"/>
      <charset val="134"/>
    </font>
    <font>
      <sz val="12"/>
      <name val="Palatino"/>
      <charset val="134"/>
    </font>
    <font>
      <sz val="11"/>
      <name val="Helvetica-Black"/>
      <charset val="134"/>
    </font>
    <font>
      <b/>
      <sz val="10"/>
      <color indexed="12"/>
      <name val="Monotype Sorts"/>
      <charset val="2"/>
    </font>
    <font>
      <b/>
      <sz val="12"/>
      <name val="Helv"/>
      <charset val="134"/>
    </font>
    <font>
      <sz val="8"/>
      <color indexed="9"/>
      <name val="Arial Black"/>
      <charset val="134"/>
    </font>
    <font>
      <b/>
      <sz val="8"/>
      <color indexed="9"/>
      <name val="Times New Roman"/>
      <charset val="134"/>
    </font>
    <font>
      <b/>
      <sz val="8"/>
      <color indexed="60"/>
      <name val="Arial"/>
      <charset val="134"/>
    </font>
    <font>
      <b/>
      <sz val="10"/>
      <color indexed="16"/>
      <name val="GillSans"/>
      <charset val="134"/>
    </font>
    <font>
      <b/>
      <sz val="7"/>
      <color indexed="12"/>
      <name val="Arial"/>
      <charset val="134"/>
    </font>
    <font>
      <i/>
      <sz val="9"/>
      <name val="Times New Roman"/>
      <charset val="134"/>
    </font>
    <font>
      <b/>
      <u/>
      <sz val="14"/>
      <name val="SWISS"/>
      <charset val="134"/>
    </font>
    <font>
      <sz val="9"/>
      <name val="Tahoma"/>
      <charset val="134"/>
    </font>
    <font>
      <b/>
      <sz val="9"/>
      <name val="Tahoma"/>
      <charset val="134"/>
    </font>
  </fonts>
  <fills count="10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65788"/>
        <bgColor indexed="64"/>
      </patternFill>
    </fill>
    <fill>
      <patternFill patternType="solid">
        <fgColor rgb="FF7397B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3B1CC"/>
        <bgColor indexed="64"/>
      </patternFill>
    </fill>
    <fill>
      <patternFill patternType="solid">
        <fgColor rgb="FF93C19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5482AB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gray0625">
        <fgColor indexed="10"/>
        <bgColor indexed="9"/>
      </patternFill>
    </fill>
    <fill>
      <patternFill patternType="solid">
        <fgColor indexed="8"/>
        <bgColor indexed="64"/>
      </patternFill>
    </fill>
    <fill>
      <patternFill patternType="solid">
        <fgColor rgb="FF4F81BD"/>
        <bgColor indexed="64"/>
      </patternFill>
    </fill>
    <fill>
      <patternFill patternType="lightGray">
        <fgColor indexed="14"/>
        <bgColor indexed="9"/>
      </patternFill>
    </fill>
    <fill>
      <patternFill patternType="lightGray">
        <fgColor indexed="15"/>
      </patternFill>
    </fill>
    <fill>
      <patternFill patternType="gray0625">
        <fgColor indexed="15"/>
      </patternFill>
    </fill>
    <fill>
      <patternFill patternType="lightGray">
        <fgColor indexed="12"/>
      </patternFill>
    </fill>
    <fill>
      <patternFill patternType="solid">
        <fgColor indexed="9"/>
        <bgColor indexed="9"/>
      </patternFill>
    </fill>
    <fill>
      <patternFill patternType="solid">
        <fgColor indexed="32"/>
        <bgColor indexed="64"/>
      </patternFill>
    </fill>
    <fill>
      <patternFill patternType="mediumGray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F2EDBE"/>
        <bgColor indexed="64"/>
      </patternFill>
    </fill>
    <fill>
      <patternFill patternType="mediumGray">
        <fgColor indexed="9"/>
        <bgColor indexed="22"/>
      </patternFill>
    </fill>
    <fill>
      <patternFill patternType="solid">
        <fgColor indexed="34"/>
        <bgColor indexed="64"/>
      </patternFill>
    </fill>
    <fill>
      <patternFill patternType="gray0625"/>
    </fill>
    <fill>
      <patternFill patternType="solid">
        <fgColor indexed="63"/>
        <bgColor indexed="64"/>
      </patternFill>
    </fill>
    <fill>
      <patternFill patternType="solid">
        <fgColor indexed="39"/>
        <bgColor indexed="64"/>
      </patternFill>
    </fill>
    <fill>
      <patternFill patternType="lightUp">
        <fgColor indexed="54"/>
        <bgColor indexed="22"/>
      </patternFill>
    </fill>
    <fill>
      <patternFill patternType="solid">
        <fgColor indexed="22"/>
        <bgColor indexed="9"/>
      </patternFill>
    </fill>
  </fills>
  <borders count="9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rgb="FF808080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969696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  <diagonal/>
    </border>
    <border>
      <left/>
      <right style="thin">
        <color auto="1"/>
      </right>
      <top/>
      <bottom style="thin">
        <color rgb="FF969696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/>
      <bottom/>
      <diagonal/>
    </border>
    <border>
      <left/>
      <right style="thin">
        <color indexed="56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hair">
        <color indexed="22"/>
      </bottom>
      <diagonal/>
    </border>
    <border>
      <left style="thin">
        <color indexed="9"/>
      </left>
      <right style="thin">
        <color indexed="55"/>
      </right>
      <top style="thin">
        <color indexed="9"/>
      </top>
      <bottom style="thin">
        <color indexed="55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18"/>
      </bottom>
      <diagonal/>
    </border>
    <border>
      <left/>
      <right/>
      <top/>
      <bottom style="thin">
        <color indexed="8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/>
      <right/>
      <top style="thin">
        <color indexed="32"/>
      </top>
      <bottom style="thin">
        <color indexed="32"/>
      </bottom>
      <diagonal/>
    </border>
    <border>
      <left style="double">
        <color auto="1"/>
      </left>
      <right/>
      <top/>
      <bottom style="hair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 style="thick">
        <color indexed="12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/>
      <right style="medium">
        <color indexed="9"/>
      </right>
      <top/>
      <bottom style="medium">
        <color indexed="9"/>
      </bottom>
      <diagonal/>
    </border>
    <border>
      <left style="medium">
        <color indexed="9"/>
      </left>
      <right style="medium">
        <color indexed="9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indexed="41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medium">
        <color indexed="2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medium">
        <color indexed="32"/>
      </top>
      <bottom style="medium">
        <color indexed="3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3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dotted">
        <color auto="1"/>
      </bottom>
      <diagonal/>
    </border>
    <border>
      <left/>
      <right/>
      <top/>
      <bottom style="double">
        <color auto="1"/>
      </bottom>
      <diagonal/>
    </border>
    <border>
      <left style="dotted">
        <color indexed="12"/>
      </left>
      <right style="dotted">
        <color indexed="12"/>
      </right>
      <top style="dotted">
        <color indexed="12"/>
      </top>
      <bottom style="dotted">
        <color indexed="12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/>
      <bottom style="medium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ck">
        <color theme="4" tint="0.499984740745262"/>
      </bottom>
      <diagonal/>
    </border>
    <border>
      <left style="dotted">
        <color indexed="22"/>
      </left>
      <right style="dotted">
        <color indexed="22"/>
      </right>
      <top style="dotted">
        <color indexed="22"/>
      </top>
      <bottom style="dotted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/>
      <bottom style="thick">
        <color indexed="44"/>
      </bottom>
      <diagonal/>
    </border>
    <border>
      <left/>
      <right/>
      <top style="thick">
        <color indexed="44"/>
      </top>
      <bottom style="thick">
        <color indexed="44"/>
      </bottom>
      <diagonal/>
    </border>
    <border>
      <left style="thick">
        <color auto="1"/>
      </left>
      <right/>
      <top/>
      <bottom/>
      <diagonal/>
    </border>
    <border>
      <left/>
      <right/>
      <top style="double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</borders>
  <cellStyleXfs count="3854">
    <xf numFmtId="0" fontId="0" fillId="0" borderId="0"/>
    <xf numFmtId="43" fontId="52" fillId="0" borderId="0" applyFont="0" applyFill="0" applyBorder="0" applyAlignment="0" applyProtection="0">
      <alignment vertical="center"/>
    </xf>
    <xf numFmtId="44" fontId="52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41" fontId="52" fillId="0" borderId="0" applyFont="0" applyFill="0" applyBorder="0" applyAlignment="0" applyProtection="0">
      <alignment vertical="center"/>
    </xf>
    <xf numFmtId="42" fontId="52" fillId="0" borderId="0" applyFon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center"/>
    </xf>
    <xf numFmtId="0" fontId="52" fillId="20" borderId="28" applyNumberFormat="0" applyFon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1" applyNumberFormat="0" applyFill="0" applyAlignment="0" applyProtection="0"/>
    <xf numFmtId="0" fontId="59" fillId="0" borderId="29" applyNumberFormat="0" applyFill="0" applyAlignment="0" applyProtection="0">
      <alignment vertical="center"/>
    </xf>
    <xf numFmtId="0" fontId="60" fillId="0" borderId="30" applyNumberFormat="0" applyFill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21" borderId="31" applyNumberFormat="0" applyAlignment="0" applyProtection="0">
      <alignment vertical="center"/>
    </xf>
    <xf numFmtId="0" fontId="62" fillId="22" borderId="32" applyNumberFormat="0" applyAlignment="0" applyProtection="0">
      <alignment vertical="center"/>
    </xf>
    <xf numFmtId="0" fontId="63" fillId="22" borderId="31" applyNumberFormat="0" applyAlignment="0" applyProtection="0">
      <alignment vertical="center"/>
    </xf>
    <xf numFmtId="0" fontId="64" fillId="23" borderId="33" applyNumberFormat="0" applyAlignment="0" applyProtection="0">
      <alignment vertical="center"/>
    </xf>
    <xf numFmtId="0" fontId="65" fillId="0" borderId="34" applyNumberFormat="0" applyFill="0" applyAlignment="0" applyProtection="0">
      <alignment vertical="center"/>
    </xf>
    <xf numFmtId="0" fontId="66" fillId="0" borderId="35" applyNumberFormat="0" applyFill="0" applyAlignment="0" applyProtection="0">
      <alignment vertical="center"/>
    </xf>
    <xf numFmtId="0" fontId="67" fillId="24" borderId="0" applyNumberFormat="0" applyBorder="0" applyAlignment="0" applyProtection="0">
      <alignment vertical="center"/>
    </xf>
    <xf numFmtId="0" fontId="68" fillId="25" borderId="0" applyNumberFormat="0" applyBorder="0" applyAlignment="0" applyProtection="0">
      <alignment vertical="center"/>
    </xf>
    <xf numFmtId="0" fontId="69" fillId="26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1" fillId="28" borderId="0" applyNumberFormat="0" applyBorder="0" applyAlignment="0" applyProtection="0">
      <alignment vertical="center"/>
    </xf>
    <xf numFmtId="0" fontId="71" fillId="29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1" fillId="32" borderId="0" applyNumberFormat="0" applyBorder="0" applyAlignment="0" applyProtection="0">
      <alignment vertical="center"/>
    </xf>
    <xf numFmtId="0" fontId="71" fillId="33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5" borderId="0" applyNumberFormat="0" applyBorder="0" applyAlignment="0" applyProtection="0">
      <alignment vertical="center"/>
    </xf>
    <xf numFmtId="0" fontId="71" fillId="36" borderId="0" applyNumberFormat="0" applyBorder="0" applyAlignment="0" applyProtection="0">
      <alignment vertical="center"/>
    </xf>
    <xf numFmtId="0" fontId="71" fillId="37" borderId="0" applyNumberFormat="0" applyBorder="0" applyAlignment="0" applyProtection="0">
      <alignment vertical="center"/>
    </xf>
    <xf numFmtId="0" fontId="70" fillId="38" borderId="0" applyNumberFormat="0" applyBorder="0" applyAlignment="0" applyProtection="0">
      <alignment vertical="center"/>
    </xf>
    <xf numFmtId="0" fontId="70" fillId="39" borderId="0" applyNumberFormat="0" applyBorder="0" applyAlignment="0" applyProtection="0">
      <alignment vertical="center"/>
    </xf>
    <xf numFmtId="0" fontId="71" fillId="40" borderId="0" applyNumberFormat="0" applyBorder="0" applyAlignment="0" applyProtection="0">
      <alignment vertical="center"/>
    </xf>
    <xf numFmtId="0" fontId="71" fillId="41" borderId="0" applyNumberFormat="0" applyBorder="0" applyAlignment="0" applyProtection="0">
      <alignment vertical="center"/>
    </xf>
    <xf numFmtId="0" fontId="70" fillId="42" borderId="0" applyNumberFormat="0" applyBorder="0" applyAlignment="0" applyProtection="0">
      <alignment vertical="center"/>
    </xf>
    <xf numFmtId="0" fontId="70" fillId="43" borderId="0" applyNumberFormat="0" applyBorder="0" applyAlignment="0" applyProtection="0">
      <alignment vertical="center"/>
    </xf>
    <xf numFmtId="0" fontId="71" fillId="44" borderId="0" applyNumberFormat="0" applyBorder="0" applyAlignment="0" applyProtection="0">
      <alignment vertical="center"/>
    </xf>
    <xf numFmtId="0" fontId="71" fillId="45" borderId="0" applyNumberFormat="0" applyBorder="0" applyAlignment="0" applyProtection="0">
      <alignment vertical="center"/>
    </xf>
    <xf numFmtId="0" fontId="70" fillId="46" borderId="0" applyNumberFormat="0" applyBorder="0" applyAlignment="0" applyProtection="0">
      <alignment vertical="center"/>
    </xf>
    <xf numFmtId="0" fontId="70" fillId="47" borderId="0" applyNumberFormat="0" applyBorder="0" applyAlignment="0" applyProtection="0">
      <alignment vertical="center"/>
    </xf>
    <xf numFmtId="0" fontId="71" fillId="48" borderId="0" applyNumberFormat="0" applyBorder="0" applyAlignment="0" applyProtection="0">
      <alignment vertical="center"/>
    </xf>
    <xf numFmtId="0" fontId="71" fillId="49" borderId="0" applyNumberFormat="0" applyBorder="0" applyAlignment="0" applyProtection="0">
      <alignment vertical="center"/>
    </xf>
    <xf numFmtId="0" fontId="70" fillId="50" borderId="0" applyNumberFormat="0" applyBorder="0" applyAlignment="0" applyProtection="0">
      <alignment vertical="center"/>
    </xf>
    <xf numFmtId="0" fontId="16" fillId="0" borderId="0"/>
    <xf numFmtId="176" fontId="72" fillId="0" borderId="0" applyFont="0" applyFill="0" applyBorder="0" applyAlignment="0" applyProtection="0"/>
    <xf numFmtId="177" fontId="72" fillId="0" borderId="0" applyFont="0" applyFill="0" applyBorder="0" applyAlignment="0" applyProtection="0"/>
    <xf numFmtId="178" fontId="72" fillId="0" borderId="0" applyFont="0" applyFill="0" applyBorder="0" applyAlignment="0" applyProtection="0"/>
    <xf numFmtId="179" fontId="72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3" fillId="0" borderId="0" applyNumberFormat="0" applyFill="0" applyBorder="0" applyAlignment="0" applyProtection="0"/>
    <xf numFmtId="0" fontId="7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 applyFont="0" applyFill="0" applyBorder="0" applyAlignment="0" applyProtection="0"/>
    <xf numFmtId="0" fontId="7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5" fillId="0" borderId="0"/>
    <xf numFmtId="0" fontId="73" fillId="0" borderId="0" applyNumberForma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2" fillId="51" borderId="0">
      <alignment horizontal="left" wrapText="1"/>
    </xf>
    <xf numFmtId="0" fontId="76" fillId="52" borderId="0">
      <alignment horizontal="left"/>
    </xf>
    <xf numFmtId="0" fontId="16" fillId="51" borderId="0"/>
    <xf numFmtId="0" fontId="72" fillId="51" borderId="0">
      <alignment horizontal="left" wrapText="1"/>
    </xf>
    <xf numFmtId="0" fontId="16" fillId="51" borderId="0"/>
    <xf numFmtId="0" fontId="16" fillId="51" borderId="0"/>
    <xf numFmtId="0" fontId="16" fillId="51" borderId="0"/>
    <xf numFmtId="0" fontId="16" fillId="51" borderId="0"/>
    <xf numFmtId="0" fontId="16" fillId="51" borderId="0"/>
    <xf numFmtId="0" fontId="72" fillId="51" borderId="0">
      <alignment horizontal="left" wrapText="1"/>
    </xf>
    <xf numFmtId="0" fontId="76" fillId="52" borderId="0">
      <alignment horizontal="left"/>
    </xf>
    <xf numFmtId="3" fontId="72" fillId="53" borderId="0">
      <alignment horizontal="left" wrapText="1"/>
    </xf>
    <xf numFmtId="0" fontId="72" fillId="51" borderId="0">
      <alignment horizontal="left" wrapText="1"/>
    </xf>
    <xf numFmtId="0" fontId="72" fillId="51" borderId="0">
      <alignment horizontal="left" wrapText="1"/>
    </xf>
    <xf numFmtId="0" fontId="16" fillId="51" borderId="0"/>
    <xf numFmtId="0" fontId="16" fillId="51" borderId="0"/>
    <xf numFmtId="0" fontId="16" fillId="51" borderId="0"/>
    <xf numFmtId="0" fontId="72" fillId="51" borderId="0">
      <alignment horizontal="left" wrapText="1"/>
    </xf>
    <xf numFmtId="0" fontId="72" fillId="51" borderId="0">
      <alignment horizontal="left" wrapText="1"/>
    </xf>
    <xf numFmtId="0" fontId="16" fillId="51" borderId="0"/>
    <xf numFmtId="0" fontId="16" fillId="51" borderId="0"/>
    <xf numFmtId="0" fontId="16" fillId="51" borderId="0"/>
    <xf numFmtId="0" fontId="16" fillId="51" borderId="0"/>
    <xf numFmtId="0" fontId="16" fillId="51" borderId="0"/>
    <xf numFmtId="0" fontId="16" fillId="51" borderId="0"/>
    <xf numFmtId="0" fontId="16" fillId="51" borderId="0"/>
    <xf numFmtId="0" fontId="16" fillId="51" borderId="0"/>
    <xf numFmtId="0" fontId="16" fillId="51" borderId="0"/>
    <xf numFmtId="0" fontId="16" fillId="51" borderId="0"/>
    <xf numFmtId="0" fontId="72" fillId="51" borderId="0">
      <alignment horizontal="left" wrapText="1"/>
    </xf>
    <xf numFmtId="0" fontId="76" fillId="52" borderId="0">
      <alignment horizontal="left"/>
    </xf>
    <xf numFmtId="0" fontId="76" fillId="52" borderId="0">
      <alignment horizontal="left"/>
    </xf>
    <xf numFmtId="0" fontId="16" fillId="51" borderId="0"/>
    <xf numFmtId="0" fontId="16" fillId="51" borderId="0"/>
    <xf numFmtId="0" fontId="16" fillId="51" borderId="0"/>
    <xf numFmtId="0" fontId="16" fillId="51" borderId="0"/>
    <xf numFmtId="0" fontId="16" fillId="51" borderId="0"/>
    <xf numFmtId="0" fontId="16" fillId="51" borderId="0"/>
    <xf numFmtId="0" fontId="16" fillId="51" borderId="0"/>
    <xf numFmtId="0" fontId="16" fillId="51" borderId="0"/>
    <xf numFmtId="0" fontId="16" fillId="51" borderId="0"/>
    <xf numFmtId="0" fontId="16" fillId="51" borderId="0"/>
    <xf numFmtId="0" fontId="16" fillId="51" borderId="0"/>
    <xf numFmtId="0" fontId="16" fillId="51" borderId="0"/>
    <xf numFmtId="0" fontId="72" fillId="51" borderId="0">
      <alignment horizontal="left" wrapText="1"/>
    </xf>
    <xf numFmtId="0" fontId="16" fillId="51" borderId="0"/>
    <xf numFmtId="0" fontId="16" fillId="51" borderId="0"/>
    <xf numFmtId="0" fontId="16" fillId="51" borderId="0"/>
    <xf numFmtId="0" fontId="16" fillId="51" borderId="0"/>
    <xf numFmtId="0" fontId="16" fillId="51" borderId="0"/>
    <xf numFmtId="0" fontId="72" fillId="51" borderId="0">
      <alignment horizontal="left" wrapText="1"/>
    </xf>
    <xf numFmtId="0" fontId="72" fillId="51" borderId="0">
      <alignment horizontal="left" wrapText="1"/>
    </xf>
    <xf numFmtId="0" fontId="16" fillId="51" borderId="0"/>
    <xf numFmtId="0" fontId="16" fillId="51" borderId="0"/>
    <xf numFmtId="0" fontId="16" fillId="51" borderId="0"/>
    <xf numFmtId="0" fontId="72" fillId="51" borderId="0">
      <alignment horizontal="left" wrapText="1"/>
    </xf>
    <xf numFmtId="0" fontId="72" fillId="51" borderId="0">
      <alignment horizontal="left" wrapText="1"/>
    </xf>
    <xf numFmtId="0" fontId="72" fillId="53" borderId="0"/>
    <xf numFmtId="0" fontId="72" fillId="53" borderId="0"/>
    <xf numFmtId="0" fontId="72" fillId="53" borderId="0"/>
    <xf numFmtId="0" fontId="72" fillId="53" borderId="0"/>
    <xf numFmtId="49" fontId="76" fillId="54" borderId="0">
      <alignment horizontal="left"/>
    </xf>
    <xf numFmtId="0" fontId="72" fillId="53" borderId="0"/>
    <xf numFmtId="0" fontId="72" fillId="53" borderId="0"/>
    <xf numFmtId="49" fontId="76" fillId="54" borderId="0">
      <alignment horizontal="left"/>
    </xf>
    <xf numFmtId="49" fontId="76" fillId="54" borderId="0">
      <alignment horizontal="left"/>
    </xf>
    <xf numFmtId="0" fontId="72" fillId="53" borderId="0"/>
    <xf numFmtId="0" fontId="72" fillId="51" borderId="0">
      <alignment horizontal="left" wrapText="1"/>
    </xf>
    <xf numFmtId="0" fontId="72" fillId="51" borderId="0">
      <alignment horizontal="left" wrapText="1"/>
    </xf>
    <xf numFmtId="0" fontId="72" fillId="51" borderId="0">
      <alignment horizontal="left" wrapText="1"/>
    </xf>
    <xf numFmtId="0" fontId="72" fillId="53" borderId="0"/>
    <xf numFmtId="0" fontId="72" fillId="53" borderId="0"/>
    <xf numFmtId="0" fontId="72" fillId="53" borderId="0"/>
    <xf numFmtId="0" fontId="72" fillId="53" borderId="0"/>
    <xf numFmtId="0" fontId="76" fillId="55" borderId="0">
      <alignment horizontal="left"/>
    </xf>
    <xf numFmtId="0" fontId="72" fillId="53" borderId="0"/>
    <xf numFmtId="0" fontId="72" fillId="53" borderId="0"/>
    <xf numFmtId="0" fontId="76" fillId="55" borderId="0">
      <alignment horizontal="left"/>
    </xf>
    <xf numFmtId="0" fontId="76" fillId="55" borderId="0">
      <alignment horizontal="left"/>
    </xf>
    <xf numFmtId="0" fontId="72" fillId="53" borderId="0"/>
    <xf numFmtId="0" fontId="72" fillId="51" borderId="0">
      <alignment horizontal="left" wrapText="1"/>
    </xf>
    <xf numFmtId="0" fontId="72" fillId="51" borderId="0">
      <alignment horizontal="left" wrapText="1"/>
    </xf>
    <xf numFmtId="0" fontId="72" fillId="51" borderId="0">
      <alignment horizontal="left" wrapText="1"/>
    </xf>
    <xf numFmtId="0" fontId="72" fillId="53" borderId="0"/>
    <xf numFmtId="0" fontId="72" fillId="53" borderId="0"/>
    <xf numFmtId="0" fontId="77" fillId="51" borderId="0"/>
    <xf numFmtId="49" fontId="76" fillId="56" borderId="0">
      <alignment horizontal="left"/>
    </xf>
    <xf numFmtId="0" fontId="72" fillId="53" borderId="0"/>
    <xf numFmtId="0" fontId="77" fillId="51" borderId="0"/>
    <xf numFmtId="0" fontId="72" fillId="53" borderId="0"/>
    <xf numFmtId="0" fontId="77" fillId="51" borderId="0"/>
    <xf numFmtId="0" fontId="77" fillId="51" borderId="0"/>
    <xf numFmtId="0" fontId="77" fillId="51" borderId="0"/>
    <xf numFmtId="0" fontId="77" fillId="51" borderId="0"/>
    <xf numFmtId="49" fontId="76" fillId="56" borderId="0">
      <alignment horizontal="left"/>
    </xf>
    <xf numFmtId="0" fontId="72" fillId="53" borderId="0"/>
    <xf numFmtId="0" fontId="77" fillId="51" borderId="0"/>
    <xf numFmtId="0" fontId="77" fillId="51" borderId="0"/>
    <xf numFmtId="0" fontId="72" fillId="53" borderId="0"/>
    <xf numFmtId="49" fontId="76" fillId="57" borderId="0">
      <alignment horizontal="left"/>
    </xf>
    <xf numFmtId="49" fontId="76" fillId="56" borderId="0">
      <alignment horizontal="left"/>
    </xf>
    <xf numFmtId="49" fontId="76" fillId="56" borderId="0">
      <alignment horizontal="left"/>
    </xf>
    <xf numFmtId="0" fontId="72" fillId="53" borderId="0"/>
    <xf numFmtId="0" fontId="72" fillId="51" borderId="0">
      <alignment horizontal="left" wrapText="1"/>
    </xf>
    <xf numFmtId="0" fontId="77" fillId="51" borderId="0"/>
    <xf numFmtId="0" fontId="77" fillId="51" borderId="0"/>
    <xf numFmtId="0" fontId="77" fillId="51" borderId="0"/>
    <xf numFmtId="0" fontId="77" fillId="51" borderId="0"/>
    <xf numFmtId="0" fontId="77" fillId="51" borderId="0"/>
    <xf numFmtId="0" fontId="77" fillId="51" borderId="0"/>
    <xf numFmtId="0" fontId="77" fillId="51" borderId="0"/>
    <xf numFmtId="0" fontId="77" fillId="51" borderId="0"/>
    <xf numFmtId="0" fontId="72" fillId="51" borderId="0">
      <alignment horizontal="left" wrapText="1"/>
    </xf>
    <xf numFmtId="0" fontId="77" fillId="51" borderId="0"/>
    <xf numFmtId="0" fontId="72" fillId="51" borderId="0">
      <alignment horizontal="left" wrapText="1"/>
    </xf>
    <xf numFmtId="0" fontId="72" fillId="53" borderId="0"/>
    <xf numFmtId="0" fontId="72" fillId="53" borderId="0"/>
    <xf numFmtId="0" fontId="72" fillId="53" borderId="0"/>
    <xf numFmtId="0" fontId="72" fillId="53" borderId="0"/>
    <xf numFmtId="0" fontId="76" fillId="57" borderId="0">
      <alignment horizontal="left"/>
    </xf>
    <xf numFmtId="0" fontId="72" fillId="53" borderId="0"/>
    <xf numFmtId="0" fontId="72" fillId="53" borderId="0"/>
    <xf numFmtId="0" fontId="76" fillId="58" borderId="0">
      <alignment horizontal="left"/>
    </xf>
    <xf numFmtId="0" fontId="76" fillId="57" borderId="0">
      <alignment horizontal="left"/>
    </xf>
    <xf numFmtId="0" fontId="76" fillId="57" borderId="0">
      <alignment horizontal="left"/>
    </xf>
    <xf numFmtId="0" fontId="72" fillId="53" borderId="0"/>
    <xf numFmtId="0" fontId="72" fillId="51" borderId="0">
      <alignment horizontal="left" wrapText="1"/>
    </xf>
    <xf numFmtId="0" fontId="72" fillId="51" borderId="0">
      <alignment horizontal="left" wrapText="1"/>
    </xf>
    <xf numFmtId="0" fontId="72" fillId="51" borderId="0">
      <alignment horizontal="left" wrapText="1"/>
    </xf>
    <xf numFmtId="0" fontId="72" fillId="53" borderId="0"/>
    <xf numFmtId="0" fontId="72" fillId="53" borderId="0"/>
    <xf numFmtId="0" fontId="72" fillId="53" borderId="0"/>
    <xf numFmtId="0" fontId="72" fillId="53" borderId="0"/>
    <xf numFmtId="0" fontId="15" fillId="58" borderId="0">
      <alignment horizontal="left"/>
    </xf>
    <xf numFmtId="0" fontId="72" fillId="53" borderId="0"/>
    <xf numFmtId="0" fontId="72" fillId="53" borderId="0"/>
    <xf numFmtId="0" fontId="15" fillId="58" borderId="0">
      <alignment horizontal="left"/>
    </xf>
    <xf numFmtId="0" fontId="15" fillId="58" borderId="0">
      <alignment horizontal="left"/>
    </xf>
    <xf numFmtId="0" fontId="72" fillId="53" borderId="0"/>
    <xf numFmtId="0" fontId="72" fillId="51" borderId="0">
      <alignment horizontal="left" wrapText="1"/>
    </xf>
    <xf numFmtId="0" fontId="72" fillId="51" borderId="0">
      <alignment horizontal="left" wrapText="1"/>
    </xf>
    <xf numFmtId="0" fontId="72" fillId="51" borderId="0">
      <alignment horizontal="left" wrapText="1"/>
    </xf>
    <xf numFmtId="0" fontId="72" fillId="53" borderId="0"/>
    <xf numFmtId="0" fontId="72" fillId="53" borderId="0"/>
    <xf numFmtId="0" fontId="72" fillId="51" borderId="0"/>
    <xf numFmtId="0" fontId="72" fillId="51" borderId="0"/>
    <xf numFmtId="0" fontId="72" fillId="51" borderId="0"/>
    <xf numFmtId="0" fontId="72" fillId="51" borderId="0"/>
    <xf numFmtId="0" fontId="78" fillId="59" borderId="0">
      <alignment horizontal="left"/>
    </xf>
    <xf numFmtId="0" fontId="72" fillId="53" borderId="0"/>
    <xf numFmtId="0" fontId="72" fillId="53" borderId="0"/>
    <xf numFmtId="0" fontId="78" fillId="59" borderId="0">
      <alignment horizontal="left"/>
    </xf>
    <xf numFmtId="0" fontId="72" fillId="53" borderId="0"/>
    <xf numFmtId="0" fontId="72" fillId="53" borderId="0"/>
    <xf numFmtId="0" fontId="78" fillId="59" borderId="0">
      <alignment horizontal="left"/>
    </xf>
    <xf numFmtId="0" fontId="78" fillId="59" borderId="0">
      <alignment horizontal="left"/>
    </xf>
    <xf numFmtId="0" fontId="72" fillId="53" borderId="0"/>
    <xf numFmtId="0" fontId="72" fillId="51" borderId="0">
      <alignment horizontal="left" wrapText="1"/>
    </xf>
    <xf numFmtId="0" fontId="72" fillId="51" borderId="0"/>
    <xf numFmtId="0" fontId="72" fillId="51" borderId="0">
      <alignment horizontal="left" wrapText="1"/>
    </xf>
    <xf numFmtId="0" fontId="72" fillId="51" borderId="0"/>
    <xf numFmtId="0" fontId="72" fillId="51" borderId="0"/>
    <xf numFmtId="0" fontId="15" fillId="60" borderId="0">
      <alignment horizontal="left"/>
    </xf>
    <xf numFmtId="0" fontId="15" fillId="61" borderId="0">
      <alignment horizontal="left"/>
    </xf>
    <xf numFmtId="0" fontId="15" fillId="60" borderId="0">
      <alignment horizontal="left"/>
    </xf>
    <xf numFmtId="0" fontId="15" fillId="61" borderId="0">
      <alignment horizontal="left"/>
    </xf>
    <xf numFmtId="180" fontId="16" fillId="0" borderId="0" applyFont="0" applyFill="0" applyBorder="0" applyAlignment="0" applyProtection="0"/>
    <xf numFmtId="181" fontId="0" fillId="0" borderId="0" applyFont="0" applyFill="0" applyBorder="0" applyAlignment="0" applyProtection="0"/>
    <xf numFmtId="180" fontId="16" fillId="0" borderId="0" applyFont="0" applyFill="0" applyBorder="0" applyAlignment="0" applyProtection="0"/>
    <xf numFmtId="182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82" fontId="16" fillId="0" borderId="0" applyFont="0" applyFill="0" applyBorder="0" applyAlignment="0" applyProtection="0"/>
    <xf numFmtId="182" fontId="16" fillId="0" borderId="0" applyFont="0" applyFill="0" applyBorder="0" applyAlignment="0" applyProtection="0"/>
    <xf numFmtId="182" fontId="79" fillId="0" borderId="0" applyFont="0" applyFill="0" applyBorder="0" applyAlignment="0" applyProtection="0"/>
    <xf numFmtId="182" fontId="16" fillId="0" borderId="0" applyFont="0" applyFill="0" applyBorder="0" applyAlignment="0" applyProtection="0"/>
    <xf numFmtId="182" fontId="16" fillId="0" borderId="0" applyFont="0" applyFill="0" applyBorder="0" applyAlignment="0" applyProtection="0"/>
    <xf numFmtId="0" fontId="73" fillId="0" borderId="0" applyNumberFormat="0" applyFont="0" applyFill="0" applyBorder="0" applyAlignment="0" applyProtection="0"/>
    <xf numFmtId="183" fontId="16" fillId="0" borderId="0" applyFont="0" applyFill="0" applyBorder="0" applyAlignment="0" applyProtection="0"/>
    <xf numFmtId="0" fontId="0" fillId="0" borderId="0" applyFont="0" applyFill="0" applyBorder="0" applyAlignment="0" applyProtection="0"/>
    <xf numFmtId="184" fontId="72" fillId="0" borderId="0" applyFont="0" applyFill="0" applyBorder="0" applyAlignment="0" applyProtection="0"/>
    <xf numFmtId="185" fontId="72" fillId="0" borderId="0" applyFont="0" applyFill="0" applyBorder="0" applyAlignment="0" applyProtection="0"/>
    <xf numFmtId="186" fontId="80" fillId="0" borderId="0" applyFont="0" applyFill="0" applyBorder="0" applyAlignment="0" applyProtection="0"/>
    <xf numFmtId="187" fontId="72" fillId="0" borderId="0" applyFont="0" applyFill="0" applyBorder="0" applyAlignment="0" applyProtection="0"/>
    <xf numFmtId="188" fontId="72" fillId="0" borderId="0" applyFont="0" applyFill="0" applyBorder="0" applyAlignment="0" applyProtection="0"/>
    <xf numFmtId="189" fontId="79" fillId="0" borderId="0" applyFont="0" applyFill="0" applyBorder="0" applyAlignment="0" applyProtection="0"/>
    <xf numFmtId="189" fontId="16" fillId="0" borderId="0" applyFont="0" applyFill="0" applyBorder="0" applyAlignment="0" applyProtection="0"/>
    <xf numFmtId="189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81" fillId="0" borderId="0" applyFont="0" applyFill="0" applyBorder="0" applyAlignment="0" applyProtection="0"/>
    <xf numFmtId="0" fontId="16" fillId="0" borderId="0" applyFont="0" applyFill="0" applyBorder="0" applyAlignment="0" applyProtection="0"/>
    <xf numFmtId="190" fontId="16" fillId="0" borderId="0" applyFont="0" applyFill="0" applyBorder="0" applyAlignment="0" applyProtection="0"/>
    <xf numFmtId="191" fontId="80" fillId="0" borderId="0" applyFont="0" applyFill="0" applyBorder="0" applyAlignment="0" applyProtection="0"/>
    <xf numFmtId="37" fontId="80" fillId="0" borderId="0" applyFont="0" applyFill="0" applyBorder="0" applyAlignment="0" applyProtection="0"/>
    <xf numFmtId="191" fontId="80" fillId="0" borderId="0" applyFont="0" applyFill="0" applyBorder="0" applyAlignment="0" applyProtection="0"/>
    <xf numFmtId="37" fontId="80" fillId="0" borderId="0" applyFont="0" applyFill="0" applyBorder="0" applyAlignment="0" applyProtection="0"/>
    <xf numFmtId="183" fontId="16" fillId="0" borderId="0" applyFont="0" applyFill="0" applyBorder="0" applyAlignment="0" applyProtection="0"/>
    <xf numFmtId="192" fontId="16" fillId="0" borderId="0" applyFont="0" applyFill="0" applyBorder="0" applyAlignment="0" applyProtection="0"/>
    <xf numFmtId="39" fontId="16" fillId="0" borderId="0" applyFont="0" applyFill="0" applyBorder="0" applyAlignment="0" applyProtection="0"/>
    <xf numFmtId="39" fontId="16" fillId="0" borderId="0" applyFont="0" applyFill="0" applyBorder="0" applyAlignment="0" applyProtection="0"/>
    <xf numFmtId="193" fontId="72" fillId="0" borderId="0" applyFont="0" applyFill="0" applyBorder="0" applyAlignment="0" applyProtection="0"/>
    <xf numFmtId="39" fontId="16" fillId="0" borderId="0" applyFont="0" applyFill="0" applyBorder="0" applyAlignment="0" applyProtection="0"/>
    <xf numFmtId="194" fontId="72" fillId="0" borderId="0" applyFont="0" applyFill="0" applyBorder="0" applyAlignment="0" applyProtection="0"/>
    <xf numFmtId="193" fontId="72" fillId="0" borderId="0" applyFont="0" applyFill="0" applyBorder="0" applyAlignment="0" applyProtection="0"/>
    <xf numFmtId="195" fontId="79" fillId="0" borderId="0" applyFont="0" applyFill="0" applyBorder="0" applyAlignment="0" applyProtection="0"/>
    <xf numFmtId="195" fontId="16" fillId="0" borderId="0" applyFont="0" applyFill="0" applyBorder="0" applyAlignment="0" applyProtection="0"/>
    <xf numFmtId="195" fontId="16" fillId="0" borderId="0" applyFont="0" applyFill="0" applyBorder="0" applyAlignment="0" applyProtection="0"/>
    <xf numFmtId="39" fontId="16" fillId="0" borderId="0" applyFont="0" applyFill="0" applyBorder="0" applyAlignment="0" applyProtection="0"/>
    <xf numFmtId="39" fontId="16" fillId="0" borderId="0" applyFont="0" applyFill="0" applyBorder="0" applyAlignment="0" applyProtection="0"/>
    <xf numFmtId="39" fontId="16" fillId="0" borderId="0" applyFont="0" applyFill="0" applyBorder="0" applyAlignment="0" applyProtection="0"/>
    <xf numFmtId="39" fontId="16" fillId="0" borderId="0" applyFont="0" applyFill="0" applyBorder="0" applyAlignment="0" applyProtection="0"/>
    <xf numFmtId="195" fontId="16" fillId="0" borderId="0" applyFont="0" applyFill="0" applyBorder="0" applyAlignment="0" applyProtection="0"/>
    <xf numFmtId="39" fontId="16" fillId="0" borderId="0" applyFont="0" applyFill="0" applyBorder="0" applyAlignment="0" applyProtection="0"/>
    <xf numFmtId="195" fontId="16" fillId="0" borderId="0" applyFont="0" applyFill="0" applyBorder="0" applyAlignment="0" applyProtection="0"/>
    <xf numFmtId="3" fontId="72" fillId="16" borderId="36">
      <alignment horizontal="right"/>
    </xf>
    <xf numFmtId="4" fontId="16" fillId="16" borderId="0"/>
    <xf numFmtId="4" fontId="82" fillId="62" borderId="37" applyBorder="0"/>
    <xf numFmtId="196" fontId="72" fillId="16" borderId="36"/>
    <xf numFmtId="3" fontId="72" fillId="16" borderId="36">
      <alignment horizontal="right"/>
    </xf>
    <xf numFmtId="3" fontId="72" fillId="16" borderId="36">
      <alignment horizontal="right"/>
    </xf>
    <xf numFmtId="4" fontId="82" fillId="62" borderId="37" applyBorder="0"/>
    <xf numFmtId="3" fontId="72" fillId="63" borderId="36"/>
    <xf numFmtId="3" fontId="72" fillId="16" borderId="36">
      <alignment horizontal="right"/>
    </xf>
    <xf numFmtId="3" fontId="72" fillId="16" borderId="36">
      <alignment horizontal="right"/>
    </xf>
    <xf numFmtId="196" fontId="72" fillId="16" borderId="36"/>
    <xf numFmtId="3" fontId="72" fillId="16" borderId="36">
      <alignment horizontal="right"/>
    </xf>
    <xf numFmtId="3" fontId="72" fillId="16" borderId="36">
      <alignment horizontal="right"/>
    </xf>
    <xf numFmtId="3" fontId="72" fillId="16" borderId="36">
      <alignment horizontal="right"/>
    </xf>
    <xf numFmtId="4" fontId="82" fillId="62" borderId="37" applyBorder="0"/>
    <xf numFmtId="4" fontId="82" fillId="62" borderId="37" applyBorder="0"/>
    <xf numFmtId="196" fontId="72" fillId="16" borderId="36"/>
    <xf numFmtId="196" fontId="72" fillId="16" borderId="36"/>
    <xf numFmtId="196" fontId="72" fillId="16" borderId="36"/>
    <xf numFmtId="196" fontId="72" fillId="16" borderId="36"/>
    <xf numFmtId="3" fontId="72" fillId="16" borderId="36">
      <alignment horizontal="right"/>
    </xf>
    <xf numFmtId="3" fontId="72" fillId="16" borderId="36">
      <alignment horizontal="right"/>
    </xf>
    <xf numFmtId="3" fontId="72" fillId="16" borderId="36">
      <alignment horizontal="right"/>
    </xf>
    <xf numFmtId="196" fontId="72" fillId="16" borderId="36"/>
    <xf numFmtId="196" fontId="72" fillId="16" borderId="36"/>
    <xf numFmtId="3" fontId="72" fillId="16" borderId="36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4" fillId="0" borderId="0"/>
    <xf numFmtId="0" fontId="74" fillId="0" borderId="0"/>
    <xf numFmtId="197" fontId="16" fillId="0" borderId="0" applyFont="0" applyFill="0" applyBorder="0" applyAlignment="0" applyProtection="0"/>
    <xf numFmtId="197" fontId="16" fillId="0" borderId="0" applyFont="0" applyFill="0" applyBorder="0" applyAlignment="0" applyProtection="0"/>
    <xf numFmtId="197" fontId="16" fillId="0" borderId="0" applyFont="0" applyFill="0" applyBorder="0" applyAlignment="0" applyProtection="0"/>
    <xf numFmtId="197" fontId="16" fillId="0" borderId="0" applyFont="0" applyFill="0" applyBorder="0" applyAlignment="0" applyProtection="0"/>
    <xf numFmtId="197" fontId="16" fillId="0" borderId="0" applyFont="0" applyFill="0" applyBorder="0" applyAlignment="0" applyProtection="0"/>
    <xf numFmtId="197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97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97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74" fillId="0" borderId="0"/>
    <xf numFmtId="0" fontId="74" fillId="0" borderId="0"/>
    <xf numFmtId="0" fontId="16" fillId="0" borderId="0"/>
    <xf numFmtId="0" fontId="74" fillId="0" borderId="0"/>
    <xf numFmtId="198" fontId="72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99" fontId="16" fillId="0" borderId="0" applyFont="0" applyFill="0" applyBorder="0" applyAlignment="0" applyProtection="0"/>
    <xf numFmtId="199" fontId="16" fillId="0" borderId="0" applyFont="0" applyFill="0" applyBorder="0" applyAlignment="0" applyProtection="0"/>
    <xf numFmtId="199" fontId="16" fillId="0" borderId="0" applyFont="0" applyFill="0" applyBorder="0" applyAlignment="0" applyProtection="0"/>
    <xf numFmtId="199" fontId="16" fillId="0" borderId="0" applyFont="0" applyFill="0" applyBorder="0" applyAlignment="0" applyProtection="0"/>
    <xf numFmtId="200" fontId="72" fillId="0" borderId="0" applyFont="0" applyFill="0" applyBorder="0" applyAlignment="0" applyProtection="0"/>
    <xf numFmtId="199" fontId="16" fillId="0" borderId="0" applyFont="0" applyFill="0" applyBorder="0" applyAlignment="0" applyProtection="0"/>
    <xf numFmtId="0" fontId="7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4" fillId="0" borderId="0"/>
    <xf numFmtId="0" fontId="83" fillId="0" borderId="0">
      <alignment vertical="center"/>
    </xf>
    <xf numFmtId="0" fontId="8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3" fillId="0" borderId="0" applyNumberFormat="0" applyFill="0" applyBorder="0" applyAlignment="0" applyProtection="0"/>
    <xf numFmtId="0" fontId="73" fillId="0" borderId="0" applyNumberFormat="0" applyFont="0" applyFill="0" applyBorder="0" applyAlignment="0" applyProtection="0"/>
    <xf numFmtId="0" fontId="73" fillId="0" borderId="0" applyNumberFormat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9" fillId="16" borderId="0">
      <alignment horizontal="left"/>
    </xf>
    <xf numFmtId="0" fontId="85" fillId="64" borderId="0"/>
    <xf numFmtId="0" fontId="86" fillId="65" borderId="0"/>
    <xf numFmtId="0" fontId="29" fillId="16" borderId="0"/>
    <xf numFmtId="0" fontId="29" fillId="16" borderId="0">
      <alignment horizontal="left"/>
    </xf>
    <xf numFmtId="0" fontId="29" fillId="16" borderId="0">
      <alignment horizontal="left"/>
    </xf>
    <xf numFmtId="0" fontId="86" fillId="65" borderId="0"/>
    <xf numFmtId="0" fontId="16" fillId="16" borderId="0">
      <alignment wrapText="1"/>
    </xf>
    <xf numFmtId="0" fontId="29" fillId="16" borderId="0">
      <alignment horizontal="left"/>
    </xf>
    <xf numFmtId="0" fontId="29" fillId="16" borderId="0"/>
    <xf numFmtId="0" fontId="29" fillId="16" borderId="0">
      <alignment horizontal="left"/>
    </xf>
    <xf numFmtId="0" fontId="29" fillId="16" borderId="0">
      <alignment horizontal="left"/>
    </xf>
    <xf numFmtId="0" fontId="85" fillId="64" borderId="0"/>
    <xf numFmtId="0" fontId="29" fillId="16" borderId="0">
      <alignment horizontal="left"/>
    </xf>
    <xf numFmtId="0" fontId="86" fillId="65" borderId="0"/>
    <xf numFmtId="0" fontId="86" fillId="65" borderId="0"/>
    <xf numFmtId="0" fontId="29" fillId="16" borderId="0"/>
    <xf numFmtId="0" fontId="29" fillId="16" borderId="0"/>
    <xf numFmtId="0" fontId="29" fillId="16" borderId="0"/>
    <xf numFmtId="0" fontId="29" fillId="16" borderId="0"/>
    <xf numFmtId="0" fontId="29" fillId="16" borderId="0">
      <alignment horizontal="left"/>
    </xf>
    <xf numFmtId="0" fontId="29" fillId="16" borderId="0">
      <alignment horizontal="left"/>
    </xf>
    <xf numFmtId="0" fontId="29" fillId="16" borderId="0">
      <alignment horizontal="left"/>
    </xf>
    <xf numFmtId="0" fontId="29" fillId="16" borderId="0"/>
    <xf numFmtId="0" fontId="29" fillId="16" borderId="0"/>
    <xf numFmtId="0" fontId="29" fillId="16" borderId="0">
      <alignment horizontal="left"/>
    </xf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201" fontId="87" fillId="0" borderId="0" applyNumberFormat="0" applyFill="0" applyBorder="0" applyAlignment="0" applyProtection="0"/>
    <xf numFmtId="201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201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16" fillId="63" borderId="0" applyNumberFormat="0" applyFont="0" applyAlignment="0" applyProtection="0"/>
    <xf numFmtId="0" fontId="74" fillId="0" borderId="0"/>
    <xf numFmtId="0" fontId="73" fillId="0" borderId="0" applyNumberFormat="0" applyFill="0" applyBorder="0" applyAlignment="0" applyProtection="0"/>
    <xf numFmtId="38" fontId="88" fillId="0" borderId="0" applyFon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202" fontId="16" fillId="0" borderId="0" applyFont="0" applyFill="0" applyBorder="0" applyAlignment="0" applyProtection="0"/>
    <xf numFmtId="0" fontId="0" fillId="0" borderId="0" applyFont="0" applyFill="0" applyBorder="0" applyAlignment="0" applyProtection="0"/>
    <xf numFmtId="202" fontId="16" fillId="0" borderId="0" applyFont="0" applyFill="0" applyBorder="0" applyAlignment="0" applyProtection="0"/>
    <xf numFmtId="203" fontId="16" fillId="0" borderId="0" applyFont="0" applyFill="0" applyBorder="0" applyAlignment="0" applyProtection="0"/>
    <xf numFmtId="204" fontId="80" fillId="0" borderId="0" applyFont="0" applyFill="0" applyBorder="0" applyAlignment="0" applyProtection="0"/>
    <xf numFmtId="203" fontId="16" fillId="0" borderId="0" applyFont="0" applyFill="0" applyBorder="0" applyAlignment="0" applyProtection="0"/>
    <xf numFmtId="203" fontId="16" fillId="0" borderId="0" applyFont="0" applyFill="0" applyBorder="0" applyAlignment="0" applyProtection="0"/>
    <xf numFmtId="203" fontId="79" fillId="0" borderId="0" applyFont="0" applyFill="0" applyBorder="0" applyAlignment="0" applyProtection="0"/>
    <xf numFmtId="203" fontId="16" fillId="0" borderId="0" applyFont="0" applyFill="0" applyBorder="0" applyAlignment="0" applyProtection="0"/>
    <xf numFmtId="203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205" fontId="81" fillId="0" borderId="0" applyFont="0" applyFill="0" applyBorder="0" applyAlignment="0" applyProtection="0"/>
    <xf numFmtId="206" fontId="80" fillId="0" borderId="0" applyFont="0" applyFill="0" applyBorder="0" applyAlignment="0" applyProtection="0"/>
    <xf numFmtId="207" fontId="80" fillId="0" borderId="0" applyFont="0" applyFill="0" applyBorder="0" applyAlignment="0" applyProtection="0"/>
    <xf numFmtId="208" fontId="80" fillId="0" borderId="0" applyFont="0" applyFill="0" applyBorder="0" applyAlignment="0" applyProtection="0"/>
    <xf numFmtId="208" fontId="80" fillId="0" borderId="0" applyFont="0" applyFill="0" applyBorder="0" applyAlignment="0" applyProtection="0"/>
    <xf numFmtId="202" fontId="16" fillId="0" borderId="0" applyFont="0" applyFill="0" applyBorder="0" applyAlignment="0" applyProtection="0"/>
    <xf numFmtId="209" fontId="72" fillId="0" borderId="0" applyFont="0" applyFill="0" applyBorder="0" applyAlignment="0" applyProtection="0"/>
    <xf numFmtId="210" fontId="16" fillId="0" borderId="0" applyFont="0" applyFill="0" applyBorder="0" applyAlignment="0" applyProtection="0"/>
    <xf numFmtId="210" fontId="16" fillId="0" borderId="0" applyFont="0" applyFill="0" applyBorder="0" applyAlignment="0" applyProtection="0"/>
    <xf numFmtId="211" fontId="16" fillId="0" borderId="0" applyFont="0" applyFill="0" applyBorder="0" applyAlignment="0" applyProtection="0"/>
    <xf numFmtId="211" fontId="16" fillId="0" borderId="0" applyFont="0" applyFill="0" applyBorder="0" applyAlignment="0" applyProtection="0"/>
    <xf numFmtId="212" fontId="16" fillId="0" borderId="0" applyFont="0" applyFill="0" applyBorder="0" applyProtection="0">
      <alignment horizontal="right"/>
    </xf>
    <xf numFmtId="213" fontId="80" fillId="0" borderId="0" applyFont="0" applyFill="0" applyBorder="0" applyAlignment="0" applyProtection="0"/>
    <xf numFmtId="212" fontId="16" fillId="0" borderId="0" applyFont="0" applyFill="0" applyBorder="0" applyProtection="0">
      <alignment horizontal="right"/>
    </xf>
    <xf numFmtId="214" fontId="72" fillId="0" borderId="0" applyFont="0" applyFill="0" applyBorder="0" applyAlignment="0" applyProtection="0"/>
    <xf numFmtId="215" fontId="80" fillId="0" borderId="0" applyFont="0" applyFill="0" applyBorder="0" applyAlignment="0" applyProtection="0"/>
    <xf numFmtId="215" fontId="80" fillId="0" borderId="0" applyFont="0" applyFill="0" applyBorder="0" applyAlignment="0" applyProtection="0"/>
    <xf numFmtId="212" fontId="16" fillId="0" borderId="0" applyFont="0" applyFill="0" applyBorder="0" applyProtection="0">
      <alignment horizontal="right"/>
    </xf>
    <xf numFmtId="0" fontId="80" fillId="0" borderId="0" applyFont="0" applyFill="0" applyBorder="0" applyAlignment="0" applyProtection="0"/>
    <xf numFmtId="0" fontId="16" fillId="0" borderId="0" applyFont="0" applyFill="0" applyBorder="0" applyAlignment="0" applyProtection="0"/>
    <xf numFmtId="212" fontId="79" fillId="0" borderId="0" applyFont="0" applyFill="0" applyBorder="0" applyProtection="0">
      <alignment horizontal="right"/>
    </xf>
    <xf numFmtId="212" fontId="16" fillId="0" borderId="0" applyFont="0" applyFill="0" applyBorder="0" applyProtection="0">
      <alignment horizontal="right"/>
    </xf>
    <xf numFmtId="212" fontId="16" fillId="0" borderId="0" applyFont="0" applyFill="0" applyBorder="0" applyProtection="0">
      <alignment horizontal="right"/>
    </xf>
    <xf numFmtId="0" fontId="16" fillId="0" borderId="0" applyFont="0" applyFill="0" applyBorder="0" applyAlignment="0" applyProtection="0"/>
    <xf numFmtId="190" fontId="81" fillId="0" borderId="0" applyFont="0" applyFill="0" applyBorder="0" applyAlignment="0" applyProtection="0"/>
    <xf numFmtId="216" fontId="80" fillId="0" borderId="0" applyFont="0" applyFill="0" applyBorder="0" applyAlignment="0" applyProtection="0"/>
    <xf numFmtId="217" fontId="80" fillId="0" borderId="0" applyFont="0" applyFill="0" applyBorder="0" applyAlignment="0" applyProtection="0"/>
    <xf numFmtId="218" fontId="80" fillId="0" borderId="0" applyFont="0" applyFill="0" applyBorder="0" applyAlignment="0" applyProtection="0"/>
    <xf numFmtId="218" fontId="80" fillId="0" borderId="0" applyFont="0" applyFill="0" applyBorder="0" applyAlignment="0" applyProtection="0"/>
    <xf numFmtId="211" fontId="16" fillId="0" borderId="0" applyFont="0" applyFill="0" applyBorder="0" applyAlignment="0" applyProtection="0"/>
    <xf numFmtId="219" fontId="72" fillId="0" borderId="0" applyFont="0" applyFill="0" applyBorder="0" applyAlignment="0" applyProtection="0"/>
    <xf numFmtId="220" fontId="16" fillId="0" borderId="0" applyFont="0" applyFill="0" applyBorder="0" applyAlignment="0" applyProtection="0"/>
    <xf numFmtId="221" fontId="72" fillId="0" borderId="0" applyFont="0" applyFill="0" applyBorder="0" applyAlignment="0" applyProtection="0"/>
    <xf numFmtId="222" fontId="80" fillId="0" borderId="0" applyFont="0" applyFill="0" applyBorder="0" applyAlignment="0" applyProtection="0"/>
    <xf numFmtId="222" fontId="80" fillId="0" borderId="0" applyFont="0" applyFill="0" applyBorder="0" applyAlignment="0" applyProtection="0"/>
    <xf numFmtId="220" fontId="16" fillId="0" borderId="0" applyFont="0" applyFill="0" applyBorder="0" applyAlignment="0" applyProtection="0"/>
    <xf numFmtId="0" fontId="15" fillId="0" borderId="0" applyNumberFormat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4" fillId="0" borderId="0"/>
    <xf numFmtId="0" fontId="16" fillId="0" borderId="0" applyFont="0" applyFill="0" applyBorder="0" applyAlignment="0" applyProtection="0"/>
    <xf numFmtId="223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224" fontId="80" fillId="0" borderId="0" applyFont="0" applyFill="0" applyBorder="0" applyAlignment="0" applyProtection="0"/>
    <xf numFmtId="225" fontId="80" fillId="0" borderId="0" applyFont="0" applyFill="0" applyBorder="0" applyAlignment="0" applyProtection="0"/>
    <xf numFmtId="190" fontId="16" fillId="0" borderId="0" applyFont="0" applyFill="0" applyBorder="0" applyAlignment="0" applyProtection="0"/>
    <xf numFmtId="226" fontId="80" fillId="0" borderId="0" applyFont="0" applyFill="0" applyBorder="0" applyAlignment="0" applyProtection="0"/>
    <xf numFmtId="226" fontId="80" fillId="0" borderId="0" applyFont="0" applyFill="0" applyBorder="0" applyAlignment="0" applyProtection="0"/>
    <xf numFmtId="223" fontId="16" fillId="0" borderId="0" applyFont="0" applyFill="0" applyBorder="0" applyAlignment="0" applyProtection="0"/>
    <xf numFmtId="227" fontId="16" fillId="0" borderId="0" applyFont="0" applyFill="0" applyBorder="0" applyAlignment="0" applyProtection="0"/>
    <xf numFmtId="228" fontId="80" fillId="0" borderId="0" applyFont="0" applyFill="0" applyBorder="0" applyAlignment="0" applyProtection="0"/>
    <xf numFmtId="0" fontId="16" fillId="0" borderId="0" applyFont="0" applyFill="0" applyBorder="0" applyAlignment="0" applyProtection="0"/>
    <xf numFmtId="229" fontId="81" fillId="0" borderId="0" applyFont="0" applyFill="0" applyBorder="0" applyAlignment="0" applyProtection="0"/>
    <xf numFmtId="230" fontId="80" fillId="0" borderId="0" applyFont="0" applyFill="0" applyBorder="0" applyAlignment="0" applyProtection="0"/>
    <xf numFmtId="37" fontId="80" fillId="0" borderId="0" applyFont="0" applyFill="0" applyBorder="0" applyAlignment="0" applyProtection="0"/>
    <xf numFmtId="231" fontId="80" fillId="0" borderId="0" applyFont="0" applyFill="0" applyBorder="0" applyAlignment="0" applyProtection="0"/>
    <xf numFmtId="232" fontId="80" fillId="0" borderId="0" applyFont="0" applyFill="0" applyBorder="0" applyAlignment="0" applyProtection="0"/>
    <xf numFmtId="232" fontId="80" fillId="0" borderId="0" applyFont="0" applyFill="0" applyBorder="0" applyAlignment="0" applyProtection="0"/>
    <xf numFmtId="227" fontId="16" fillId="0" borderId="0" applyFont="0" applyFill="0" applyBorder="0" applyAlignment="0" applyProtection="0"/>
    <xf numFmtId="233" fontId="72" fillId="0" borderId="0" applyFont="0" applyFill="0" applyBorder="0" applyAlignment="0" applyProtection="0"/>
    <xf numFmtId="234" fontId="16" fillId="0" borderId="0" applyFont="0" applyFill="0" applyBorder="0" applyAlignment="0" applyProtection="0"/>
    <xf numFmtId="235" fontId="72" fillId="0" borderId="0" applyFont="0" applyFill="0" applyBorder="0" applyAlignment="0" applyProtection="0"/>
    <xf numFmtId="236" fontId="80" fillId="0" borderId="0" applyFont="0" applyFill="0" applyBorder="0" applyAlignment="0" applyProtection="0"/>
    <xf numFmtId="236" fontId="80" fillId="0" borderId="0" applyFont="0" applyFill="0" applyBorder="0" applyAlignment="0" applyProtection="0"/>
    <xf numFmtId="234" fontId="16" fillId="0" borderId="0" applyFont="0" applyFill="0" applyBorder="0" applyAlignment="0" applyProtection="0"/>
    <xf numFmtId="0" fontId="7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2" fillId="51" borderId="0">
      <alignment horizontal="left" wrapText="1"/>
    </xf>
    <xf numFmtId="0" fontId="16" fillId="51" borderId="0"/>
    <xf numFmtId="0" fontId="72" fillId="51" borderId="0">
      <alignment horizontal="left" wrapText="1"/>
    </xf>
    <xf numFmtId="0" fontId="16" fillId="51" borderId="0"/>
    <xf numFmtId="0" fontId="16" fillId="51" borderId="0"/>
    <xf numFmtId="0" fontId="16" fillId="51" borderId="0"/>
    <xf numFmtId="0" fontId="16" fillId="51" borderId="0"/>
    <xf numFmtId="0" fontId="16" fillId="51" borderId="0"/>
    <xf numFmtId="0" fontId="72" fillId="51" borderId="0">
      <alignment horizontal="left" wrapText="1"/>
    </xf>
    <xf numFmtId="0" fontId="76" fillId="52" borderId="0"/>
    <xf numFmtId="3" fontId="72" fillId="53" borderId="0">
      <alignment horizontal="left" vertical="center"/>
    </xf>
    <xf numFmtId="0" fontId="72" fillId="51" borderId="0">
      <alignment horizontal="left" wrapText="1"/>
    </xf>
    <xf numFmtId="0" fontId="72" fillId="51" borderId="0">
      <alignment horizontal="left" wrapText="1"/>
    </xf>
    <xf numFmtId="0" fontId="16" fillId="51" borderId="0"/>
    <xf numFmtId="0" fontId="16" fillId="51" borderId="0"/>
    <xf numFmtId="0" fontId="16" fillId="51" borderId="0"/>
    <xf numFmtId="0" fontId="72" fillId="51" borderId="0">
      <alignment horizontal="left" wrapText="1"/>
    </xf>
    <xf numFmtId="0" fontId="72" fillId="51" borderId="0">
      <alignment horizontal="left" wrapText="1"/>
    </xf>
    <xf numFmtId="0" fontId="16" fillId="51" borderId="0"/>
    <xf numFmtId="0" fontId="16" fillId="51" borderId="0"/>
    <xf numFmtId="0" fontId="16" fillId="51" borderId="0"/>
    <xf numFmtId="0" fontId="16" fillId="51" borderId="0"/>
    <xf numFmtId="0" fontId="16" fillId="51" borderId="0"/>
    <xf numFmtId="0" fontId="16" fillId="51" borderId="0"/>
    <xf numFmtId="0" fontId="16" fillId="51" borderId="0"/>
    <xf numFmtId="0" fontId="16" fillId="51" borderId="0"/>
    <xf numFmtId="0" fontId="16" fillId="51" borderId="0"/>
    <xf numFmtId="0" fontId="16" fillId="51" borderId="0"/>
    <xf numFmtId="0" fontId="76" fillId="64" borderId="0"/>
    <xf numFmtId="0" fontId="72" fillId="51" borderId="0">
      <alignment horizontal="left" wrapText="1"/>
    </xf>
    <xf numFmtId="0" fontId="76" fillId="52" borderId="0"/>
    <xf numFmtId="0" fontId="76" fillId="52" borderId="0"/>
    <xf numFmtId="0" fontId="16" fillId="51" borderId="0"/>
    <xf numFmtId="0" fontId="16" fillId="51" borderId="0"/>
    <xf numFmtId="0" fontId="16" fillId="51" borderId="0"/>
    <xf numFmtId="0" fontId="16" fillId="51" borderId="0"/>
    <xf numFmtId="0" fontId="16" fillId="51" borderId="0"/>
    <xf numFmtId="0" fontId="16" fillId="51" borderId="0"/>
    <xf numFmtId="0" fontId="16" fillId="51" borderId="0"/>
    <xf numFmtId="0" fontId="16" fillId="51" borderId="0"/>
    <xf numFmtId="0" fontId="16" fillId="51" borderId="0"/>
    <xf numFmtId="0" fontId="16" fillId="51" borderId="0"/>
    <xf numFmtId="0" fontId="16" fillId="51" borderId="0"/>
    <xf numFmtId="0" fontId="16" fillId="51" borderId="0"/>
    <xf numFmtId="0" fontId="72" fillId="51" borderId="0">
      <alignment horizontal="left" wrapText="1"/>
    </xf>
    <xf numFmtId="0" fontId="16" fillId="51" borderId="0"/>
    <xf numFmtId="0" fontId="16" fillId="51" borderId="0"/>
    <xf numFmtId="0" fontId="16" fillId="51" borderId="0"/>
    <xf numFmtId="0" fontId="16" fillId="51" borderId="0"/>
    <xf numFmtId="0" fontId="16" fillId="51" borderId="0"/>
    <xf numFmtId="0" fontId="72" fillId="51" borderId="0">
      <alignment horizontal="left" wrapText="1"/>
    </xf>
    <xf numFmtId="0" fontId="72" fillId="51" borderId="0">
      <alignment horizontal="left" wrapText="1"/>
    </xf>
    <xf numFmtId="0" fontId="16" fillId="51" borderId="0"/>
    <xf numFmtId="0" fontId="16" fillId="51" borderId="0"/>
    <xf numFmtId="0" fontId="16" fillId="51" borderId="0"/>
    <xf numFmtId="0" fontId="72" fillId="51" borderId="0">
      <alignment horizontal="left" wrapText="1"/>
    </xf>
    <xf numFmtId="0" fontId="16" fillId="66" borderId="0"/>
    <xf numFmtId="0" fontId="72" fillId="51" borderId="0">
      <alignment horizontal="left" wrapText="1"/>
    </xf>
    <xf numFmtId="0" fontId="72" fillId="53" borderId="0">
      <alignment horizontal="left"/>
    </xf>
    <xf numFmtId="0" fontId="72" fillId="53" borderId="0">
      <alignment horizontal="left"/>
    </xf>
    <xf numFmtId="0" fontId="76" fillId="67" borderId="0"/>
    <xf numFmtId="0" fontId="76" fillId="54" borderId="0"/>
    <xf numFmtId="0" fontId="72" fillId="53" borderId="0">
      <alignment horizontal="left"/>
    </xf>
    <xf numFmtId="0" fontId="72" fillId="53" borderId="0">
      <alignment horizontal="left"/>
    </xf>
    <xf numFmtId="0" fontId="76" fillId="54" borderId="0"/>
    <xf numFmtId="0" fontId="72" fillId="53" borderId="0">
      <alignment horizontal="left"/>
    </xf>
    <xf numFmtId="0" fontId="72" fillId="53" borderId="0">
      <alignment horizontal="left"/>
    </xf>
    <xf numFmtId="0" fontId="76" fillId="54" borderId="0"/>
    <xf numFmtId="0" fontId="76" fillId="54" borderId="0"/>
    <xf numFmtId="0" fontId="72" fillId="53" borderId="0">
      <alignment horizontal="left"/>
    </xf>
    <xf numFmtId="0" fontId="72" fillId="51" borderId="0">
      <alignment horizontal="left" wrapText="1"/>
    </xf>
    <xf numFmtId="0" fontId="72" fillId="51" borderId="0">
      <alignment horizontal="left" wrapText="1"/>
    </xf>
    <xf numFmtId="0" fontId="72" fillId="51" borderId="0">
      <alignment horizontal="left" wrapText="1"/>
    </xf>
    <xf numFmtId="0" fontId="72" fillId="53" borderId="0">
      <alignment horizontal="left"/>
    </xf>
    <xf numFmtId="0" fontId="72" fillId="53" borderId="0">
      <alignment horizontal="left"/>
    </xf>
    <xf numFmtId="0" fontId="76" fillId="55" borderId="0"/>
    <xf numFmtId="0" fontId="72" fillId="53" borderId="0">
      <alignment horizontal="left"/>
    </xf>
    <xf numFmtId="0" fontId="72" fillId="53" borderId="0">
      <alignment horizontal="left"/>
    </xf>
    <xf numFmtId="0" fontId="76" fillId="55" borderId="0"/>
    <xf numFmtId="0" fontId="72" fillId="53" borderId="0">
      <alignment horizontal="left"/>
    </xf>
    <xf numFmtId="0" fontId="72" fillId="53" borderId="0">
      <alignment horizontal="left"/>
    </xf>
    <xf numFmtId="0" fontId="76" fillId="55" borderId="0"/>
    <xf numFmtId="0" fontId="76" fillId="55" borderId="0"/>
    <xf numFmtId="0" fontId="72" fillId="53" borderId="0">
      <alignment horizontal="left"/>
    </xf>
    <xf numFmtId="0" fontId="72" fillId="51" borderId="0">
      <alignment horizontal="left" wrapText="1"/>
    </xf>
    <xf numFmtId="0" fontId="72" fillId="51" borderId="0">
      <alignment horizontal="left" wrapText="1"/>
    </xf>
    <xf numFmtId="0" fontId="72" fillId="51" borderId="0">
      <alignment horizontal="left"/>
    </xf>
    <xf numFmtId="0" fontId="76" fillId="57" borderId="0"/>
    <xf numFmtId="0" fontId="72" fillId="53" borderId="0">
      <alignment horizontal="left"/>
    </xf>
    <xf numFmtId="0" fontId="72" fillId="53" borderId="0">
      <alignment horizontal="left"/>
    </xf>
    <xf numFmtId="0" fontId="16" fillId="51" borderId="0"/>
    <xf numFmtId="0" fontId="16" fillId="51" borderId="0"/>
    <xf numFmtId="0" fontId="16" fillId="51" borderId="0"/>
    <xf numFmtId="0" fontId="16" fillId="51" borderId="0"/>
    <xf numFmtId="0" fontId="72" fillId="53" borderId="0">
      <alignment horizontal="left"/>
    </xf>
    <xf numFmtId="0" fontId="72" fillId="53" borderId="0">
      <alignment horizontal="left"/>
    </xf>
    <xf numFmtId="0" fontId="16" fillId="51" borderId="0"/>
    <xf numFmtId="0" fontId="76" fillId="56" borderId="0"/>
    <xf numFmtId="0" fontId="72" fillId="53" borderId="0">
      <alignment horizontal="left"/>
    </xf>
    <xf numFmtId="0" fontId="16" fillId="51" borderId="0"/>
    <xf numFmtId="0" fontId="16" fillId="51" borderId="0"/>
    <xf numFmtId="0" fontId="72" fillId="53" borderId="0">
      <alignment horizontal="left"/>
    </xf>
    <xf numFmtId="0" fontId="76" fillId="57" borderId="0"/>
    <xf numFmtId="0" fontId="76" fillId="56" borderId="0"/>
    <xf numFmtId="0" fontId="76" fillId="56" borderId="0"/>
    <xf numFmtId="0" fontId="72" fillId="53" borderId="0">
      <alignment horizontal="left"/>
    </xf>
    <xf numFmtId="0" fontId="72" fillId="51" borderId="0">
      <alignment horizontal="left"/>
    </xf>
    <xf numFmtId="0" fontId="16" fillId="51" borderId="0"/>
    <xf numFmtId="0" fontId="16" fillId="51" borderId="0"/>
    <xf numFmtId="0" fontId="72" fillId="51" borderId="0">
      <alignment horizontal="left"/>
    </xf>
    <xf numFmtId="0" fontId="16" fillId="51" borderId="0"/>
    <xf numFmtId="0" fontId="16" fillId="51" borderId="0"/>
    <xf numFmtId="0" fontId="72" fillId="51" borderId="0">
      <alignment horizontal="left"/>
    </xf>
    <xf numFmtId="0" fontId="76" fillId="58" borderId="0"/>
    <xf numFmtId="0" fontId="72" fillId="53" borderId="0">
      <alignment horizontal="left"/>
    </xf>
    <xf numFmtId="0" fontId="72" fillId="53" borderId="0">
      <alignment horizontal="left"/>
    </xf>
    <xf numFmtId="0" fontId="76" fillId="57" borderId="0"/>
    <xf numFmtId="0" fontId="72" fillId="53" borderId="0">
      <alignment horizontal="left"/>
    </xf>
    <xf numFmtId="0" fontId="72" fillId="53" borderId="0">
      <alignment horizontal="left"/>
    </xf>
    <xf numFmtId="0" fontId="76" fillId="57" borderId="0"/>
    <xf numFmtId="0" fontId="72" fillId="53" borderId="0">
      <alignment horizontal="left"/>
    </xf>
    <xf numFmtId="0" fontId="72" fillId="53" borderId="0">
      <alignment horizontal="left"/>
    </xf>
    <xf numFmtId="0" fontId="76" fillId="57" borderId="0"/>
    <xf numFmtId="0" fontId="76" fillId="57" borderId="0"/>
    <xf numFmtId="0" fontId="72" fillId="53" borderId="0">
      <alignment horizontal="left"/>
    </xf>
    <xf numFmtId="0" fontId="72" fillId="51" borderId="0">
      <alignment horizontal="left"/>
    </xf>
    <xf numFmtId="0" fontId="72" fillId="51" borderId="0">
      <alignment horizontal="left"/>
    </xf>
    <xf numFmtId="0" fontId="72" fillId="51" borderId="0">
      <alignment horizontal="left"/>
    </xf>
    <xf numFmtId="0" fontId="76" fillId="68" borderId="0"/>
    <xf numFmtId="0" fontId="72" fillId="53" borderId="0">
      <alignment horizontal="left"/>
    </xf>
    <xf numFmtId="0" fontId="72" fillId="53" borderId="0">
      <alignment horizontal="left"/>
    </xf>
    <xf numFmtId="0" fontId="15" fillId="58" borderId="0"/>
    <xf numFmtId="0" fontId="72" fillId="53" borderId="0">
      <alignment horizontal="left"/>
    </xf>
    <xf numFmtId="0" fontId="72" fillId="53" borderId="0">
      <alignment horizontal="left"/>
    </xf>
    <xf numFmtId="0" fontId="15" fillId="58" borderId="0"/>
    <xf numFmtId="0" fontId="72" fillId="53" borderId="0">
      <alignment horizontal="left"/>
    </xf>
    <xf numFmtId="0" fontId="72" fillId="53" borderId="0">
      <alignment horizontal="left"/>
    </xf>
    <xf numFmtId="0" fontId="15" fillId="58" borderId="0"/>
    <xf numFmtId="0" fontId="15" fillId="58" borderId="0"/>
    <xf numFmtId="0" fontId="72" fillId="53" borderId="0">
      <alignment horizontal="left"/>
    </xf>
    <xf numFmtId="0" fontId="72" fillId="51" borderId="0">
      <alignment horizontal="left"/>
    </xf>
    <xf numFmtId="0" fontId="72" fillId="51" borderId="0">
      <alignment horizontal="left"/>
    </xf>
    <xf numFmtId="0" fontId="72" fillId="51" borderId="0">
      <alignment horizontal="left"/>
    </xf>
    <xf numFmtId="0" fontId="15" fillId="60" borderId="0"/>
    <xf numFmtId="0" fontId="72" fillId="53" borderId="0">
      <alignment horizontal="left"/>
    </xf>
    <xf numFmtId="0" fontId="72" fillId="53" borderId="0">
      <alignment horizontal="left"/>
    </xf>
    <xf numFmtId="0" fontId="72" fillId="51" borderId="0"/>
    <xf numFmtId="0" fontId="72" fillId="51" borderId="0"/>
    <xf numFmtId="0" fontId="72" fillId="51" borderId="0"/>
    <xf numFmtId="0" fontId="72" fillId="51" borderId="0"/>
    <xf numFmtId="0" fontId="78" fillId="59" borderId="0"/>
    <xf numFmtId="0" fontId="72" fillId="53" borderId="0">
      <alignment horizontal="left"/>
    </xf>
    <xf numFmtId="0" fontId="72" fillId="53" borderId="0">
      <alignment horizontal="left"/>
    </xf>
    <xf numFmtId="0" fontId="78" fillId="59" borderId="0"/>
    <xf numFmtId="0" fontId="72" fillId="53" borderId="0">
      <alignment horizontal="left"/>
    </xf>
    <xf numFmtId="0" fontId="72" fillId="53" borderId="0">
      <alignment horizontal="left"/>
    </xf>
    <xf numFmtId="0" fontId="15" fillId="60" borderId="0"/>
    <xf numFmtId="0" fontId="78" fillId="59" borderId="0"/>
    <xf numFmtId="0" fontId="78" fillId="59" borderId="0"/>
    <xf numFmtId="0" fontId="72" fillId="53" borderId="0">
      <alignment horizontal="left"/>
    </xf>
    <xf numFmtId="0" fontId="72" fillId="51" borderId="0">
      <alignment horizontal="left"/>
    </xf>
    <xf numFmtId="0" fontId="72" fillId="51" borderId="0"/>
    <xf numFmtId="0" fontId="72" fillId="51" borderId="0">
      <alignment horizontal="left"/>
    </xf>
    <xf numFmtId="0" fontId="72" fillId="51" borderId="0"/>
    <xf numFmtId="0" fontId="72" fillId="51" borderId="0"/>
    <xf numFmtId="0" fontId="15" fillId="60" borderId="0" applyNumberFormat="0" applyProtection="0"/>
    <xf numFmtId="0" fontId="15" fillId="61" borderId="0" applyNumberFormat="0" applyProtection="0"/>
    <xf numFmtId="0" fontId="15" fillId="60" borderId="0" applyNumberFormat="0" applyProtection="0"/>
    <xf numFmtId="0" fontId="15" fillId="61" borderId="0" applyNumberFormat="0" applyProtection="0"/>
    <xf numFmtId="0" fontId="73" fillId="0" borderId="0" applyNumberForma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2" fillId="0" borderId="0">
      <alignment horizontal="left"/>
    </xf>
    <xf numFmtId="0" fontId="72" fillId="0" borderId="0">
      <alignment horizontal="left"/>
    </xf>
    <xf numFmtId="0" fontId="72" fillId="0" borderId="0">
      <alignment horizontal="left"/>
    </xf>
    <xf numFmtId="0" fontId="72" fillId="0" borderId="0">
      <alignment horizontal="left"/>
    </xf>
    <xf numFmtId="0" fontId="72" fillId="0" borderId="0">
      <alignment horizontal="left"/>
    </xf>
    <xf numFmtId="0" fontId="72" fillId="0" borderId="0">
      <alignment horizontal="left"/>
    </xf>
    <xf numFmtId="0" fontId="72" fillId="0" borderId="0">
      <alignment horizontal="left"/>
    </xf>
    <xf numFmtId="0" fontId="72" fillId="0" borderId="0">
      <alignment horizontal="left"/>
    </xf>
    <xf numFmtId="0" fontId="72" fillId="0" borderId="0">
      <alignment horizontal="left"/>
    </xf>
    <xf numFmtId="0" fontId="72" fillId="0" borderId="0">
      <alignment horizontal="left"/>
    </xf>
    <xf numFmtId="0" fontId="72" fillId="0" borderId="0">
      <alignment horizontal="left"/>
    </xf>
    <xf numFmtId="0" fontId="72" fillId="0" borderId="0">
      <alignment horizontal="left"/>
    </xf>
    <xf numFmtId="0" fontId="72" fillId="0" borderId="0">
      <alignment horizontal="left"/>
    </xf>
    <xf numFmtId="0" fontId="72" fillId="0" borderId="0">
      <alignment horizontal="left"/>
    </xf>
    <xf numFmtId="0" fontId="72" fillId="0" borderId="0">
      <alignment horizontal="left"/>
    </xf>
    <xf numFmtId="0" fontId="72" fillId="0" borderId="0">
      <alignment horizontal="left"/>
    </xf>
    <xf numFmtId="0" fontId="72" fillId="0" borderId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9" fillId="0" borderId="0" applyNumberFormat="0" applyFill="0" applyBorder="0" applyProtection="0">
      <alignment vertical="top"/>
    </xf>
    <xf numFmtId="0" fontId="89" fillId="0" borderId="0" applyNumberFormat="0" applyFill="0" applyBorder="0" applyProtection="0">
      <alignment vertical="top"/>
    </xf>
    <xf numFmtId="0" fontId="89" fillId="0" borderId="0" applyNumberFormat="0" applyFill="0" applyBorder="0" applyProtection="0">
      <alignment vertical="top"/>
    </xf>
    <xf numFmtId="0" fontId="89" fillId="0" borderId="0" applyNumberFormat="0" applyFill="0" applyBorder="0" applyProtection="0">
      <alignment vertical="top"/>
    </xf>
    <xf numFmtId="0" fontId="89" fillId="0" borderId="0" applyNumberFormat="0" applyFill="0" applyBorder="0" applyProtection="0">
      <alignment vertical="top"/>
    </xf>
    <xf numFmtId="0" fontId="89" fillId="0" borderId="0" applyNumberFormat="0" applyFill="0" applyBorder="0" applyProtection="0">
      <alignment vertical="top"/>
    </xf>
    <xf numFmtId="0" fontId="89" fillId="0" borderId="0" applyNumberFormat="0" applyFill="0" applyBorder="0" applyProtection="0">
      <alignment vertical="top"/>
    </xf>
    <xf numFmtId="0" fontId="89" fillId="0" borderId="0" applyNumberFormat="0" applyFill="0" applyBorder="0" applyProtection="0">
      <alignment vertical="top"/>
    </xf>
    <xf numFmtId="0" fontId="89" fillId="0" borderId="0" applyNumberFormat="0" applyFill="0" applyBorder="0" applyProtection="0">
      <alignment vertical="top"/>
    </xf>
    <xf numFmtId="0" fontId="89" fillId="0" borderId="0" applyNumberFormat="0" applyFill="0" applyBorder="0" applyProtection="0">
      <alignment vertical="top"/>
    </xf>
    <xf numFmtId="0" fontId="89" fillId="0" borderId="0" applyNumberFormat="0" applyFill="0" applyBorder="0" applyProtection="0">
      <alignment vertical="top"/>
    </xf>
    <xf numFmtId="0" fontId="89" fillId="0" borderId="0" applyNumberFormat="0" applyFill="0" applyBorder="0" applyProtection="0">
      <alignment vertical="top"/>
    </xf>
    <xf numFmtId="0" fontId="89" fillId="0" borderId="0" applyNumberFormat="0" applyFill="0" applyBorder="0" applyProtection="0">
      <alignment vertical="top"/>
    </xf>
    <xf numFmtId="0" fontId="89" fillId="0" borderId="0" applyNumberFormat="0" applyFill="0" applyBorder="0" applyProtection="0">
      <alignment vertical="top"/>
    </xf>
    <xf numFmtId="0" fontId="89" fillId="0" borderId="0" applyNumberFormat="0" applyFill="0" applyBorder="0" applyProtection="0">
      <alignment vertical="top"/>
    </xf>
    <xf numFmtId="0" fontId="89" fillId="0" borderId="0" applyNumberFormat="0" applyFill="0" applyBorder="0" applyProtection="0">
      <alignment vertical="top"/>
    </xf>
    <xf numFmtId="0" fontId="89" fillId="0" borderId="0" applyNumberFormat="0" applyFill="0" applyBorder="0" applyProtection="0">
      <alignment vertical="top"/>
    </xf>
    <xf numFmtId="0" fontId="89" fillId="0" borderId="0" applyNumberFormat="0" applyFill="0" applyBorder="0" applyProtection="0">
      <alignment vertical="top"/>
    </xf>
    <xf numFmtId="0" fontId="89" fillId="0" borderId="0" applyNumberFormat="0" applyFill="0" applyBorder="0" applyProtection="0">
      <alignment vertical="top"/>
    </xf>
    <xf numFmtId="0" fontId="89" fillId="0" borderId="0" applyNumberFormat="0" applyFill="0" applyBorder="0" applyProtection="0">
      <alignment vertical="top"/>
    </xf>
    <xf numFmtId="0" fontId="89" fillId="0" borderId="0" applyNumberFormat="0" applyFill="0" applyBorder="0" applyProtection="0">
      <alignment vertical="top"/>
    </xf>
    <xf numFmtId="0" fontId="89" fillId="0" borderId="0" applyNumberFormat="0" applyFill="0" applyBorder="0" applyProtection="0">
      <alignment vertical="top"/>
    </xf>
    <xf numFmtId="0" fontId="89" fillId="0" borderId="0" applyNumberFormat="0" applyFill="0" applyBorder="0" applyProtection="0">
      <alignment vertical="top"/>
    </xf>
    <xf numFmtId="0" fontId="89" fillId="0" borderId="0" applyNumberFormat="0" applyFill="0" applyBorder="0" applyProtection="0">
      <alignment vertical="top"/>
    </xf>
    <xf numFmtId="0" fontId="89" fillId="0" borderId="0" applyNumberFormat="0" applyFill="0" applyBorder="0" applyProtection="0">
      <alignment vertical="top"/>
    </xf>
    <xf numFmtId="0" fontId="89" fillId="0" borderId="0" applyNumberFormat="0" applyFill="0" applyBorder="0" applyProtection="0">
      <alignment vertical="top"/>
    </xf>
    <xf numFmtId="0" fontId="89" fillId="0" borderId="0" applyNumberFormat="0" applyFill="0" applyBorder="0" applyProtection="0">
      <alignment vertical="top"/>
    </xf>
    <xf numFmtId="0" fontId="89" fillId="0" borderId="0" applyNumberFormat="0" applyFill="0" applyBorder="0" applyProtection="0">
      <alignment vertical="top"/>
    </xf>
    <xf numFmtId="0" fontId="89" fillId="0" borderId="0" applyNumberFormat="0" applyFill="0" applyBorder="0" applyProtection="0">
      <alignment vertical="top"/>
    </xf>
    <xf numFmtId="0" fontId="89" fillId="0" borderId="0" applyNumberFormat="0" applyFill="0" applyBorder="0" applyProtection="0">
      <alignment vertical="top"/>
    </xf>
    <xf numFmtId="0" fontId="89" fillId="0" borderId="0" applyNumberFormat="0" applyFill="0" applyBorder="0" applyProtection="0">
      <alignment vertical="top"/>
    </xf>
    <xf numFmtId="0" fontId="89" fillId="0" borderId="0" applyNumberFormat="0" applyFill="0" applyBorder="0" applyProtection="0">
      <alignment vertical="top"/>
    </xf>
    <xf numFmtId="0" fontId="89" fillId="0" borderId="0" applyNumberFormat="0" applyFill="0" applyBorder="0" applyProtection="0">
      <alignment vertical="top"/>
    </xf>
    <xf numFmtId="0" fontId="89" fillId="0" borderId="0" applyNumberFormat="0" applyFill="0" applyBorder="0" applyProtection="0">
      <alignment vertical="top"/>
    </xf>
    <xf numFmtId="0" fontId="89" fillId="0" borderId="0" applyNumberFormat="0" applyFill="0" applyBorder="0" applyProtection="0">
      <alignment vertical="top"/>
    </xf>
    <xf numFmtId="0" fontId="89" fillId="0" borderId="0" applyNumberFormat="0" applyFill="0" applyBorder="0" applyProtection="0">
      <alignment vertical="top"/>
    </xf>
    <xf numFmtId="0" fontId="89" fillId="0" borderId="0" applyNumberFormat="0" applyFill="0" applyBorder="0" applyProtection="0">
      <alignment vertical="top"/>
    </xf>
    <xf numFmtId="0" fontId="89" fillId="0" borderId="0" applyNumberFormat="0" applyFill="0" applyBorder="0" applyProtection="0">
      <alignment vertical="top"/>
    </xf>
    <xf numFmtId="0" fontId="89" fillId="0" borderId="0" applyNumberFormat="0" applyFill="0" applyBorder="0" applyProtection="0">
      <alignment vertical="top"/>
    </xf>
    <xf numFmtId="0" fontId="89" fillId="0" borderId="0" applyNumberFormat="0" applyFill="0" applyBorder="0" applyProtection="0">
      <alignment vertical="top"/>
    </xf>
    <xf numFmtId="0" fontId="89" fillId="0" borderId="0" applyNumberFormat="0" applyFill="0" applyBorder="0" applyProtection="0">
      <alignment vertical="top"/>
    </xf>
    <xf numFmtId="0" fontId="89" fillId="0" borderId="0" applyNumberFormat="0" applyFill="0" applyBorder="0" applyProtection="0">
      <alignment vertical="top"/>
    </xf>
    <xf numFmtId="0" fontId="89" fillId="0" borderId="0" applyNumberFormat="0" applyFill="0" applyBorder="0" applyProtection="0">
      <alignment vertical="top"/>
    </xf>
    <xf numFmtId="0" fontId="89" fillId="0" borderId="0" applyNumberFormat="0" applyFill="0" applyBorder="0" applyProtection="0">
      <alignment vertical="top"/>
    </xf>
    <xf numFmtId="0" fontId="89" fillId="0" borderId="0" applyNumberFormat="0" applyFill="0" applyBorder="0" applyProtection="0">
      <alignment vertical="top"/>
    </xf>
    <xf numFmtId="0" fontId="89" fillId="0" borderId="0" applyNumberFormat="0" applyFill="0" applyBorder="0" applyProtection="0">
      <alignment vertical="top"/>
    </xf>
    <xf numFmtId="0" fontId="89" fillId="0" borderId="0" applyNumberFormat="0" applyFill="0" applyBorder="0" applyProtection="0">
      <alignment vertical="top"/>
    </xf>
    <xf numFmtId="0" fontId="89" fillId="0" borderId="0" applyNumberFormat="0" applyFill="0" applyBorder="0" applyProtection="0">
      <alignment vertical="top"/>
    </xf>
    <xf numFmtId="0" fontId="89" fillId="0" borderId="0" applyNumberFormat="0" applyFill="0" applyBorder="0" applyProtection="0">
      <alignment vertical="top"/>
    </xf>
    <xf numFmtId="0" fontId="89" fillId="0" borderId="0" applyNumberFormat="0" applyFill="0" applyBorder="0" applyProtection="0">
      <alignment vertical="top"/>
    </xf>
    <xf numFmtId="0" fontId="89" fillId="0" borderId="0" applyNumberFormat="0" applyFill="0" applyBorder="0" applyProtection="0">
      <alignment vertical="top"/>
    </xf>
    <xf numFmtId="0" fontId="89" fillId="0" borderId="0" applyNumberFormat="0" applyFill="0" applyBorder="0" applyProtection="0">
      <alignment vertical="top"/>
    </xf>
    <xf numFmtId="0" fontId="89" fillId="0" borderId="0" applyNumberFormat="0" applyFill="0" applyBorder="0" applyProtection="0">
      <alignment vertical="top"/>
    </xf>
    <xf numFmtId="0" fontId="89" fillId="0" borderId="0" applyNumberFormat="0" applyFill="0" applyBorder="0" applyProtection="0">
      <alignment vertical="top"/>
    </xf>
    <xf numFmtId="0" fontId="89" fillId="0" borderId="0" applyNumberFormat="0" applyFill="0" applyBorder="0" applyProtection="0">
      <alignment vertical="top"/>
    </xf>
    <xf numFmtId="0" fontId="89" fillId="0" borderId="0" applyNumberFormat="0" applyFill="0" applyBorder="0" applyProtection="0">
      <alignment vertical="top"/>
    </xf>
    <xf numFmtId="0" fontId="89" fillId="0" borderId="0" applyNumberFormat="0" applyFill="0" applyBorder="0" applyProtection="0">
      <alignment vertical="top"/>
    </xf>
    <xf numFmtId="0" fontId="89" fillId="0" borderId="0" applyNumberFormat="0" applyFill="0" applyBorder="0" applyProtection="0">
      <alignment vertical="top"/>
    </xf>
    <xf numFmtId="0" fontId="89" fillId="0" borderId="0" applyNumberFormat="0" applyFill="0" applyBorder="0" applyProtection="0">
      <alignment vertical="top"/>
    </xf>
    <xf numFmtId="0" fontId="89" fillId="0" borderId="0" applyNumberFormat="0" applyFill="0" applyBorder="0" applyAlignment="0" applyProtection="0">
      <alignment vertical="top"/>
    </xf>
    <xf numFmtId="0" fontId="89" fillId="0" borderId="0" applyNumberFormat="0" applyFill="0" applyBorder="0" applyProtection="0">
      <alignment vertical="top"/>
    </xf>
    <xf numFmtId="0" fontId="89" fillId="0" borderId="0" applyNumberFormat="0" applyFill="0" applyBorder="0" applyProtection="0">
      <alignment vertical="top"/>
    </xf>
    <xf numFmtId="0" fontId="89" fillId="0" borderId="0" applyNumberFormat="0" applyFill="0" applyBorder="0" applyProtection="0">
      <alignment vertical="top"/>
    </xf>
    <xf numFmtId="0" fontId="89" fillId="0" borderId="0" applyNumberFormat="0" applyFill="0" applyBorder="0" applyProtection="0">
      <alignment vertical="top"/>
    </xf>
    <xf numFmtId="0" fontId="89" fillId="0" borderId="0" applyNumberFormat="0" applyFill="0" applyBorder="0" applyProtection="0">
      <alignment vertical="top"/>
    </xf>
    <xf numFmtId="0" fontId="89" fillId="0" borderId="0" applyNumberFormat="0" applyFill="0" applyBorder="0" applyProtection="0">
      <alignment vertical="top"/>
    </xf>
    <xf numFmtId="0" fontId="89" fillId="0" borderId="0" applyNumberFormat="0" applyFill="0" applyBorder="0" applyProtection="0">
      <alignment vertical="top"/>
    </xf>
    <xf numFmtId="0" fontId="89" fillId="0" borderId="0" applyNumberFormat="0" applyFill="0" applyBorder="0" applyProtection="0">
      <alignment vertical="top"/>
    </xf>
    <xf numFmtId="0" fontId="89" fillId="0" borderId="0" applyNumberFormat="0" applyFill="0" applyBorder="0" applyProtection="0">
      <alignment vertical="top"/>
    </xf>
    <xf numFmtId="0" fontId="89" fillId="0" borderId="0" applyNumberFormat="0" applyFill="0" applyBorder="0" applyProtection="0">
      <alignment vertical="top"/>
    </xf>
    <xf numFmtId="0" fontId="89" fillId="0" borderId="0" applyNumberFormat="0" applyFill="0" applyBorder="0" applyProtection="0">
      <alignment vertical="top"/>
    </xf>
    <xf numFmtId="0" fontId="89" fillId="0" borderId="0" applyNumberFormat="0" applyFill="0" applyBorder="0" applyProtection="0">
      <alignment vertical="top"/>
    </xf>
    <xf numFmtId="0" fontId="89" fillId="0" borderId="0" applyNumberFormat="0" applyFill="0" applyBorder="0" applyProtection="0">
      <alignment vertical="top"/>
    </xf>
    <xf numFmtId="0" fontId="89" fillId="0" borderId="0" applyNumberFormat="0" applyFill="0" applyBorder="0" applyProtection="0">
      <alignment vertical="top"/>
    </xf>
    <xf numFmtId="0" fontId="89" fillId="0" borderId="0" applyNumberFormat="0" applyFill="0" applyBorder="0" applyProtection="0">
      <alignment vertical="top"/>
    </xf>
    <xf numFmtId="0" fontId="89" fillId="0" borderId="0" applyNumberFormat="0" applyFill="0" applyBorder="0" applyProtection="0">
      <alignment vertical="top"/>
    </xf>
    <xf numFmtId="0" fontId="89" fillId="0" borderId="0" applyNumberFormat="0" applyFill="0" applyBorder="0" applyProtection="0">
      <alignment vertical="top"/>
    </xf>
    <xf numFmtId="0" fontId="89" fillId="0" borderId="0" applyNumberFormat="0" applyFill="0" applyBorder="0" applyProtection="0">
      <alignment vertical="top"/>
    </xf>
    <xf numFmtId="0" fontId="89" fillId="0" borderId="0" applyNumberFormat="0" applyFill="0" applyBorder="0" applyProtection="0">
      <alignment vertical="top"/>
    </xf>
    <xf numFmtId="201" fontId="89" fillId="0" borderId="0" applyNumberFormat="0" applyFill="0" applyBorder="0" applyProtection="0">
      <alignment vertical="top"/>
    </xf>
    <xf numFmtId="201" fontId="89" fillId="0" borderId="0" applyNumberFormat="0" applyFill="0" applyBorder="0" applyProtection="0">
      <alignment vertical="top"/>
    </xf>
    <xf numFmtId="0" fontId="89" fillId="0" borderId="0" applyNumberFormat="0" applyFill="0" applyBorder="0" applyAlignment="0" applyProtection="0">
      <alignment vertical="top"/>
    </xf>
    <xf numFmtId="0" fontId="89" fillId="0" borderId="0" applyNumberFormat="0" applyFill="0" applyBorder="0" applyProtection="0">
      <alignment vertical="top"/>
    </xf>
    <xf numFmtId="0" fontId="89" fillId="0" borderId="0" applyNumberFormat="0" applyFill="0" applyBorder="0" applyProtection="0">
      <alignment vertical="top"/>
    </xf>
    <xf numFmtId="0" fontId="89" fillId="0" borderId="0" applyNumberFormat="0" applyFill="0" applyBorder="0" applyProtection="0">
      <alignment vertical="top"/>
    </xf>
    <xf numFmtId="0" fontId="89" fillId="0" borderId="0" applyNumberFormat="0" applyFill="0" applyBorder="0" applyAlignment="0" applyProtection="0">
      <alignment vertical="top"/>
    </xf>
    <xf numFmtId="0" fontId="89" fillId="0" borderId="0" applyNumberFormat="0" applyFill="0" applyBorder="0" applyAlignment="0" applyProtection="0">
      <alignment vertical="top"/>
    </xf>
    <xf numFmtId="0" fontId="89" fillId="0" borderId="0" applyNumberFormat="0" applyFill="0" applyBorder="0" applyAlignment="0" applyProtection="0">
      <alignment vertical="top"/>
    </xf>
    <xf numFmtId="0" fontId="89" fillId="0" borderId="0" applyNumberFormat="0" applyFill="0" applyBorder="0" applyAlignment="0" applyProtection="0">
      <alignment vertical="top"/>
    </xf>
    <xf numFmtId="0" fontId="89" fillId="0" borderId="0" applyNumberFormat="0" applyFill="0" applyBorder="0" applyProtection="0">
      <alignment vertical="top"/>
    </xf>
    <xf numFmtId="0" fontId="89" fillId="0" borderId="0" applyNumberFormat="0" applyFill="0" applyBorder="0" applyProtection="0">
      <alignment vertical="top"/>
    </xf>
    <xf numFmtId="0" fontId="89" fillId="0" borderId="0" applyNumberFormat="0" applyFill="0" applyBorder="0" applyProtection="0">
      <alignment vertical="top"/>
    </xf>
    <xf numFmtId="0" fontId="89" fillId="0" borderId="0" applyNumberFormat="0" applyFill="0" applyBorder="0" applyProtection="0">
      <alignment vertical="top"/>
    </xf>
    <xf numFmtId="0" fontId="89" fillId="0" borderId="0" applyNumberFormat="0" applyFill="0" applyBorder="0" applyProtection="0">
      <alignment vertical="top"/>
    </xf>
    <xf numFmtId="0" fontId="89" fillId="0" borderId="0" applyNumberFormat="0" applyFill="0" applyBorder="0" applyProtection="0">
      <alignment vertical="top"/>
    </xf>
    <xf numFmtId="0" fontId="89" fillId="0" borderId="0" applyNumberFormat="0" applyFill="0" applyBorder="0" applyProtection="0">
      <alignment vertical="top"/>
    </xf>
    <xf numFmtId="0" fontId="89" fillId="0" borderId="0" applyNumberFormat="0" applyFill="0" applyBorder="0" applyProtection="0">
      <alignment vertical="top"/>
    </xf>
    <xf numFmtId="0" fontId="89" fillId="0" borderId="0" applyNumberFormat="0" applyFill="0" applyBorder="0" applyProtection="0">
      <alignment vertical="top"/>
    </xf>
    <xf numFmtId="0" fontId="89" fillId="0" borderId="0" applyNumberFormat="0" applyFill="0" applyBorder="0" applyProtection="0">
      <alignment vertical="top"/>
    </xf>
    <xf numFmtId="0" fontId="89" fillId="0" borderId="0" applyNumberFormat="0" applyFill="0" applyBorder="0" applyProtection="0">
      <alignment vertical="top"/>
    </xf>
    <xf numFmtId="0" fontId="89" fillId="0" borderId="0" applyNumberFormat="0" applyFill="0" applyBorder="0" applyProtection="0">
      <alignment vertical="top"/>
    </xf>
    <xf numFmtId="0" fontId="89" fillId="0" borderId="0" applyNumberFormat="0" applyFill="0" applyBorder="0" applyProtection="0">
      <alignment vertical="top"/>
    </xf>
    <xf numFmtId="0" fontId="89" fillId="0" borderId="0" applyNumberFormat="0" applyFill="0" applyBorder="0" applyProtection="0">
      <alignment vertical="top"/>
    </xf>
    <xf numFmtId="0" fontId="89" fillId="0" borderId="0" applyNumberFormat="0" applyFill="0" applyBorder="0" applyProtection="0">
      <alignment vertical="top"/>
    </xf>
    <xf numFmtId="0" fontId="89" fillId="0" borderId="0" applyNumberFormat="0" applyFill="0" applyBorder="0" applyProtection="0">
      <alignment vertical="top"/>
    </xf>
    <xf numFmtId="0" fontId="89" fillId="0" borderId="0" applyNumberFormat="0" applyFill="0" applyBorder="0" applyProtection="0">
      <alignment vertical="top"/>
    </xf>
    <xf numFmtId="0" fontId="89" fillId="0" borderId="0" applyNumberFormat="0" applyFill="0" applyBorder="0" applyProtection="0">
      <alignment vertical="top"/>
    </xf>
    <xf numFmtId="0" fontId="89" fillId="0" borderId="0" applyNumberFormat="0" applyFill="0" applyBorder="0" applyProtection="0">
      <alignment vertical="top"/>
    </xf>
    <xf numFmtId="0" fontId="89" fillId="0" borderId="0" applyNumberFormat="0" applyFill="0" applyBorder="0" applyProtection="0">
      <alignment vertical="top"/>
    </xf>
    <xf numFmtId="201" fontId="89" fillId="0" borderId="0" applyNumberFormat="0" applyFill="0" applyBorder="0" applyProtection="0">
      <alignment vertical="top"/>
    </xf>
    <xf numFmtId="0" fontId="89" fillId="0" borderId="0" applyNumberFormat="0" applyFill="0" applyBorder="0" applyProtection="0">
      <alignment vertical="top"/>
    </xf>
    <xf numFmtId="0" fontId="89" fillId="0" borderId="0" applyNumberFormat="0" applyFill="0" applyBorder="0" applyAlignment="0" applyProtection="0"/>
    <xf numFmtId="0" fontId="89" fillId="0" borderId="0" applyNumberFormat="0" applyFill="0" applyBorder="0" applyAlignment="0" applyProtection="0">
      <alignment vertical="top"/>
    </xf>
    <xf numFmtId="0" fontId="89" fillId="0" borderId="0" applyNumberFormat="0" applyFill="0" applyBorder="0" applyProtection="0">
      <alignment vertical="top"/>
    </xf>
    <xf numFmtId="0" fontId="89" fillId="0" borderId="0" applyNumberFormat="0" applyFill="0" applyBorder="0" applyProtection="0">
      <alignment vertical="top"/>
    </xf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9" applyNumberFormat="0" applyFill="0" applyAlignment="0" applyProtection="0"/>
    <xf numFmtId="0" fontId="90" fillId="0" borderId="39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201" fontId="90" fillId="0" borderId="38" applyNumberFormat="0" applyFill="0" applyAlignment="0" applyProtection="0"/>
    <xf numFmtId="201" fontId="90" fillId="0" borderId="38" applyNumberFormat="0" applyFill="0" applyAlignment="0" applyProtection="0"/>
    <xf numFmtId="0" fontId="90" fillId="0" borderId="39" applyNumberFormat="0" applyFill="0" applyAlignment="0" applyProtection="0"/>
    <xf numFmtId="201" fontId="90" fillId="0" borderId="38" applyNumberFormat="0" applyFill="0" applyAlignment="0" applyProtection="0"/>
    <xf numFmtId="201" fontId="90" fillId="0" borderId="38" applyNumberFormat="0" applyFill="0" applyAlignment="0" applyProtection="0"/>
    <xf numFmtId="0" fontId="90" fillId="0" borderId="39" applyNumberFormat="0" applyFill="0" applyAlignment="0" applyProtection="0"/>
    <xf numFmtId="0" fontId="90" fillId="0" borderId="39" applyNumberFormat="0" applyFill="0" applyAlignment="0" applyProtection="0"/>
    <xf numFmtId="0" fontId="90" fillId="0" borderId="39" applyNumberFormat="0" applyFill="0" applyAlignment="0" applyProtection="0"/>
    <xf numFmtId="0" fontId="90" fillId="0" borderId="39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9" applyNumberFormat="0" applyFill="0" applyAlignment="0" applyProtection="0"/>
    <xf numFmtId="0" fontId="90" fillId="0" borderId="39" applyNumberFormat="0" applyFill="0" applyAlignment="0" applyProtection="0"/>
    <xf numFmtId="0" fontId="90" fillId="0" borderId="39" applyNumberFormat="0" applyFill="0" applyAlignment="0" applyProtection="0"/>
    <xf numFmtId="0" fontId="90" fillId="0" borderId="39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9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9" applyNumberFormat="0" applyFill="0" applyAlignment="0" applyProtection="0"/>
    <xf numFmtId="0" fontId="90" fillId="0" borderId="39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9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9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9" applyNumberFormat="0" applyFill="0" applyAlignment="0" applyProtection="0"/>
    <xf numFmtId="201" fontId="90" fillId="0" borderId="38" applyNumberFormat="0" applyFill="0" applyAlignment="0" applyProtection="0"/>
    <xf numFmtId="201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180" fontId="90" fillId="0" borderId="39" applyNumberFormat="0" applyFill="0" applyAlignment="0" applyProtection="0"/>
    <xf numFmtId="180" fontId="90" fillId="0" borderId="39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0" applyNumberFormat="0" applyFill="0" applyBorder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0" fillId="0" borderId="38" applyNumberFormat="0" applyFill="0" applyAlignment="0" applyProtection="0"/>
    <xf numFmtId="0" fontId="91" fillId="0" borderId="40" applyNumberFormat="0" applyFill="0" applyProtection="0">
      <alignment horizontal="center"/>
    </xf>
    <xf numFmtId="0" fontId="91" fillId="0" borderId="40" applyNumberFormat="0" applyFill="0" applyProtection="0">
      <alignment horizontal="center"/>
    </xf>
    <xf numFmtId="0" fontId="91" fillId="0" borderId="40" applyNumberFormat="0" applyFill="0" applyProtection="0">
      <alignment horizontal="center"/>
    </xf>
    <xf numFmtId="0" fontId="91" fillId="0" borderId="40" applyNumberFormat="0" applyFill="0" applyProtection="0">
      <alignment horizontal="center"/>
    </xf>
    <xf numFmtId="0" fontId="91" fillId="0" borderId="40" applyNumberFormat="0" applyFill="0" applyProtection="0">
      <alignment horizontal="center"/>
    </xf>
    <xf numFmtId="0" fontId="91" fillId="0" borderId="40" applyNumberFormat="0" applyFill="0" applyProtection="0">
      <alignment horizontal="center"/>
    </xf>
    <xf numFmtId="0" fontId="91" fillId="0" borderId="40" applyNumberFormat="0" applyFill="0" applyProtection="0">
      <alignment horizontal="center"/>
    </xf>
    <xf numFmtId="0" fontId="91" fillId="0" borderId="40" applyNumberFormat="0" applyFill="0" applyProtection="0">
      <alignment horizontal="center"/>
    </xf>
    <xf numFmtId="0" fontId="91" fillId="0" borderId="40" applyNumberFormat="0" applyFill="0" applyProtection="0">
      <alignment horizontal="center"/>
    </xf>
    <xf numFmtId="0" fontId="91" fillId="0" borderId="40" applyNumberFormat="0" applyFill="0" applyProtection="0">
      <alignment horizontal="center"/>
    </xf>
    <xf numFmtId="0" fontId="91" fillId="0" borderId="40" applyNumberFormat="0" applyFill="0" applyProtection="0">
      <alignment horizontal="center"/>
    </xf>
    <xf numFmtId="0" fontId="91" fillId="0" borderId="40" applyNumberFormat="0" applyFill="0" applyProtection="0">
      <alignment horizontal="center"/>
    </xf>
    <xf numFmtId="0" fontId="91" fillId="0" borderId="40" applyNumberFormat="0" applyFill="0" applyProtection="0">
      <alignment horizontal="center"/>
    </xf>
    <xf numFmtId="0" fontId="91" fillId="0" borderId="40" applyNumberFormat="0" applyFill="0" applyProtection="0">
      <alignment horizontal="center"/>
    </xf>
    <xf numFmtId="0" fontId="91" fillId="0" borderId="40" applyNumberFormat="0" applyFill="0" applyProtection="0">
      <alignment horizontal="center"/>
    </xf>
    <xf numFmtId="0" fontId="91" fillId="0" borderId="40" applyNumberFormat="0" applyFill="0" applyProtection="0">
      <alignment horizontal="center"/>
    </xf>
    <xf numFmtId="0" fontId="91" fillId="0" borderId="40" applyNumberFormat="0" applyFill="0" applyProtection="0">
      <alignment horizontal="center"/>
    </xf>
    <xf numFmtId="0" fontId="91" fillId="0" borderId="40" applyNumberFormat="0" applyFill="0" applyProtection="0">
      <alignment horizontal="center"/>
    </xf>
    <xf numFmtId="0" fontId="91" fillId="0" borderId="40" applyNumberFormat="0" applyFill="0" applyProtection="0">
      <alignment horizontal="center"/>
    </xf>
    <xf numFmtId="0" fontId="91" fillId="0" borderId="40" applyNumberFormat="0" applyFill="0" applyProtection="0">
      <alignment horizontal="center"/>
    </xf>
    <xf numFmtId="0" fontId="91" fillId="0" borderId="40" applyNumberFormat="0" applyFill="0" applyProtection="0">
      <alignment horizontal="center"/>
    </xf>
    <xf numFmtId="0" fontId="91" fillId="0" borderId="40" applyNumberFormat="0" applyFill="0" applyProtection="0">
      <alignment horizontal="center"/>
    </xf>
    <xf numFmtId="0" fontId="91" fillId="0" borderId="40" applyNumberFormat="0" applyFill="0" applyProtection="0">
      <alignment horizontal="center"/>
    </xf>
    <xf numFmtId="0" fontId="91" fillId="0" borderId="40" applyNumberFormat="0" applyFill="0" applyProtection="0">
      <alignment horizontal="center"/>
    </xf>
    <xf numFmtId="0" fontId="91" fillId="0" borderId="40" applyNumberFormat="0" applyFill="0" applyProtection="0">
      <alignment horizontal="center"/>
    </xf>
    <xf numFmtId="0" fontId="91" fillId="0" borderId="40" applyNumberFormat="0" applyFill="0" applyProtection="0">
      <alignment horizontal="center"/>
    </xf>
    <xf numFmtId="0" fontId="91" fillId="0" borderId="40" applyNumberFormat="0" applyFill="0" applyProtection="0">
      <alignment horizontal="center"/>
    </xf>
    <xf numFmtId="0" fontId="91" fillId="0" borderId="40" applyNumberFormat="0" applyFill="0" applyProtection="0">
      <alignment horizontal="center"/>
    </xf>
    <xf numFmtId="0" fontId="91" fillId="0" borderId="40" applyNumberFormat="0" applyFill="0" applyProtection="0">
      <alignment horizontal="center"/>
    </xf>
    <xf numFmtId="0" fontId="91" fillId="0" borderId="40" applyNumberFormat="0" applyFill="0" applyProtection="0">
      <alignment horizontal="center"/>
    </xf>
    <xf numFmtId="0" fontId="91" fillId="0" borderId="40" applyNumberFormat="0" applyFill="0" applyProtection="0">
      <alignment horizontal="center"/>
    </xf>
    <xf numFmtId="0" fontId="91" fillId="0" borderId="40" applyNumberFormat="0" applyFill="0" applyProtection="0">
      <alignment horizontal="center"/>
    </xf>
    <xf numFmtId="0" fontId="91" fillId="0" borderId="40" applyNumberFormat="0" applyFill="0" applyProtection="0">
      <alignment horizontal="center"/>
    </xf>
    <xf numFmtId="0" fontId="91" fillId="0" borderId="40" applyNumberFormat="0" applyFill="0" applyProtection="0">
      <alignment horizontal="center"/>
    </xf>
    <xf numFmtId="0" fontId="91" fillId="0" borderId="40" applyNumberFormat="0" applyFill="0" applyProtection="0">
      <alignment horizontal="center"/>
    </xf>
    <xf numFmtId="0" fontId="91" fillId="0" borderId="40" applyNumberFormat="0" applyFill="0" applyProtection="0">
      <alignment horizontal="center"/>
    </xf>
    <xf numFmtId="0" fontId="91" fillId="0" borderId="40" applyNumberFormat="0" applyFill="0" applyProtection="0">
      <alignment horizontal="center"/>
    </xf>
    <xf numFmtId="0" fontId="91" fillId="0" borderId="40" applyNumberFormat="0" applyFill="0" applyProtection="0">
      <alignment horizontal="center"/>
    </xf>
    <xf numFmtId="0" fontId="91" fillId="0" borderId="40" applyNumberFormat="0" applyFill="0" applyProtection="0">
      <alignment horizontal="center"/>
    </xf>
    <xf numFmtId="0" fontId="91" fillId="0" borderId="40" applyNumberFormat="0" applyFill="0" applyProtection="0">
      <alignment horizontal="center"/>
    </xf>
    <xf numFmtId="0" fontId="91" fillId="0" borderId="40" applyNumberFormat="0" applyFill="0" applyProtection="0">
      <alignment horizontal="center"/>
    </xf>
    <xf numFmtId="0" fontId="91" fillId="0" borderId="40" applyNumberFormat="0" applyFill="0" applyProtection="0">
      <alignment horizontal="center"/>
    </xf>
    <xf numFmtId="0" fontId="91" fillId="0" borderId="40" applyNumberFormat="0" applyFill="0" applyProtection="0">
      <alignment horizontal="center"/>
    </xf>
    <xf numFmtId="0" fontId="91" fillId="0" borderId="40" applyNumberFormat="0" applyFill="0" applyProtection="0">
      <alignment horizontal="center"/>
    </xf>
    <xf numFmtId="0" fontId="91" fillId="0" borderId="40" applyNumberFormat="0" applyFill="0" applyProtection="0">
      <alignment horizontal="center"/>
    </xf>
    <xf numFmtId="0" fontId="91" fillId="0" borderId="40" applyNumberFormat="0" applyFill="0" applyProtection="0">
      <alignment horizontal="center"/>
    </xf>
    <xf numFmtId="0" fontId="91" fillId="0" borderId="40" applyNumberFormat="0" applyFill="0" applyProtection="0">
      <alignment horizontal="center"/>
    </xf>
    <xf numFmtId="0" fontId="91" fillId="0" borderId="40" applyNumberFormat="0" applyFill="0" applyProtection="0">
      <alignment horizontal="center"/>
    </xf>
    <xf numFmtId="0" fontId="91" fillId="0" borderId="40" applyNumberFormat="0" applyFill="0" applyProtection="0">
      <alignment horizontal="center"/>
    </xf>
    <xf numFmtId="0" fontId="91" fillId="0" borderId="40" applyNumberFormat="0" applyFill="0" applyProtection="0">
      <alignment horizontal="center"/>
    </xf>
    <xf numFmtId="0" fontId="91" fillId="0" borderId="40" applyNumberFormat="0" applyFill="0" applyProtection="0">
      <alignment horizontal="center"/>
    </xf>
    <xf numFmtId="0" fontId="91" fillId="0" borderId="40" applyNumberFormat="0" applyFill="0" applyProtection="0">
      <alignment horizontal="center"/>
    </xf>
    <xf numFmtId="0" fontId="91" fillId="0" borderId="40" applyNumberFormat="0" applyFill="0" applyProtection="0">
      <alignment horizontal="center"/>
    </xf>
    <xf numFmtId="0" fontId="91" fillId="0" borderId="40" applyNumberFormat="0" applyFill="0" applyProtection="0">
      <alignment horizontal="center"/>
    </xf>
    <xf numFmtId="0" fontId="91" fillId="0" borderId="40" applyNumberFormat="0" applyFill="0" applyProtection="0">
      <alignment horizontal="center"/>
    </xf>
    <xf numFmtId="0" fontId="91" fillId="0" borderId="40" applyNumberFormat="0" applyFill="0" applyProtection="0">
      <alignment horizontal="center"/>
    </xf>
    <xf numFmtId="0" fontId="91" fillId="0" borderId="40" applyNumberFormat="0" applyFill="0" applyProtection="0">
      <alignment horizontal="center"/>
    </xf>
    <xf numFmtId="0" fontId="91" fillId="0" borderId="40" applyNumberFormat="0" applyFill="0" applyProtection="0">
      <alignment horizontal="center"/>
    </xf>
    <xf numFmtId="0" fontId="91" fillId="0" borderId="40" applyNumberFormat="0" applyFill="0" applyProtection="0">
      <alignment horizontal="center"/>
    </xf>
    <xf numFmtId="0" fontId="91" fillId="0" borderId="40" applyNumberFormat="0" applyFill="0" applyProtection="0">
      <alignment horizontal="center"/>
    </xf>
    <xf numFmtId="0" fontId="91" fillId="0" borderId="40" applyNumberFormat="0" applyFill="0" applyProtection="0">
      <alignment horizontal="center"/>
    </xf>
    <xf numFmtId="0" fontId="91" fillId="0" borderId="40" applyNumberFormat="0" applyFill="0" applyProtection="0">
      <alignment horizontal="center"/>
    </xf>
    <xf numFmtId="0" fontId="91" fillId="0" borderId="40" applyNumberFormat="0" applyFill="0" applyProtection="0">
      <alignment horizontal="center"/>
    </xf>
    <xf numFmtId="0" fontId="91" fillId="0" borderId="40" applyNumberFormat="0" applyFill="0" applyProtection="0">
      <alignment horizontal="center"/>
    </xf>
    <xf numFmtId="0" fontId="91" fillId="0" borderId="40" applyNumberFormat="0" applyFill="0" applyProtection="0">
      <alignment horizontal="center"/>
    </xf>
    <xf numFmtId="0" fontId="91" fillId="0" borderId="40" applyNumberFormat="0" applyFill="0" applyProtection="0">
      <alignment horizontal="center"/>
    </xf>
    <xf numFmtId="0" fontId="91" fillId="0" borderId="40" applyNumberFormat="0" applyFill="0" applyProtection="0">
      <alignment horizontal="center"/>
    </xf>
    <xf numFmtId="0" fontId="91" fillId="0" borderId="40" applyNumberFormat="0" applyFill="0" applyProtection="0">
      <alignment horizontal="center"/>
    </xf>
    <xf numFmtId="0" fontId="91" fillId="0" borderId="40" applyNumberFormat="0" applyFill="0" applyProtection="0">
      <alignment horizontal="center"/>
    </xf>
    <xf numFmtId="0" fontId="91" fillId="0" borderId="40" applyNumberFormat="0" applyFill="0" applyProtection="0">
      <alignment horizontal="center"/>
    </xf>
    <xf numFmtId="0" fontId="91" fillId="0" borderId="40" applyNumberFormat="0" applyFill="0" applyProtection="0">
      <alignment horizontal="center"/>
    </xf>
    <xf numFmtId="0" fontId="91" fillId="0" borderId="40" applyNumberFormat="0" applyFill="0" applyProtection="0">
      <alignment horizontal="center"/>
    </xf>
    <xf numFmtId="0" fontId="91" fillId="0" borderId="40" applyNumberFormat="0" applyFill="0" applyProtection="0">
      <alignment horizontal="center"/>
    </xf>
    <xf numFmtId="0" fontId="91" fillId="0" borderId="40" applyNumberFormat="0" applyFill="0" applyProtection="0">
      <alignment horizontal="center"/>
    </xf>
    <xf numFmtId="0" fontId="91" fillId="0" borderId="40" applyNumberFormat="0" applyFill="0" applyProtection="0">
      <alignment horizontal="center"/>
    </xf>
    <xf numFmtId="0" fontId="91" fillId="0" borderId="40" applyNumberFormat="0" applyFill="0" applyProtection="0">
      <alignment horizontal="center"/>
    </xf>
    <xf numFmtId="0" fontId="91" fillId="0" borderId="40" applyNumberFormat="0" applyFill="0" applyProtection="0">
      <alignment horizontal="center"/>
    </xf>
    <xf numFmtId="201" fontId="91" fillId="0" borderId="40" applyNumberFormat="0" applyFill="0" applyProtection="0">
      <alignment horizontal="center"/>
    </xf>
    <xf numFmtId="201" fontId="91" fillId="0" borderId="40" applyNumberFormat="0" applyFill="0" applyProtection="0">
      <alignment horizontal="center"/>
    </xf>
    <xf numFmtId="0" fontId="91" fillId="0" borderId="40" applyNumberFormat="0" applyFill="0" applyProtection="0">
      <alignment horizontal="center"/>
    </xf>
    <xf numFmtId="0" fontId="91" fillId="0" borderId="40" applyNumberFormat="0" applyFill="0" applyProtection="0">
      <alignment horizontal="center"/>
    </xf>
    <xf numFmtId="0" fontId="91" fillId="0" borderId="40" applyNumberFormat="0" applyFill="0" applyProtection="0">
      <alignment horizontal="center"/>
    </xf>
    <xf numFmtId="0" fontId="91" fillId="0" borderId="40" applyNumberFormat="0" applyFill="0" applyProtection="0">
      <alignment horizontal="center"/>
    </xf>
    <xf numFmtId="0" fontId="91" fillId="0" borderId="40" applyNumberFormat="0" applyFill="0" applyProtection="0">
      <alignment horizontal="center"/>
    </xf>
    <xf numFmtId="0" fontId="91" fillId="0" borderId="40" applyNumberFormat="0" applyFill="0" applyProtection="0">
      <alignment horizontal="center"/>
    </xf>
    <xf numFmtId="201" fontId="91" fillId="0" borderId="40" applyNumberFormat="0" applyFill="0" applyProtection="0">
      <alignment horizontal="center"/>
    </xf>
    <xf numFmtId="0" fontId="91" fillId="0" borderId="40" applyNumberFormat="0" applyFill="0" applyProtection="0">
      <alignment horizontal="center"/>
    </xf>
    <xf numFmtId="0" fontId="91" fillId="0" borderId="40" applyNumberFormat="0" applyFill="0" applyProtection="0">
      <alignment horizontal="center"/>
    </xf>
    <xf numFmtId="0" fontId="91" fillId="0" borderId="40" applyNumberFormat="0" applyFill="0" applyProtection="0">
      <alignment horizontal="center"/>
    </xf>
    <xf numFmtId="0" fontId="91" fillId="0" borderId="40" applyNumberFormat="0" applyFill="0" applyProtection="0">
      <alignment horizontal="center"/>
    </xf>
    <xf numFmtId="0" fontId="91" fillId="0" borderId="40" applyNumberFormat="0" applyFill="0" applyProtection="0">
      <alignment horizontal="center"/>
    </xf>
    <xf numFmtId="0" fontId="91" fillId="0" borderId="40" applyNumberFormat="0" applyFill="0" applyProtection="0">
      <alignment horizontal="center"/>
    </xf>
    <xf numFmtId="0" fontId="91" fillId="0" borderId="40" applyNumberFormat="0" applyFill="0" applyProtection="0">
      <alignment horizontal="center"/>
    </xf>
    <xf numFmtId="0" fontId="16" fillId="0" borderId="41" applyNumberFormat="0" applyFont="0" applyFill="0" applyAlignment="0" applyProtection="0"/>
    <xf numFmtId="0" fontId="91" fillId="0" borderId="0" applyNumberFormat="0" applyFill="0" applyBorder="0" applyProtection="0">
      <alignment horizontal="left"/>
    </xf>
    <xf numFmtId="0" fontId="91" fillId="0" borderId="0" applyNumberFormat="0" applyFill="0" applyBorder="0" applyProtection="0">
      <alignment horizontal="left"/>
    </xf>
    <xf numFmtId="0" fontId="91" fillId="0" borderId="0" applyNumberFormat="0" applyFill="0" applyBorder="0" applyProtection="0">
      <alignment horizontal="left"/>
    </xf>
    <xf numFmtId="0" fontId="91" fillId="0" borderId="0" applyNumberFormat="0" applyFill="0" applyBorder="0" applyProtection="0">
      <alignment horizontal="left"/>
    </xf>
    <xf numFmtId="0" fontId="91" fillId="0" borderId="0" applyNumberFormat="0" applyFill="0" applyBorder="0" applyProtection="0">
      <alignment horizontal="left"/>
    </xf>
    <xf numFmtId="0" fontId="91" fillId="0" borderId="0" applyNumberFormat="0" applyFill="0" applyBorder="0" applyProtection="0">
      <alignment horizontal="left"/>
    </xf>
    <xf numFmtId="0" fontId="91" fillId="0" borderId="0" applyNumberFormat="0" applyFill="0" applyBorder="0" applyProtection="0">
      <alignment horizontal="left"/>
    </xf>
    <xf numFmtId="0" fontId="91" fillId="0" borderId="0" applyNumberFormat="0" applyFill="0" applyBorder="0" applyProtection="0">
      <alignment horizontal="left"/>
    </xf>
    <xf numFmtId="0" fontId="91" fillId="0" borderId="0" applyNumberFormat="0" applyFill="0" applyBorder="0" applyProtection="0">
      <alignment horizontal="left"/>
    </xf>
    <xf numFmtId="0" fontId="91" fillId="0" borderId="0" applyNumberFormat="0" applyFill="0" applyBorder="0" applyProtection="0">
      <alignment horizontal="left"/>
    </xf>
    <xf numFmtId="0" fontId="91" fillId="0" borderId="0" applyNumberFormat="0" applyFill="0" applyBorder="0" applyProtection="0">
      <alignment horizontal="left"/>
    </xf>
    <xf numFmtId="0" fontId="91" fillId="0" borderId="0" applyNumberFormat="0" applyFill="0" applyBorder="0" applyProtection="0">
      <alignment horizontal="left"/>
    </xf>
    <xf numFmtId="0" fontId="91" fillId="0" borderId="0" applyNumberFormat="0" applyFill="0" applyBorder="0" applyProtection="0">
      <alignment horizontal="left"/>
    </xf>
    <xf numFmtId="0" fontId="91" fillId="0" borderId="0" applyNumberFormat="0" applyFill="0" applyBorder="0" applyProtection="0">
      <alignment horizontal="left"/>
    </xf>
    <xf numFmtId="0" fontId="91" fillId="0" borderId="0" applyNumberFormat="0" applyFill="0" applyBorder="0" applyProtection="0">
      <alignment horizontal="left"/>
    </xf>
    <xf numFmtId="0" fontId="91" fillId="0" borderId="0" applyNumberFormat="0" applyFill="0" applyBorder="0" applyProtection="0">
      <alignment horizontal="left"/>
    </xf>
    <xf numFmtId="0" fontId="91" fillId="0" borderId="0" applyNumberFormat="0" applyFill="0" applyBorder="0" applyProtection="0">
      <alignment horizontal="left"/>
    </xf>
    <xf numFmtId="0" fontId="91" fillId="0" borderId="0" applyNumberFormat="0" applyFill="0" applyBorder="0" applyProtection="0">
      <alignment horizontal="left"/>
    </xf>
    <xf numFmtId="0" fontId="91" fillId="0" borderId="0" applyNumberFormat="0" applyFill="0" applyBorder="0" applyProtection="0">
      <alignment horizontal="left"/>
    </xf>
    <xf numFmtId="0" fontId="91" fillId="0" borderId="0" applyNumberFormat="0" applyFill="0" applyBorder="0" applyProtection="0">
      <alignment horizontal="left"/>
    </xf>
    <xf numFmtId="0" fontId="91" fillId="0" borderId="0" applyNumberFormat="0" applyFill="0" applyBorder="0" applyProtection="0">
      <alignment horizontal="left"/>
    </xf>
    <xf numFmtId="0" fontId="91" fillId="0" borderId="0" applyNumberFormat="0" applyFill="0" applyBorder="0" applyProtection="0">
      <alignment horizontal="left"/>
    </xf>
    <xf numFmtId="0" fontId="91" fillId="0" borderId="0" applyNumberFormat="0" applyFill="0" applyBorder="0" applyProtection="0">
      <alignment horizontal="left"/>
    </xf>
    <xf numFmtId="0" fontId="91" fillId="0" borderId="0" applyNumberFormat="0" applyFill="0" applyBorder="0" applyProtection="0">
      <alignment horizontal="left"/>
    </xf>
    <xf numFmtId="0" fontId="91" fillId="0" borderId="0" applyNumberFormat="0" applyFill="0" applyBorder="0" applyProtection="0">
      <alignment horizontal="left"/>
    </xf>
    <xf numFmtId="0" fontId="91" fillId="0" borderId="0" applyNumberFormat="0" applyFill="0" applyBorder="0" applyProtection="0">
      <alignment horizontal="left"/>
    </xf>
    <xf numFmtId="0" fontId="91" fillId="0" borderId="0" applyNumberFormat="0" applyFill="0" applyBorder="0" applyProtection="0">
      <alignment horizontal="left"/>
    </xf>
    <xf numFmtId="0" fontId="91" fillId="0" borderId="0" applyNumberFormat="0" applyFill="0" applyBorder="0" applyProtection="0">
      <alignment horizontal="left"/>
    </xf>
    <xf numFmtId="0" fontId="91" fillId="0" borderId="0" applyNumberFormat="0" applyFill="0" applyBorder="0" applyProtection="0">
      <alignment horizontal="left"/>
    </xf>
    <xf numFmtId="0" fontId="91" fillId="0" borderId="0" applyNumberFormat="0" applyFill="0" applyBorder="0" applyProtection="0">
      <alignment horizontal="left"/>
    </xf>
    <xf numFmtId="0" fontId="91" fillId="0" borderId="0" applyNumberFormat="0" applyFill="0" applyBorder="0" applyProtection="0">
      <alignment horizontal="left"/>
    </xf>
    <xf numFmtId="0" fontId="91" fillId="0" borderId="0" applyNumberFormat="0" applyFill="0" applyBorder="0" applyProtection="0">
      <alignment horizontal="left"/>
    </xf>
    <xf numFmtId="0" fontId="91" fillId="0" borderId="0" applyNumberFormat="0" applyFill="0" applyBorder="0" applyProtection="0">
      <alignment horizontal="left"/>
    </xf>
    <xf numFmtId="0" fontId="91" fillId="0" borderId="0" applyNumberFormat="0" applyFill="0" applyBorder="0" applyProtection="0">
      <alignment horizontal="left"/>
    </xf>
    <xf numFmtId="0" fontId="91" fillId="0" borderId="0" applyNumberFormat="0" applyFill="0" applyBorder="0" applyProtection="0">
      <alignment horizontal="left"/>
    </xf>
    <xf numFmtId="0" fontId="91" fillId="0" borderId="0" applyNumberFormat="0" applyFill="0" applyBorder="0" applyProtection="0">
      <alignment horizontal="left"/>
    </xf>
    <xf numFmtId="0" fontId="91" fillId="0" borderId="0" applyNumberFormat="0" applyFill="0" applyBorder="0" applyProtection="0">
      <alignment horizontal="left"/>
    </xf>
    <xf numFmtId="0" fontId="91" fillId="0" borderId="0" applyNumberFormat="0" applyFill="0" applyBorder="0" applyProtection="0">
      <alignment horizontal="left"/>
    </xf>
    <xf numFmtId="0" fontId="91" fillId="0" borderId="0" applyNumberFormat="0" applyFill="0" applyBorder="0" applyProtection="0">
      <alignment horizontal="left"/>
    </xf>
    <xf numFmtId="0" fontId="91" fillId="0" borderId="0" applyNumberFormat="0" applyFill="0" applyBorder="0" applyProtection="0">
      <alignment horizontal="left"/>
    </xf>
    <xf numFmtId="0" fontId="91" fillId="0" borderId="0" applyNumberFormat="0" applyFill="0" applyBorder="0" applyProtection="0">
      <alignment horizontal="left"/>
    </xf>
    <xf numFmtId="0" fontId="91" fillId="0" borderId="0" applyNumberFormat="0" applyFill="0" applyBorder="0" applyProtection="0">
      <alignment horizontal="left"/>
    </xf>
    <xf numFmtId="0" fontId="91" fillId="0" borderId="0" applyNumberFormat="0" applyFill="0" applyBorder="0" applyProtection="0">
      <alignment horizontal="left"/>
    </xf>
    <xf numFmtId="0" fontId="91" fillId="0" borderId="0" applyNumberFormat="0" applyFill="0" applyBorder="0" applyProtection="0">
      <alignment horizontal="left"/>
    </xf>
    <xf numFmtId="0" fontId="91" fillId="0" borderId="0" applyNumberFormat="0" applyFill="0" applyBorder="0" applyProtection="0">
      <alignment horizontal="left"/>
    </xf>
    <xf numFmtId="0" fontId="91" fillId="0" borderId="0" applyNumberFormat="0" applyFill="0" applyBorder="0" applyProtection="0">
      <alignment horizontal="left"/>
    </xf>
    <xf numFmtId="0" fontId="91" fillId="0" borderId="0" applyNumberFormat="0" applyFill="0" applyBorder="0" applyProtection="0">
      <alignment horizontal="left"/>
    </xf>
    <xf numFmtId="0" fontId="91" fillId="0" borderId="0" applyNumberFormat="0" applyFill="0" applyBorder="0" applyProtection="0">
      <alignment horizontal="left"/>
    </xf>
    <xf numFmtId="0" fontId="91" fillId="0" borderId="0" applyNumberFormat="0" applyFill="0" applyBorder="0" applyProtection="0">
      <alignment horizontal="left"/>
    </xf>
    <xf numFmtId="0" fontId="91" fillId="0" borderId="0" applyNumberFormat="0" applyFill="0" applyBorder="0" applyProtection="0">
      <alignment horizontal="left"/>
    </xf>
    <xf numFmtId="0" fontId="91" fillId="0" borderId="0" applyNumberFormat="0" applyFill="0" applyBorder="0" applyProtection="0">
      <alignment horizontal="left"/>
    </xf>
    <xf numFmtId="0" fontId="91" fillId="0" borderId="0" applyNumberFormat="0" applyFill="0" applyBorder="0" applyProtection="0">
      <alignment horizontal="left"/>
    </xf>
    <xf numFmtId="0" fontId="91" fillId="0" borderId="0" applyNumberFormat="0" applyFill="0" applyBorder="0" applyProtection="0">
      <alignment horizontal="left"/>
    </xf>
    <xf numFmtId="0" fontId="91" fillId="0" borderId="0" applyNumberFormat="0" applyFill="0" applyBorder="0" applyProtection="0">
      <alignment horizontal="left"/>
    </xf>
    <xf numFmtId="0" fontId="91" fillId="0" borderId="0" applyNumberFormat="0" applyFill="0" applyBorder="0" applyProtection="0">
      <alignment horizontal="left"/>
    </xf>
    <xf numFmtId="0" fontId="91" fillId="0" borderId="0" applyNumberFormat="0" applyFill="0" applyBorder="0" applyProtection="0">
      <alignment horizontal="left"/>
    </xf>
    <xf numFmtId="0" fontId="91" fillId="0" borderId="0" applyNumberFormat="0" applyFill="0" applyBorder="0" applyProtection="0">
      <alignment horizontal="left"/>
    </xf>
    <xf numFmtId="0" fontId="91" fillId="0" borderId="0" applyNumberFormat="0" applyFill="0" applyBorder="0" applyProtection="0">
      <alignment horizontal="left"/>
    </xf>
    <xf numFmtId="0" fontId="91" fillId="0" borderId="0" applyNumberFormat="0" applyFill="0" applyBorder="0" applyProtection="0">
      <alignment horizontal="left"/>
    </xf>
    <xf numFmtId="0" fontId="91" fillId="0" borderId="0" applyNumberFormat="0" applyFill="0" applyBorder="0" applyProtection="0">
      <alignment horizontal="left"/>
    </xf>
    <xf numFmtId="0" fontId="91" fillId="0" borderId="0" applyNumberFormat="0" applyFill="0" applyBorder="0" applyProtection="0">
      <alignment horizontal="left"/>
    </xf>
    <xf numFmtId="0" fontId="91" fillId="0" borderId="0" applyNumberFormat="0" applyFill="0" applyBorder="0" applyProtection="0">
      <alignment horizontal="left"/>
    </xf>
    <xf numFmtId="0" fontId="91" fillId="0" borderId="0" applyNumberFormat="0" applyFill="0" applyBorder="0" applyProtection="0">
      <alignment horizontal="left"/>
    </xf>
    <xf numFmtId="0" fontId="91" fillId="0" borderId="0" applyNumberFormat="0" applyFill="0" applyBorder="0" applyProtection="0">
      <alignment horizontal="left"/>
    </xf>
    <xf numFmtId="0" fontId="91" fillId="0" borderId="0" applyNumberFormat="0" applyFill="0" applyBorder="0" applyProtection="0">
      <alignment horizontal="left"/>
    </xf>
    <xf numFmtId="0" fontId="91" fillId="0" borderId="0" applyNumberFormat="0" applyFill="0" applyBorder="0" applyProtection="0">
      <alignment horizontal="left"/>
    </xf>
    <xf numFmtId="0" fontId="91" fillId="0" borderId="0" applyNumberFormat="0" applyFill="0" applyBorder="0" applyProtection="0">
      <alignment horizontal="left"/>
    </xf>
    <xf numFmtId="0" fontId="91" fillId="0" borderId="0" applyNumberFormat="0" applyFill="0" applyBorder="0" applyProtection="0">
      <alignment horizontal="left"/>
    </xf>
    <xf numFmtId="0" fontId="91" fillId="0" borderId="0" applyNumberFormat="0" applyFill="0" applyBorder="0" applyProtection="0">
      <alignment horizontal="left"/>
    </xf>
    <xf numFmtId="0" fontId="91" fillId="0" borderId="0" applyNumberFormat="0" applyFill="0" applyBorder="0" applyProtection="0">
      <alignment horizontal="left"/>
    </xf>
    <xf numFmtId="0" fontId="91" fillId="0" borderId="0" applyNumberFormat="0" applyFill="0" applyBorder="0" applyProtection="0">
      <alignment horizontal="left"/>
    </xf>
    <xf numFmtId="0" fontId="91" fillId="0" borderId="0" applyNumberFormat="0" applyFill="0" applyBorder="0" applyProtection="0">
      <alignment horizontal="left"/>
    </xf>
    <xf numFmtId="0" fontId="91" fillId="0" borderId="0" applyNumberFormat="0" applyFill="0" applyBorder="0" applyProtection="0">
      <alignment horizontal="left"/>
    </xf>
    <xf numFmtId="0" fontId="91" fillId="0" borderId="0" applyNumberFormat="0" applyFill="0" applyBorder="0" applyProtection="0">
      <alignment horizontal="left"/>
    </xf>
    <xf numFmtId="201" fontId="91" fillId="0" borderId="0" applyNumberFormat="0" applyFill="0" applyBorder="0" applyProtection="0">
      <alignment horizontal="left"/>
    </xf>
    <xf numFmtId="201" fontId="91" fillId="0" borderId="0" applyNumberFormat="0" applyFill="0" applyBorder="0" applyProtection="0">
      <alignment horizontal="left"/>
    </xf>
    <xf numFmtId="0" fontId="91" fillId="0" borderId="0" applyNumberFormat="0" applyFill="0" applyBorder="0" applyProtection="0">
      <alignment horizontal="left"/>
    </xf>
    <xf numFmtId="0" fontId="91" fillId="0" borderId="0" applyNumberFormat="0" applyFill="0" applyBorder="0" applyProtection="0">
      <alignment horizontal="left"/>
    </xf>
    <xf numFmtId="201" fontId="91" fillId="0" borderId="0" applyNumberFormat="0" applyFill="0" applyBorder="0" applyProtection="0">
      <alignment horizontal="left"/>
    </xf>
    <xf numFmtId="0" fontId="91" fillId="0" borderId="0" applyNumberFormat="0" applyFill="0" applyBorder="0" applyProtection="0">
      <alignment horizontal="left"/>
    </xf>
    <xf numFmtId="0" fontId="91" fillId="0" borderId="0" applyNumberFormat="0" applyFill="0" applyBorder="0" applyProtection="0">
      <alignment horizontal="left" vertical="top"/>
    </xf>
    <xf numFmtId="0" fontId="91" fillId="0" borderId="0" applyNumberFormat="0" applyFill="0" applyBorder="0" applyProtection="0">
      <alignment horizontal="left"/>
    </xf>
    <xf numFmtId="0" fontId="91" fillId="0" borderId="0" applyNumberFormat="0" applyFill="0" applyBorder="0" applyProtection="0">
      <alignment horizontal="left"/>
    </xf>
    <xf numFmtId="0" fontId="92" fillId="0" borderId="0" applyNumberFormat="0" applyFill="0" applyBorder="0" applyProtection="0">
      <alignment horizontal="centerContinuous"/>
    </xf>
    <xf numFmtId="0" fontId="92" fillId="0" borderId="0" applyNumberFormat="0" applyFill="0" applyBorder="0" applyProtection="0">
      <alignment horizontal="centerContinuous"/>
    </xf>
    <xf numFmtId="0" fontId="92" fillId="0" borderId="0" applyNumberFormat="0" applyFill="0" applyBorder="0" applyProtection="0">
      <alignment horizontal="centerContinuous"/>
    </xf>
    <xf numFmtId="0" fontId="92" fillId="0" borderId="0" applyNumberFormat="0" applyFill="0" applyBorder="0" applyProtection="0">
      <alignment horizontal="centerContinuous"/>
    </xf>
    <xf numFmtId="201" fontId="92" fillId="0" borderId="0" applyNumberFormat="0" applyFill="0" applyBorder="0" applyProtection="0">
      <alignment horizontal="centerContinuous"/>
    </xf>
    <xf numFmtId="0" fontId="92" fillId="0" borderId="0" applyNumberFormat="0" applyFill="0" applyBorder="0" applyProtection="0">
      <alignment horizontal="centerContinuous"/>
    </xf>
    <xf numFmtId="0" fontId="92" fillId="0" borderId="0" applyNumberFormat="0" applyFill="0" applyBorder="0" applyProtection="0">
      <alignment horizontal="centerContinuous"/>
    </xf>
    <xf numFmtId="201" fontId="92" fillId="0" borderId="0" applyNumberFormat="0" applyFill="0" applyBorder="0" applyProtection="0">
      <alignment horizontal="centerContinuous"/>
    </xf>
    <xf numFmtId="0" fontId="92" fillId="0" borderId="0" applyNumberFormat="0" applyFill="0" applyBorder="0" applyProtection="0">
      <alignment horizontal="centerContinuous"/>
    </xf>
    <xf numFmtId="0" fontId="92" fillId="0" borderId="0" applyNumberFormat="0" applyFill="0" applyBorder="0" applyProtection="0">
      <alignment horizontal="centerContinuous"/>
    </xf>
    <xf numFmtId="0" fontId="90" fillId="0" borderId="0" applyNumberFormat="0" applyFill="0" applyBorder="0" applyAlignment="0" applyProtection="0"/>
    <xf numFmtId="0" fontId="73" fillId="0" borderId="0" applyNumberFormat="0" applyFont="0" applyFill="0" applyBorder="0" applyAlignment="0" applyProtection="0"/>
    <xf numFmtId="0" fontId="16" fillId="0" borderId="0" applyFont="0" applyFill="0" applyBorder="0" applyAlignment="0" applyProtection="0"/>
    <xf numFmtId="0" fontId="74" fillId="0" borderId="0"/>
    <xf numFmtId="0" fontId="74" fillId="0" borderId="0"/>
    <xf numFmtId="0" fontId="73" fillId="0" borderId="0" applyNumberFormat="0" applyFont="0" applyFill="0" applyBorder="0" applyAlignment="0" applyProtection="0"/>
    <xf numFmtId="0" fontId="16" fillId="0" borderId="0">
      <alignment vertical="center"/>
    </xf>
    <xf numFmtId="193" fontId="93" fillId="0" borderId="0">
      <alignment horizontal="right"/>
    </xf>
    <xf numFmtId="237" fontId="83" fillId="0" borderId="0"/>
    <xf numFmtId="237" fontId="83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237" fontId="83" fillId="0" borderId="0"/>
    <xf numFmtId="237" fontId="83" fillId="0" borderId="0"/>
    <xf numFmtId="0" fontId="79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238" fontId="80" fillId="0" borderId="0" applyFont="0" applyFill="0" applyBorder="0" applyAlignment="0"/>
    <xf numFmtId="239" fontId="16" fillId="0" borderId="0" applyFont="0" applyFill="0" applyBorder="0" applyAlignment="0" applyProtection="0"/>
    <xf numFmtId="0" fontId="95" fillId="0" borderId="0"/>
    <xf numFmtId="240" fontId="96" fillId="0" borderId="3" applyFont="0" applyFill="0" applyBorder="0" applyAlignment="0" applyProtection="0"/>
    <xf numFmtId="180" fontId="80" fillId="0" borderId="0" applyFont="0" applyFill="0" applyBorder="0" applyAlignment="0" applyProtection="0"/>
    <xf numFmtId="188" fontId="80" fillId="0" borderId="0" applyFont="0" applyFill="0" applyBorder="0" applyAlignment="0" applyProtection="0"/>
    <xf numFmtId="241" fontId="80" fillId="0" borderId="0" applyFont="0" applyFill="0" applyBorder="0" applyAlignment="0" applyProtection="0"/>
    <xf numFmtId="0" fontId="73" fillId="0" borderId="0" applyNumberFormat="0" applyFont="0" applyFill="0" applyBorder="0" applyAlignment="0" applyProtection="0"/>
    <xf numFmtId="0" fontId="97" fillId="51" borderId="0" applyBorder="0" applyAlignment="0"/>
    <xf numFmtId="0" fontId="98" fillId="0" borderId="0" applyFont="0" applyAlignment="0">
      <alignment horizontal="center" vertical="center"/>
    </xf>
    <xf numFmtId="0" fontId="99" fillId="0" borderId="0"/>
    <xf numFmtId="0" fontId="80" fillId="0" borderId="0"/>
    <xf numFmtId="0" fontId="98" fillId="0" borderId="0" applyFont="0" applyAlignment="0">
      <alignment horizontal="center" vertical="center"/>
    </xf>
    <xf numFmtId="0" fontId="98" fillId="0" borderId="0" applyFont="0" applyAlignment="0">
      <alignment horizontal="center" vertical="center"/>
    </xf>
    <xf numFmtId="0" fontId="98" fillId="0" borderId="0" applyFont="0" applyAlignment="0">
      <alignment horizontal="center" vertical="center"/>
    </xf>
    <xf numFmtId="0" fontId="98" fillId="0" borderId="0" applyFont="0" applyAlignment="0">
      <alignment horizontal="center" vertical="center"/>
    </xf>
    <xf numFmtId="0" fontId="98" fillId="0" borderId="0" applyFont="0" applyAlignment="0">
      <alignment horizontal="center" vertical="center"/>
    </xf>
    <xf numFmtId="0" fontId="80" fillId="0" borderId="0"/>
    <xf numFmtId="180" fontId="99" fillId="61" borderId="0"/>
    <xf numFmtId="236" fontId="100" fillId="0" borderId="0" applyFont="0" applyFill="0" applyBorder="0" applyAlignment="0" applyProtection="0"/>
    <xf numFmtId="0" fontId="100" fillId="0" borderId="0" applyFont="0" applyFill="0" applyBorder="0" applyAlignment="0" applyProtection="0"/>
    <xf numFmtId="0" fontId="37" fillId="0" borderId="0"/>
    <xf numFmtId="236" fontId="100" fillId="0" borderId="0" applyFont="0" applyFill="0" applyBorder="0" applyAlignment="0" applyProtection="0"/>
    <xf numFmtId="0" fontId="100" fillId="0" borderId="0" applyFont="0" applyFill="0" applyBorder="0" applyAlignment="0" applyProtection="0"/>
    <xf numFmtId="235" fontId="72" fillId="0" borderId="0" applyFont="0" applyFill="0" applyBorder="0" applyAlignment="0" applyProtection="0"/>
    <xf numFmtId="235" fontId="72" fillId="0" borderId="0" applyFont="0" applyFill="0" applyBorder="0" applyAlignment="0" applyProtection="0"/>
    <xf numFmtId="0" fontId="99" fillId="61" borderId="0"/>
    <xf numFmtId="0" fontId="73" fillId="0" borderId="0" applyNumberFormat="0" applyFont="0" applyFill="0" applyBorder="0" applyAlignment="0" applyProtection="0"/>
    <xf numFmtId="242" fontId="72" fillId="0" borderId="0" applyFont="0" applyFill="0" applyBorder="0" applyAlignment="0" applyProtection="0"/>
    <xf numFmtId="10" fontId="101" fillId="0" borderId="0"/>
    <xf numFmtId="0" fontId="16" fillId="0" borderId="0"/>
    <xf numFmtId="0" fontId="16" fillId="0" borderId="0"/>
    <xf numFmtId="10" fontId="101" fillId="0" borderId="0"/>
    <xf numFmtId="9" fontId="102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0" fontId="101" fillId="0" borderId="0"/>
    <xf numFmtId="10" fontId="10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0" fontId="102" fillId="0" borderId="0" applyFont="0" applyFill="0" applyBorder="0" applyAlignment="0" applyProtection="0"/>
    <xf numFmtId="9" fontId="96" fillId="0" borderId="0"/>
    <xf numFmtId="177" fontId="96" fillId="0" borderId="0"/>
    <xf numFmtId="10" fontId="96" fillId="0" borderId="0"/>
    <xf numFmtId="0" fontId="103" fillId="16" borderId="42"/>
    <xf numFmtId="0" fontId="80" fillId="0" borderId="0"/>
    <xf numFmtId="0" fontId="80" fillId="0" borderId="0"/>
    <xf numFmtId="233" fontId="104" fillId="0" borderId="43">
      <alignment horizontal="left" vertical="center"/>
    </xf>
    <xf numFmtId="233" fontId="104" fillId="0" borderId="43">
      <alignment horizontal="left" vertical="center"/>
    </xf>
    <xf numFmtId="233" fontId="104" fillId="0" borderId="43">
      <alignment horizontal="left" vertical="center"/>
    </xf>
    <xf numFmtId="243" fontId="16" fillId="0" borderId="0" applyFont="0" applyFill="0" applyBorder="0" applyAlignment="0" applyProtection="0"/>
    <xf numFmtId="0" fontId="16" fillId="0" borderId="0"/>
    <xf numFmtId="0" fontId="72" fillId="0" borderId="0" applyFont="0" applyFill="0" applyBorder="0" applyAlignment="0" applyProtection="0"/>
    <xf numFmtId="244" fontId="72" fillId="0" borderId="0" applyFont="0" applyFill="0" applyBorder="0" applyAlignment="0" applyProtection="0"/>
    <xf numFmtId="245" fontId="72" fillId="0" borderId="0" applyFont="0" applyFill="0" applyBorder="0" applyAlignment="0" applyProtection="0"/>
    <xf numFmtId="246" fontId="72" fillId="0" borderId="0" applyFont="0" applyFill="0" applyBorder="0" applyAlignment="0" applyProtection="0"/>
    <xf numFmtId="247" fontId="100" fillId="0" borderId="0" applyFont="0" applyFill="0" applyBorder="0" applyAlignment="0" applyProtection="0"/>
    <xf numFmtId="247" fontId="100" fillId="0" borderId="0" applyFont="0" applyFill="0" applyBorder="0" applyAlignment="0" applyProtection="0"/>
    <xf numFmtId="190" fontId="100" fillId="0" borderId="0" applyFont="0" applyFill="0" applyBorder="0" applyAlignment="0" applyProtection="0"/>
    <xf numFmtId="228" fontId="102" fillId="0" borderId="0" applyFont="0" applyFill="0" applyBorder="0" applyAlignment="0" applyProtection="0"/>
    <xf numFmtId="0" fontId="102" fillId="0" borderId="0" applyFont="0" applyFill="0" applyBorder="0" applyAlignment="0" applyProtection="0"/>
    <xf numFmtId="0" fontId="16" fillId="0" borderId="0"/>
    <xf numFmtId="0" fontId="105" fillId="0" borderId="0"/>
    <xf numFmtId="0" fontId="16" fillId="0" borderId="0"/>
    <xf numFmtId="248" fontId="16" fillId="0" borderId="0"/>
    <xf numFmtId="249" fontId="80" fillId="0" borderId="0"/>
    <xf numFmtId="250" fontId="72" fillId="0" borderId="0" applyFont="0" applyFill="0" applyBorder="0" applyAlignment="0" applyProtection="0"/>
    <xf numFmtId="0" fontId="106" fillId="0" borderId="0" applyFont="0" applyFill="0" applyBorder="0" applyAlignment="0" applyProtection="0"/>
    <xf numFmtId="245" fontId="96" fillId="0" borderId="0" applyFont="0" applyFill="0" applyBorder="0" applyAlignment="0" applyProtection="0"/>
    <xf numFmtId="251" fontId="16" fillId="0" borderId="0"/>
    <xf numFmtId="252" fontId="72" fillId="0" borderId="0" applyFont="0" applyFill="0" applyBorder="0" applyAlignment="0" applyProtection="0"/>
    <xf numFmtId="205" fontId="72" fillId="0" borderId="0" applyFont="0" applyFill="0" applyBorder="0" applyAlignment="0" applyProtection="0"/>
    <xf numFmtId="253" fontId="72" fillId="0" borderId="0" applyFont="0" applyFill="0" applyBorder="0" applyAlignment="0" applyProtection="0"/>
    <xf numFmtId="176" fontId="80" fillId="0" borderId="0"/>
    <xf numFmtId="254" fontId="80" fillId="0" borderId="0"/>
    <xf numFmtId="178" fontId="80" fillId="0" borderId="0"/>
    <xf numFmtId="255" fontId="107" fillId="0" borderId="0" applyFont="0" applyFill="0" applyBorder="0" applyAlignment="0" applyProtection="0"/>
    <xf numFmtId="256" fontId="107" fillId="0" borderId="0" applyFont="0" applyFill="0" applyBorder="0" applyAlignment="0" applyProtection="0"/>
    <xf numFmtId="257" fontId="107" fillId="0" borderId="0" applyFont="0" applyFill="0" applyBorder="0" applyAlignment="0" applyProtection="0"/>
    <xf numFmtId="258" fontId="107" fillId="0" borderId="0" applyFont="0" applyFill="0" applyBorder="0" applyAlignment="0" applyProtection="0"/>
    <xf numFmtId="259" fontId="107" fillId="0" borderId="0" applyFont="0" applyFill="0" applyBorder="0" applyAlignment="0" applyProtection="0"/>
    <xf numFmtId="260" fontId="108" fillId="0" borderId="0" applyFont="0" applyFill="0" applyBorder="0" applyAlignment="0" applyProtection="0"/>
    <xf numFmtId="246" fontId="96" fillId="0" borderId="0" applyFont="0" applyFill="0" applyBorder="0" applyAlignment="0" applyProtection="0"/>
    <xf numFmtId="0" fontId="106" fillId="0" borderId="0" applyFont="0" applyFill="0" applyBorder="0" applyAlignment="0" applyProtection="0"/>
    <xf numFmtId="0" fontId="16" fillId="0" borderId="0"/>
    <xf numFmtId="0" fontId="109" fillId="0" borderId="0"/>
    <xf numFmtId="1" fontId="110" fillId="0" borderId="0"/>
    <xf numFmtId="190" fontId="88" fillId="0" borderId="0"/>
    <xf numFmtId="240" fontId="96" fillId="0" borderId="0"/>
    <xf numFmtId="240" fontId="96" fillId="0" borderId="0"/>
    <xf numFmtId="0" fontId="96" fillId="0" borderId="0"/>
    <xf numFmtId="192" fontId="88" fillId="0" borderId="0"/>
    <xf numFmtId="241" fontId="72" fillId="0" borderId="0">
      <alignment horizontal="left"/>
      <protection locked="0"/>
    </xf>
    <xf numFmtId="190" fontId="88" fillId="0" borderId="0"/>
    <xf numFmtId="177" fontId="88" fillId="0" borderId="0"/>
    <xf numFmtId="2" fontId="88" fillId="0" borderId="0"/>
    <xf numFmtId="10" fontId="88" fillId="0" borderId="0"/>
    <xf numFmtId="0" fontId="111" fillId="0" borderId="41" applyFont="0" applyFill="0" applyBorder="0" applyAlignment="0" applyProtection="0"/>
    <xf numFmtId="9" fontId="16" fillId="0" borderId="0"/>
    <xf numFmtId="261" fontId="96" fillId="0" borderId="0">
      <alignment horizontal="center"/>
    </xf>
    <xf numFmtId="262" fontId="100" fillId="0" borderId="0" applyFont="0" applyFill="0" applyBorder="0" applyAlignment="0" applyProtection="0"/>
    <xf numFmtId="193" fontId="72" fillId="0" borderId="0" applyFont="0" applyFill="0" applyBorder="0" applyAlignment="0" applyProtection="0"/>
    <xf numFmtId="0" fontId="74" fillId="0" borderId="0"/>
    <xf numFmtId="0" fontId="10" fillId="0" borderId="0" applyNumberFormat="0" applyFill="0" applyBorder="0" applyAlignment="0"/>
    <xf numFmtId="3" fontId="94" fillId="0" borderId="0"/>
    <xf numFmtId="263" fontId="83" fillId="0" borderId="0" applyBorder="0"/>
    <xf numFmtId="180" fontId="72" fillId="0" borderId="0"/>
    <xf numFmtId="180" fontId="72" fillId="0" borderId="0">
      <alignment horizontal="right"/>
    </xf>
    <xf numFmtId="2" fontId="74" fillId="0" borderId="0"/>
    <xf numFmtId="39" fontId="83" fillId="0" borderId="0" applyFont="0" applyFill="0" applyBorder="0" applyAlignment="0" applyProtection="0"/>
    <xf numFmtId="0" fontId="112" fillId="0" borderId="0" applyNumberFormat="0" applyFill="0" applyBorder="0" applyAlignment="0"/>
    <xf numFmtId="0" fontId="113" fillId="69" borderId="0" applyNumberFormat="0" applyBorder="0" applyAlignment="0" applyProtection="0"/>
    <xf numFmtId="0" fontId="113" fillId="69" borderId="0" applyNumberFormat="0" applyBorder="0" applyAlignment="0" applyProtection="0"/>
    <xf numFmtId="0" fontId="114" fillId="28" borderId="0" applyNumberFormat="0" applyBorder="0" applyAlignment="0" applyProtection="0"/>
    <xf numFmtId="0" fontId="114" fillId="28" borderId="0" applyNumberFormat="0" applyBorder="0" applyAlignment="0" applyProtection="0"/>
    <xf numFmtId="0" fontId="114" fillId="28" borderId="0" applyNumberFormat="0" applyBorder="0" applyAlignment="0" applyProtection="0"/>
    <xf numFmtId="0" fontId="113" fillId="70" borderId="0" applyNumberFormat="0" applyBorder="0" applyAlignment="0" applyProtection="0"/>
    <xf numFmtId="0" fontId="113" fillId="70" borderId="0" applyNumberFormat="0" applyBorder="0" applyAlignment="0" applyProtection="0"/>
    <xf numFmtId="0" fontId="114" fillId="32" borderId="0" applyNumberFormat="0" applyBorder="0" applyAlignment="0" applyProtection="0"/>
    <xf numFmtId="0" fontId="114" fillId="32" borderId="0" applyNumberFormat="0" applyBorder="0" applyAlignment="0" applyProtection="0"/>
    <xf numFmtId="0" fontId="114" fillId="32" borderId="0" applyNumberFormat="0" applyBorder="0" applyAlignment="0" applyProtection="0"/>
    <xf numFmtId="0" fontId="113" fillId="71" borderId="0" applyNumberFormat="0" applyBorder="0" applyAlignment="0" applyProtection="0"/>
    <xf numFmtId="0" fontId="113" fillId="71" borderId="0" applyNumberFormat="0" applyBorder="0" applyAlignment="0" applyProtection="0"/>
    <xf numFmtId="0" fontId="114" fillId="36" borderId="0" applyNumberFormat="0" applyBorder="0" applyAlignment="0" applyProtection="0"/>
    <xf numFmtId="0" fontId="114" fillId="36" borderId="0" applyNumberFormat="0" applyBorder="0" applyAlignment="0" applyProtection="0"/>
    <xf numFmtId="0" fontId="114" fillId="36" borderId="0" applyNumberFormat="0" applyBorder="0" applyAlignment="0" applyProtection="0"/>
    <xf numFmtId="0" fontId="113" fillId="72" borderId="0" applyNumberFormat="0" applyBorder="0" applyAlignment="0" applyProtection="0"/>
    <xf numFmtId="0" fontId="113" fillId="72" borderId="0" applyNumberFormat="0" applyBorder="0" applyAlignment="0" applyProtection="0"/>
    <xf numFmtId="0" fontId="114" fillId="40" borderId="0" applyNumberFormat="0" applyBorder="0" applyAlignment="0" applyProtection="0"/>
    <xf numFmtId="0" fontId="114" fillId="40" borderId="0" applyNumberFormat="0" applyBorder="0" applyAlignment="0" applyProtection="0"/>
    <xf numFmtId="0" fontId="114" fillId="40" borderId="0" applyNumberFormat="0" applyBorder="0" applyAlignment="0" applyProtection="0"/>
    <xf numFmtId="0" fontId="113" fillId="73" borderId="0" applyNumberFormat="0" applyBorder="0" applyAlignment="0" applyProtection="0"/>
    <xf numFmtId="0" fontId="113" fillId="73" borderId="0" applyNumberFormat="0" applyBorder="0" applyAlignment="0" applyProtection="0"/>
    <xf numFmtId="0" fontId="114" fillId="44" borderId="0" applyNumberFormat="0" applyBorder="0" applyAlignment="0" applyProtection="0"/>
    <xf numFmtId="0" fontId="114" fillId="44" borderId="0" applyNumberFormat="0" applyBorder="0" applyAlignment="0" applyProtection="0"/>
    <xf numFmtId="0" fontId="114" fillId="44" borderId="0" applyNumberFormat="0" applyBorder="0" applyAlignment="0" applyProtection="0"/>
    <xf numFmtId="0" fontId="113" fillId="53" borderId="0" applyNumberFormat="0" applyBorder="0" applyAlignment="0" applyProtection="0"/>
    <xf numFmtId="0" fontId="113" fillId="53" borderId="0" applyNumberFormat="0" applyBorder="0" applyAlignment="0" applyProtection="0"/>
    <xf numFmtId="0" fontId="114" fillId="48" borderId="0" applyNumberFormat="0" applyBorder="0" applyAlignment="0" applyProtection="0"/>
    <xf numFmtId="0" fontId="114" fillId="48" borderId="0" applyNumberFormat="0" applyBorder="0" applyAlignment="0" applyProtection="0"/>
    <xf numFmtId="0" fontId="114" fillId="48" borderId="0" applyNumberFormat="0" applyBorder="0" applyAlignment="0" applyProtection="0"/>
    <xf numFmtId="233" fontId="104" fillId="0" borderId="43">
      <alignment horizontal="left" vertical="center"/>
    </xf>
    <xf numFmtId="264" fontId="83" fillId="0" borderId="0" applyFont="0" applyFill="0" applyBorder="0" applyAlignment="0" applyProtection="0"/>
    <xf numFmtId="233" fontId="104" fillId="0" borderId="43">
      <alignment horizontal="left" vertical="center"/>
    </xf>
    <xf numFmtId="233" fontId="104" fillId="0" borderId="43">
      <alignment horizontal="left" vertical="center"/>
    </xf>
    <xf numFmtId="0" fontId="113" fillId="74" borderId="0" applyNumberFormat="0" applyBorder="0" applyAlignment="0" applyProtection="0"/>
    <xf numFmtId="0" fontId="113" fillId="74" borderId="0" applyNumberFormat="0" applyBorder="0" applyAlignment="0" applyProtection="0"/>
    <xf numFmtId="0" fontId="114" fillId="29" borderId="0" applyNumberFormat="0" applyBorder="0" applyAlignment="0" applyProtection="0"/>
    <xf numFmtId="0" fontId="114" fillId="29" borderId="0" applyNumberFormat="0" applyBorder="0" applyAlignment="0" applyProtection="0"/>
    <xf numFmtId="0" fontId="114" fillId="29" borderId="0" applyNumberFormat="0" applyBorder="0" applyAlignment="0" applyProtection="0"/>
    <xf numFmtId="0" fontId="113" fillId="75" borderId="0" applyNumberFormat="0" applyBorder="0" applyAlignment="0" applyProtection="0"/>
    <xf numFmtId="0" fontId="113" fillId="75" borderId="0" applyNumberFormat="0" applyBorder="0" applyAlignment="0" applyProtection="0"/>
    <xf numFmtId="0" fontId="114" fillId="33" borderId="0" applyNumberFormat="0" applyBorder="0" applyAlignment="0" applyProtection="0"/>
    <xf numFmtId="0" fontId="114" fillId="33" borderId="0" applyNumberFormat="0" applyBorder="0" applyAlignment="0" applyProtection="0"/>
    <xf numFmtId="0" fontId="114" fillId="33" borderId="0" applyNumberFormat="0" applyBorder="0" applyAlignment="0" applyProtection="0"/>
    <xf numFmtId="0" fontId="113" fillId="56" borderId="0" applyNumberFormat="0" applyBorder="0" applyAlignment="0" applyProtection="0"/>
    <xf numFmtId="0" fontId="113" fillId="56" borderId="0" applyNumberFormat="0" applyBorder="0" applyAlignment="0" applyProtection="0"/>
    <xf numFmtId="0" fontId="114" fillId="37" borderId="0" applyNumberFormat="0" applyBorder="0" applyAlignment="0" applyProtection="0"/>
    <xf numFmtId="0" fontId="114" fillId="37" borderId="0" applyNumberFormat="0" applyBorder="0" applyAlignment="0" applyProtection="0"/>
    <xf numFmtId="0" fontId="114" fillId="37" borderId="0" applyNumberFormat="0" applyBorder="0" applyAlignment="0" applyProtection="0"/>
    <xf numFmtId="0" fontId="113" fillId="72" borderId="0" applyNumberFormat="0" applyBorder="0" applyAlignment="0" applyProtection="0"/>
    <xf numFmtId="0" fontId="113" fillId="72" borderId="0" applyNumberFormat="0" applyBorder="0" applyAlignment="0" applyProtection="0"/>
    <xf numFmtId="0" fontId="114" fillId="41" borderId="0" applyNumberFormat="0" applyBorder="0" applyAlignment="0" applyProtection="0"/>
    <xf numFmtId="0" fontId="114" fillId="41" borderId="0" applyNumberFormat="0" applyBorder="0" applyAlignment="0" applyProtection="0"/>
    <xf numFmtId="0" fontId="114" fillId="41" borderId="0" applyNumberFormat="0" applyBorder="0" applyAlignment="0" applyProtection="0"/>
    <xf numFmtId="0" fontId="113" fillId="74" borderId="0" applyNumberFormat="0" applyBorder="0" applyAlignment="0" applyProtection="0"/>
    <xf numFmtId="0" fontId="113" fillId="74" borderId="0" applyNumberFormat="0" applyBorder="0" applyAlignment="0" applyProtection="0"/>
    <xf numFmtId="0" fontId="114" fillId="45" borderId="0" applyNumberFormat="0" applyBorder="0" applyAlignment="0" applyProtection="0"/>
    <xf numFmtId="0" fontId="114" fillId="45" borderId="0" applyNumberFormat="0" applyBorder="0" applyAlignment="0" applyProtection="0"/>
    <xf numFmtId="0" fontId="114" fillId="45" borderId="0" applyNumberFormat="0" applyBorder="0" applyAlignment="0" applyProtection="0"/>
    <xf numFmtId="0" fontId="113" fillId="76" borderId="0" applyNumberFormat="0" applyBorder="0" applyAlignment="0" applyProtection="0"/>
    <xf numFmtId="0" fontId="113" fillId="76" borderId="0" applyNumberFormat="0" applyBorder="0" applyAlignment="0" applyProtection="0"/>
    <xf numFmtId="0" fontId="114" fillId="49" borderId="0" applyNumberFormat="0" applyBorder="0" applyAlignment="0" applyProtection="0"/>
    <xf numFmtId="0" fontId="114" fillId="49" borderId="0" applyNumberFormat="0" applyBorder="0" applyAlignment="0" applyProtection="0"/>
    <xf numFmtId="0" fontId="114" fillId="49" borderId="0" applyNumberFormat="0" applyBorder="0" applyAlignment="0" applyProtection="0"/>
    <xf numFmtId="0" fontId="0" fillId="0" borderId="0" applyFont="0" applyFill="0" applyBorder="0" applyAlignment="0" applyProtection="0"/>
    <xf numFmtId="0" fontId="0" fillId="0" borderId="0" applyFont="0" applyFill="0" applyBorder="0" applyAlignment="0" applyProtection="0"/>
    <xf numFmtId="0" fontId="115" fillId="77" borderId="0" applyNumberFormat="0" applyBorder="0" applyAlignment="0" applyProtection="0"/>
    <xf numFmtId="0" fontId="115" fillId="77" borderId="0" applyNumberFormat="0" applyBorder="0" applyAlignment="0" applyProtection="0"/>
    <xf numFmtId="0" fontId="115" fillId="75" borderId="0" applyNumberFormat="0" applyBorder="0" applyAlignment="0" applyProtection="0"/>
    <xf numFmtId="0" fontId="115" fillId="75" borderId="0" applyNumberFormat="0" applyBorder="0" applyAlignment="0" applyProtection="0"/>
    <xf numFmtId="0" fontId="115" fillId="56" borderId="0" applyNumberFormat="0" applyBorder="0" applyAlignment="0" applyProtection="0"/>
    <xf numFmtId="0" fontId="115" fillId="56" borderId="0" applyNumberFormat="0" applyBorder="0" applyAlignment="0" applyProtection="0"/>
    <xf numFmtId="0" fontId="115" fillId="78" borderId="0" applyNumberFormat="0" applyBorder="0" applyAlignment="0" applyProtection="0"/>
    <xf numFmtId="0" fontId="115" fillId="78" borderId="0" applyNumberFormat="0" applyBorder="0" applyAlignment="0" applyProtection="0"/>
    <xf numFmtId="0" fontId="115" fillId="79" borderId="0" applyNumberFormat="0" applyBorder="0" applyAlignment="0" applyProtection="0"/>
    <xf numFmtId="0" fontId="115" fillId="79" borderId="0" applyNumberFormat="0" applyBorder="0" applyAlignment="0" applyProtection="0"/>
    <xf numFmtId="0" fontId="115" fillId="80" borderId="0" applyNumberFormat="0" applyBorder="0" applyAlignment="0" applyProtection="0"/>
    <xf numFmtId="0" fontId="115" fillId="80" borderId="0" applyNumberFormat="0" applyBorder="0" applyAlignment="0" applyProtection="0"/>
    <xf numFmtId="37" fontId="116" fillId="0" borderId="0">
      <alignment horizontal="center"/>
    </xf>
    <xf numFmtId="265" fontId="117" fillId="67" borderId="0">
      <alignment horizontal="right"/>
    </xf>
    <xf numFmtId="180" fontId="118" fillId="0" borderId="0">
      <alignment horizontal="center"/>
    </xf>
    <xf numFmtId="0" fontId="115" fillId="81" borderId="0" applyNumberFormat="0" applyBorder="0" applyAlignment="0" applyProtection="0"/>
    <xf numFmtId="0" fontId="115" fillId="81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115" fillId="82" borderId="0" applyNumberFormat="0" applyBorder="0" applyAlignment="0" applyProtection="0"/>
    <xf numFmtId="0" fontId="115" fillId="82" borderId="0" applyNumberFormat="0" applyBorder="0" applyAlignment="0" applyProtection="0"/>
    <xf numFmtId="0" fontId="115" fillId="78" borderId="0" applyNumberFormat="0" applyBorder="0" applyAlignment="0" applyProtection="0"/>
    <xf numFmtId="0" fontId="115" fillId="78" borderId="0" applyNumberFormat="0" applyBorder="0" applyAlignment="0" applyProtection="0"/>
    <xf numFmtId="0" fontId="115" fillId="79" borderId="0" applyNumberFormat="0" applyBorder="0" applyAlignment="0" applyProtection="0"/>
    <xf numFmtId="0" fontId="115" fillId="79" borderId="0" applyNumberFormat="0" applyBorder="0" applyAlignment="0" applyProtection="0"/>
    <xf numFmtId="0" fontId="115" fillId="83" borderId="0" applyNumberFormat="0" applyBorder="0" applyAlignment="0" applyProtection="0"/>
    <xf numFmtId="0" fontId="115" fillId="83" borderId="0" applyNumberFormat="0" applyBorder="0" applyAlignment="0" applyProtection="0"/>
    <xf numFmtId="232" fontId="16" fillId="0" borderId="0" applyFont="0" applyFill="0" applyBorder="0" applyProtection="0"/>
    <xf numFmtId="243" fontId="79" fillId="0" borderId="0"/>
    <xf numFmtId="266" fontId="72" fillId="0" borderId="0"/>
    <xf numFmtId="267" fontId="72" fillId="0" borderId="0"/>
    <xf numFmtId="268" fontId="16" fillId="0" borderId="0" applyFill="0" applyBorder="0" applyProtection="0">
      <alignment horizontal="right"/>
    </xf>
    <xf numFmtId="269" fontId="79" fillId="0" borderId="0" applyFont="0" applyFill="0" applyBorder="0" applyAlignment="0">
      <alignment vertical="center"/>
    </xf>
    <xf numFmtId="240" fontId="119" fillId="84" borderId="0" applyNumberFormat="0" applyFont="0" applyBorder="0" applyAlignment="0">
      <alignment horizontal="right"/>
    </xf>
    <xf numFmtId="0" fontId="72" fillId="74" borderId="44">
      <alignment horizontal="center" vertical="center"/>
    </xf>
    <xf numFmtId="270" fontId="120" fillId="84" borderId="8" applyFont="0">
      <alignment horizontal="right"/>
    </xf>
    <xf numFmtId="0" fontId="72" fillId="0" borderId="0" applyNumberFormat="0" applyFill="0" applyBorder="0" applyAlignment="0" applyProtection="0"/>
    <xf numFmtId="0" fontId="121" fillId="0" borderId="0"/>
    <xf numFmtId="0" fontId="118" fillId="0" borderId="0" applyFont="0">
      <alignment horizontal="centerContinuous"/>
    </xf>
    <xf numFmtId="271" fontId="16" fillId="0" borderId="0"/>
    <xf numFmtId="0" fontId="16" fillId="0" borderId="0">
      <alignment horizontal="right"/>
    </xf>
    <xf numFmtId="0" fontId="122" fillId="0" borderId="0" applyFont="0" applyFill="0" applyBorder="0" applyAlignment="0"/>
    <xf numFmtId="0" fontId="99" fillId="0" borderId="0">
      <alignment horizontal="center" wrapText="1"/>
      <protection locked="0"/>
    </xf>
    <xf numFmtId="0" fontId="16" fillId="0" borderId="0" applyNumberFormat="0" applyFont="0" applyBorder="0" applyAlignment="0"/>
    <xf numFmtId="0" fontId="16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123" fillId="0" borderId="45" applyNumberFormat="0" applyFill="0" applyBorder="0" applyAlignment="0" applyProtection="0"/>
    <xf numFmtId="0" fontId="124" fillId="0" borderId="45" applyNumberFormat="0" applyFill="0" applyBorder="0" applyAlignment="0" applyProtection="0"/>
    <xf numFmtId="0" fontId="125" fillId="0" borderId="45" applyNumberFormat="0" applyFill="0" applyBorder="0" applyAlignment="0" applyProtection="0"/>
    <xf numFmtId="0" fontId="72" fillId="0" borderId="45" applyNumberFormat="0" applyFill="0" applyAlignment="0" applyProtection="0"/>
    <xf numFmtId="0" fontId="126" fillId="0" borderId="0" applyNumberFormat="0" applyFill="0" applyBorder="0" applyAlignment="0" applyProtection="0"/>
    <xf numFmtId="180" fontId="127" fillId="16" borderId="46" applyAlignment="0"/>
    <xf numFmtId="264" fontId="127" fillId="16" borderId="46" applyAlignment="0"/>
    <xf numFmtId="177" fontId="127" fillId="16" borderId="46"/>
    <xf numFmtId="243" fontId="79" fillId="16" borderId="47"/>
    <xf numFmtId="243" fontId="79" fillId="16" borderId="47"/>
    <xf numFmtId="177" fontId="79" fillId="16" borderId="47"/>
    <xf numFmtId="177" fontId="79" fillId="16" borderId="47"/>
    <xf numFmtId="266" fontId="72" fillId="16" borderId="47"/>
    <xf numFmtId="266" fontId="72" fillId="16" borderId="47"/>
    <xf numFmtId="0" fontId="128" fillId="0" borderId="48" applyNumberFormat="0" applyFill="0" applyAlignment="0" applyProtection="0"/>
    <xf numFmtId="240" fontId="129" fillId="0" borderId="0" applyNumberFormat="0" applyFill="0" applyBorder="0" applyAlignment="0" applyProtection="0">
      <alignment horizontal="right"/>
    </xf>
    <xf numFmtId="0" fontId="72" fillId="71" borderId="46" applyProtection="0">
      <alignment horizontal="right"/>
    </xf>
    <xf numFmtId="241" fontId="72" fillId="71" borderId="46" applyProtection="0">
      <alignment horizontal="right"/>
      <protection locked="0"/>
    </xf>
    <xf numFmtId="262" fontId="16" fillId="71" borderId="46" applyProtection="0">
      <alignment horizontal="right"/>
      <protection locked="0"/>
    </xf>
    <xf numFmtId="193" fontId="72" fillId="71" borderId="46" applyProtection="0">
      <alignment horizontal="right"/>
      <protection locked="0"/>
    </xf>
    <xf numFmtId="272" fontId="72" fillId="71" borderId="46" applyProtection="0">
      <alignment horizontal="right"/>
    </xf>
    <xf numFmtId="273" fontId="72" fillId="71" borderId="46" applyProtection="0">
      <alignment horizontal="right"/>
    </xf>
    <xf numFmtId="274" fontId="72" fillId="71" borderId="46" applyProtection="0">
      <alignment horizontal="right"/>
    </xf>
    <xf numFmtId="275" fontId="72" fillId="71" borderId="46" applyProtection="0">
      <alignment horizontal="right"/>
    </xf>
    <xf numFmtId="183" fontId="72" fillId="71" borderId="46" applyProtection="0">
      <alignment horizontal="right"/>
    </xf>
    <xf numFmtId="202" fontId="72" fillId="71" borderId="46" applyProtection="0">
      <alignment horizontal="right"/>
    </xf>
    <xf numFmtId="0" fontId="80" fillId="0" borderId="0">
      <alignment horizontal="centerContinuous"/>
    </xf>
    <xf numFmtId="0" fontId="118" fillId="0" borderId="3">
      <alignment horizontal="centerContinuous"/>
    </xf>
    <xf numFmtId="0" fontId="130" fillId="62" borderId="49" applyNumberFormat="0" applyAlignment="0">
      <alignment horizontal="right"/>
    </xf>
    <xf numFmtId="0" fontId="131" fillId="34" borderId="0" applyBorder="0" applyProtection="0">
      <alignment vertical="center"/>
    </xf>
    <xf numFmtId="0" fontId="101" fillId="0" borderId="0" applyNumberFormat="0" applyFill="0" applyBorder="0" applyAlignment="0" applyProtection="0">
      <alignment horizontal="centerContinuous"/>
    </xf>
    <xf numFmtId="0" fontId="103" fillId="0" borderId="0" applyNumberFormat="0" applyFill="0" applyBorder="0" applyAlignment="0" applyProtection="0"/>
    <xf numFmtId="0" fontId="93" fillId="0" borderId="0"/>
    <xf numFmtId="276" fontId="103" fillId="0" borderId="42" applyFill="0" applyBorder="0" applyAlignment="0" applyProtection="0"/>
    <xf numFmtId="276" fontId="103" fillId="0" borderId="42" applyFill="0" applyBorder="0" applyAlignment="0" applyProtection="0"/>
    <xf numFmtId="277" fontId="132" fillId="0" borderId="0"/>
    <xf numFmtId="0" fontId="93" fillId="0" borderId="0"/>
    <xf numFmtId="0" fontId="93" fillId="0" borderId="0"/>
    <xf numFmtId="277" fontId="132" fillId="0" borderId="0"/>
    <xf numFmtId="180" fontId="25" fillId="16" borderId="47"/>
    <xf numFmtId="0" fontId="25" fillId="16" borderId="47"/>
    <xf numFmtId="0" fontId="25" fillId="16" borderId="47"/>
    <xf numFmtId="180" fontId="25" fillId="16" borderId="47"/>
    <xf numFmtId="180" fontId="25" fillId="16" borderId="47"/>
    <xf numFmtId="180" fontId="25" fillId="16" borderId="47"/>
    <xf numFmtId="9" fontId="101" fillId="0" borderId="0"/>
    <xf numFmtId="177" fontId="101" fillId="0" borderId="0"/>
    <xf numFmtId="10" fontId="101" fillId="0" borderId="0"/>
    <xf numFmtId="0" fontId="16" fillId="0" borderId="0"/>
    <xf numFmtId="248" fontId="16" fillId="0" borderId="0"/>
    <xf numFmtId="249" fontId="80" fillId="0" borderId="0"/>
    <xf numFmtId="176" fontId="80" fillId="0" borderId="0"/>
    <xf numFmtId="254" fontId="80" fillId="0" borderId="0"/>
    <xf numFmtId="178" fontId="80" fillId="0" borderId="0"/>
    <xf numFmtId="232" fontId="101" fillId="0" borderId="0"/>
    <xf numFmtId="0" fontId="101" fillId="0" borderId="0"/>
    <xf numFmtId="193" fontId="101" fillId="0" borderId="0"/>
    <xf numFmtId="196" fontId="101" fillId="0" borderId="0"/>
    <xf numFmtId="0" fontId="133" fillId="70" borderId="0" applyNumberFormat="0" applyBorder="0" applyAlignment="0" applyProtection="0"/>
    <xf numFmtId="0" fontId="133" fillId="70" borderId="0" applyNumberFormat="0" applyBorder="0" applyAlignment="0" applyProtection="0"/>
    <xf numFmtId="251" fontId="99" fillId="0" borderId="0" applyFont="0" applyFill="0" applyBorder="0" applyAlignment="0" applyProtection="0"/>
    <xf numFmtId="0" fontId="20" fillId="64" borderId="50" applyNumberFormat="0" applyAlignment="0" applyProtection="0"/>
    <xf numFmtId="0" fontId="79" fillId="0" borderId="0"/>
    <xf numFmtId="211" fontId="72" fillId="0" borderId="0" applyFont="0" applyFill="0" applyBorder="0" applyAlignment="0" applyProtection="0">
      <alignment vertical="top"/>
    </xf>
    <xf numFmtId="278" fontId="134" fillId="64" borderId="0" applyNumberFormat="0" applyBorder="0">
      <alignment horizontal="center" vertical="center"/>
    </xf>
    <xf numFmtId="0" fontId="135" fillId="0" borderId="0" applyNumberFormat="0" applyFill="0" applyBorder="0" applyAlignment="0" applyProtection="0">
      <alignment vertical="top"/>
      <protection locked="0"/>
    </xf>
    <xf numFmtId="223" fontId="72" fillId="0" borderId="46" applyFont="0" applyFill="0" applyBorder="0" applyAlignment="0" applyProtection="0"/>
    <xf numFmtId="276" fontId="16" fillId="0" borderId="0"/>
    <xf numFmtId="0" fontId="93" fillId="0" borderId="0" applyNumberFormat="0" applyBorder="0" applyAlignment="0"/>
    <xf numFmtId="276" fontId="136" fillId="0" borderId="0" applyFont="0" applyFill="0" applyBorder="0" applyAlignment="0" applyProtection="0"/>
    <xf numFmtId="10" fontId="16" fillId="85" borderId="3" applyNumberFormat="0" applyAlignment="0">
      <alignment horizontal="right"/>
    </xf>
    <xf numFmtId="1" fontId="137" fillId="0" borderId="0" applyFill="0" applyBorder="0" applyProtection="0">
      <alignment horizontal="right" wrapText="1"/>
      <protection locked="0"/>
    </xf>
    <xf numFmtId="279" fontId="138" fillId="0" borderId="0" applyFill="0" applyBorder="0" applyProtection="0">
      <alignment horizontal="right"/>
      <protection locked="0"/>
    </xf>
    <xf numFmtId="38" fontId="139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1" fillId="0" borderId="0" applyNumberFormat="0" applyFill="0" applyBorder="0" applyAlignment="0" applyProtection="0">
      <protection locked="0"/>
    </xf>
    <xf numFmtId="0" fontId="142" fillId="85" borderId="0"/>
    <xf numFmtId="180" fontId="80" fillId="0" borderId="0" applyNumberFormat="0" applyFont="0" applyAlignment="0" applyProtection="0"/>
    <xf numFmtId="280" fontId="143" fillId="0" borderId="0" applyFont="0" applyFill="0" applyBorder="0" applyAlignment="0" applyProtection="0"/>
    <xf numFmtId="251" fontId="72" fillId="0" borderId="0" applyFont="0" applyFill="0" applyBorder="0" applyAlignment="0" applyProtection="0"/>
    <xf numFmtId="281" fontId="72" fillId="0" borderId="0" applyFont="0" applyFill="0" applyBorder="0" applyAlignment="0" applyProtection="0"/>
    <xf numFmtId="282" fontId="72" fillId="0" borderId="0" applyFont="0" applyFill="0" applyBorder="0" applyAlignment="0" applyProtection="0"/>
    <xf numFmtId="283" fontId="72" fillId="0" borderId="0" applyFont="0" applyFill="0" applyBorder="0" applyAlignment="0" applyProtection="0"/>
    <xf numFmtId="284" fontId="72" fillId="0" borderId="0" applyFont="0" applyFill="0" applyBorder="0" applyAlignment="0" applyProtection="0"/>
    <xf numFmtId="279" fontId="72" fillId="0" borderId="0" applyFont="0" applyFill="0" applyBorder="0" applyAlignment="0" applyProtection="0"/>
    <xf numFmtId="285" fontId="72" fillId="0" borderId="0" applyFont="0" applyFill="0" applyBorder="0" applyAlignment="0" applyProtection="0"/>
    <xf numFmtId="286" fontId="72" fillId="0" borderId="0" applyFont="0" applyFill="0" applyBorder="0" applyAlignment="0" applyProtection="0"/>
    <xf numFmtId="287" fontId="72" fillId="0" borderId="0" applyFont="0" applyFill="0" applyBorder="0" applyAlignment="0" applyProtection="0"/>
    <xf numFmtId="288" fontId="72" fillId="0" borderId="0" applyFont="0" applyFill="0" applyBorder="0" applyAlignment="0" applyProtection="0"/>
    <xf numFmtId="289" fontId="72" fillId="0" borderId="0" applyFont="0" applyFill="0" applyBorder="0" applyAlignment="0" applyProtection="0"/>
    <xf numFmtId="290" fontId="72" fillId="0" borderId="0" applyNumberFormat="0" applyFont="0" applyAlignment="0"/>
    <xf numFmtId="0" fontId="144" fillId="64" borderId="0" applyNumberFormat="0" applyBorder="0">
      <alignment horizontal="center" vertical="center"/>
    </xf>
    <xf numFmtId="0" fontId="145" fillId="0" borderId="19" applyFill="0" applyBorder="0" applyProtection="0">
      <alignment horizontal="left"/>
    </xf>
    <xf numFmtId="0" fontId="145" fillId="0" borderId="19" applyFill="0" applyBorder="0" applyProtection="0">
      <alignment horizontal="left"/>
    </xf>
    <xf numFmtId="0" fontId="146" fillId="86" borderId="0"/>
    <xf numFmtId="180" fontId="16" fillId="0" borderId="0"/>
    <xf numFmtId="0" fontId="147" fillId="0" borderId="0" applyNumberFormat="0" applyFill="0" applyBorder="0" applyAlignment="0" applyProtection="0"/>
    <xf numFmtId="0" fontId="76" fillId="64" borderId="50"/>
    <xf numFmtId="0" fontId="20" fillId="64" borderId="51">
      <alignment horizontal="center" vertical="center"/>
    </xf>
    <xf numFmtId="0" fontId="148" fillId="0" borderId="0" applyNumberFormat="0" applyFill="0" applyBorder="0" applyProtection="0">
      <protection locked="0"/>
    </xf>
    <xf numFmtId="279" fontId="28" fillId="0" borderId="0">
      <protection locked="0"/>
    </xf>
    <xf numFmtId="0" fontId="20" fillId="64" borderId="52">
      <alignment horizontal="center"/>
    </xf>
    <xf numFmtId="0" fontId="79" fillId="0" borderId="0" applyNumberFormat="0" applyFill="0" applyBorder="0" applyAlignment="0" applyProtection="0"/>
    <xf numFmtId="1" fontId="149" fillId="64" borderId="0" applyBorder="0" applyAlignment="0" applyProtection="0"/>
    <xf numFmtId="291" fontId="150" fillId="0" borderId="0">
      <alignment horizontal="right"/>
      <protection locked="0"/>
    </xf>
    <xf numFmtId="214" fontId="72" fillId="0" borderId="0">
      <alignment horizontal="right"/>
    </xf>
    <xf numFmtId="201" fontId="72" fillId="0" borderId="0" applyBorder="0" applyProtection="0"/>
    <xf numFmtId="292" fontId="72" fillId="0" borderId="0"/>
    <xf numFmtId="0" fontId="96" fillId="0" borderId="0"/>
    <xf numFmtId="293" fontId="151" fillId="0" borderId="0" applyFont="0" applyAlignment="0" applyProtection="0"/>
    <xf numFmtId="0" fontId="80" fillId="0" borderId="0"/>
    <xf numFmtId="0" fontId="152" fillId="0" borderId="0" applyNumberFormat="0" applyFill="0" applyBorder="0" applyAlignment="0" applyProtection="0"/>
    <xf numFmtId="0" fontId="118" fillId="0" borderId="3" applyNumberFormat="0" applyFill="0" applyAlignment="0" applyProtection="0"/>
    <xf numFmtId="0" fontId="153" fillId="0" borderId="11" applyNumberFormat="0" applyFill="0" applyBorder="0" applyAlignment="0" applyProtection="0">
      <protection locked="0"/>
    </xf>
    <xf numFmtId="0" fontId="153" fillId="0" borderId="11" applyNumberFormat="0" applyFill="0" applyBorder="0" applyAlignment="0" applyProtection="0">
      <protection locked="0"/>
    </xf>
    <xf numFmtId="280" fontId="79" fillId="0" borderId="50" applyNumberFormat="0" applyFont="0" applyFill="0" applyAlignment="0">
      <alignment vertical="center"/>
    </xf>
    <xf numFmtId="37" fontId="100" fillId="0" borderId="3" applyNumberFormat="0" applyFont="0" applyFill="0" applyAlignment="0" applyProtection="0"/>
    <xf numFmtId="0" fontId="99" fillId="0" borderId="53" applyNumberFormat="0" applyFont="0" applyFill="0" applyAlignment="0" applyProtection="0"/>
    <xf numFmtId="294" fontId="143" fillId="0" borderId="54" applyNumberFormat="0" applyFont="0" applyFill="0" applyAlignment="0" applyProtection="0"/>
    <xf numFmtId="0" fontId="16" fillId="0" borderId="53" applyNumberFormat="0" applyFont="0" applyFill="0" applyAlignment="0" applyProtection="0"/>
    <xf numFmtId="0" fontId="99" fillId="0" borderId="3" applyNumberFormat="0" applyFont="0" applyFill="0" applyAlignment="0" applyProtection="0"/>
    <xf numFmtId="294" fontId="143" fillId="0" borderId="13" applyNumberFormat="0" applyFont="0" applyFill="0" applyAlignment="0" applyProtection="0"/>
    <xf numFmtId="294" fontId="143" fillId="0" borderId="13" applyNumberFormat="0" applyFont="0" applyFill="0" applyAlignment="0" applyProtection="0"/>
    <xf numFmtId="0" fontId="79" fillId="0" borderId="55" applyNumberFormat="0" applyFill="0" applyProtection="0"/>
    <xf numFmtId="0" fontId="98" fillId="0" borderId="56">
      <alignment horizontal="right"/>
    </xf>
    <xf numFmtId="37" fontId="100" fillId="0" borderId="3" applyNumberFormat="0" applyFont="0" applyFill="0" applyAlignment="0" applyProtection="0"/>
    <xf numFmtId="0" fontId="102" fillId="0" borderId="3" applyNumberFormat="0" applyFont="0" applyFill="0" applyAlignment="0" applyProtection="0"/>
    <xf numFmtId="0" fontId="102" fillId="0" borderId="17" applyNumberFormat="0" applyFont="0" applyFill="0" applyAlignment="0" applyProtection="0"/>
    <xf numFmtId="0" fontId="102" fillId="0" borderId="11" applyNumberFormat="0" applyFont="0" applyFill="0" applyAlignment="0" applyProtection="0"/>
    <xf numFmtId="0" fontId="102" fillId="0" borderId="11" applyNumberFormat="0" applyFont="0" applyFill="0" applyAlignment="0" applyProtection="0"/>
    <xf numFmtId="0" fontId="102" fillId="0" borderId="13" applyNumberFormat="0" applyFont="0" applyFill="0" applyAlignment="0" applyProtection="0"/>
    <xf numFmtId="0" fontId="102" fillId="0" borderId="13" applyNumberFormat="0" applyFont="0" applyFill="0" applyAlignment="0" applyProtection="0"/>
    <xf numFmtId="0" fontId="139" fillId="0" borderId="3" applyNumberFormat="0" applyFont="0" applyFill="0" applyAlignment="0" applyProtection="0"/>
    <xf numFmtId="290" fontId="72" fillId="0" borderId="53" applyNumberFormat="0" applyFill="0" applyAlignment="0" applyProtection="0">
      <alignment horizontal="center"/>
    </xf>
    <xf numFmtId="0" fontId="154" fillId="0" borderId="57" applyFill="0" applyProtection="0">
      <alignment horizontal="right"/>
    </xf>
    <xf numFmtId="295" fontId="72" fillId="0" borderId="3" applyFill="0" applyAlignment="0" applyProtection="0">
      <alignment horizontal="center"/>
    </xf>
    <xf numFmtId="0" fontId="93" fillId="0" borderId="13"/>
    <xf numFmtId="0" fontId="93" fillId="0" borderId="13"/>
    <xf numFmtId="180" fontId="155" fillId="0" borderId="56" applyBorder="0"/>
    <xf numFmtId="296" fontId="156" fillId="0" borderId="0" applyFont="0" applyFill="0" applyBorder="0" applyAlignment="0" applyProtection="0"/>
    <xf numFmtId="49" fontId="157" fillId="0" borderId="0" applyFont="0" applyFill="0" applyBorder="0" applyAlignment="0" applyProtection="0">
      <alignment horizontal="left"/>
    </xf>
    <xf numFmtId="254" fontId="72" fillId="0" borderId="0" applyAlignment="0" applyProtection="0"/>
    <xf numFmtId="177" fontId="72" fillId="0" borderId="0" applyFill="0" applyBorder="0" applyAlignment="0" applyProtection="0"/>
    <xf numFmtId="49" fontId="72" fillId="0" borderId="0" applyNumberFormat="0" applyAlignment="0" applyProtection="0">
      <alignment horizontal="left"/>
    </xf>
    <xf numFmtId="49" fontId="158" fillId="0" borderId="58" applyNumberFormat="0" applyAlignment="0" applyProtection="0">
      <alignment horizontal="left" wrapText="1"/>
    </xf>
    <xf numFmtId="49" fontId="158" fillId="0" borderId="0" applyNumberFormat="0" applyAlignment="0" applyProtection="0">
      <alignment horizontal="left" wrapText="1"/>
    </xf>
    <xf numFmtId="49" fontId="159" fillId="0" borderId="0" applyAlignment="0" applyProtection="0">
      <alignment horizontal="left"/>
    </xf>
    <xf numFmtId="0" fontId="16" fillId="0" borderId="0" applyFont="0" applyFill="0" applyBorder="0" applyAlignment="0" applyProtection="0"/>
    <xf numFmtId="290" fontId="72" fillId="0" borderId="0" applyFont="0" applyFill="0" applyBorder="0" applyAlignment="0">
      <alignment horizontal="right"/>
    </xf>
    <xf numFmtId="232" fontId="101" fillId="0" borderId="13"/>
    <xf numFmtId="232" fontId="101" fillId="0" borderId="13"/>
    <xf numFmtId="196" fontId="101" fillId="0" borderId="13"/>
    <xf numFmtId="196" fontId="101" fillId="0" borderId="13"/>
    <xf numFmtId="0" fontId="96" fillId="0" borderId="3">
      <alignment horizontal="centerContinuous"/>
    </xf>
    <xf numFmtId="0" fontId="16" fillId="0" borderId="53" applyBorder="0">
      <alignment horizontal="centerContinuous"/>
    </xf>
    <xf numFmtId="252" fontId="96" fillId="0" borderId="0" applyFont="0" applyFill="0" applyBorder="0" applyAlignment="0" applyProtection="0"/>
    <xf numFmtId="297" fontId="72" fillId="0" borderId="0" applyFont="0" applyFill="0" applyBorder="0" applyProtection="0">
      <alignment horizontal="left"/>
    </xf>
    <xf numFmtId="298" fontId="72" fillId="0" borderId="0" applyFont="0" applyFill="0" applyBorder="0" applyProtection="0">
      <alignment horizontal="left"/>
    </xf>
    <xf numFmtId="299" fontId="72" fillId="0" borderId="0" applyFont="0" applyFill="0" applyBorder="0" applyProtection="0">
      <alignment horizontal="left"/>
    </xf>
    <xf numFmtId="300" fontId="72" fillId="0" borderId="0" applyFont="0" applyFill="0" applyBorder="0" applyAlignment="0" applyProtection="0">
      <alignment horizontal="center" vertical="top"/>
    </xf>
    <xf numFmtId="238" fontId="16" fillId="0" borderId="0"/>
    <xf numFmtId="198" fontId="80" fillId="0" borderId="0"/>
    <xf numFmtId="301" fontId="8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01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93" fillId="0" borderId="0">
      <alignment horizontal="right"/>
    </xf>
    <xf numFmtId="0" fontId="93" fillId="0" borderId="0">
      <alignment horizontal="right"/>
    </xf>
    <xf numFmtId="0" fontId="93" fillId="0" borderId="0">
      <alignment horizontal="right"/>
    </xf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60" fillId="0" borderId="0" applyNumberFormat="0" applyFont="0" applyFill="0" applyBorder="0" applyProtection="0">
      <alignment horizontal="centerContinuous"/>
    </xf>
    <xf numFmtId="0" fontId="120" fillId="0" borderId="0"/>
    <xf numFmtId="0" fontId="120" fillId="0" borderId="0"/>
    <xf numFmtId="0" fontId="120" fillId="0" borderId="0"/>
    <xf numFmtId="196" fontId="93" fillId="0" borderId="0">
      <alignment horizontal="right"/>
    </xf>
    <xf numFmtId="196" fontId="93" fillId="0" borderId="0">
      <alignment horizontal="right"/>
    </xf>
    <xf numFmtId="196" fontId="93" fillId="0" borderId="0">
      <alignment horizontal="right"/>
    </xf>
    <xf numFmtId="196" fontId="93" fillId="0" borderId="0">
      <alignment horizontal="right"/>
    </xf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0" fontId="120" fillId="0" borderId="0"/>
    <xf numFmtId="37" fontId="96" fillId="0" borderId="0">
      <alignment horizontal="center"/>
    </xf>
    <xf numFmtId="0" fontId="96" fillId="0" borderId="0"/>
    <xf numFmtId="0" fontId="161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0" fontId="118" fillId="0" borderId="0"/>
    <xf numFmtId="0" fontId="79" fillId="0" borderId="0"/>
    <xf numFmtId="0" fontId="79" fillId="0" borderId="13"/>
    <xf numFmtId="0" fontId="79" fillId="0" borderId="13"/>
    <xf numFmtId="2" fontId="72" fillId="87" borderId="0" applyNumberFormat="0" applyFont="0" applyBorder="0" applyAlignment="0" applyProtection="0"/>
    <xf numFmtId="302" fontId="72" fillId="0" borderId="0" applyFill="0" applyBorder="0" applyAlignment="0"/>
    <xf numFmtId="303" fontId="72" fillId="0" borderId="0" applyFill="0" applyBorder="0" applyAlignment="0"/>
    <xf numFmtId="182" fontId="72" fillId="0" borderId="0" applyFill="0" applyBorder="0" applyAlignment="0"/>
    <xf numFmtId="235" fontId="72" fillId="0" borderId="0" applyFill="0" applyBorder="0" applyAlignment="0"/>
    <xf numFmtId="250" fontId="72" fillId="0" borderId="0" applyFill="0" applyBorder="0" applyAlignment="0"/>
    <xf numFmtId="302" fontId="72" fillId="0" borderId="0" applyFill="0" applyBorder="0" applyAlignment="0"/>
    <xf numFmtId="242" fontId="72" fillId="0" borderId="0" applyFill="0" applyBorder="0" applyAlignment="0"/>
    <xf numFmtId="303" fontId="72" fillId="0" borderId="0" applyFill="0" applyBorder="0" applyAlignment="0"/>
    <xf numFmtId="180" fontId="72" fillId="0" borderId="0" applyAlignment="0" applyProtection="0"/>
    <xf numFmtId="0" fontId="163" fillId="51" borderId="59" applyNumberFormat="0" applyAlignment="0" applyProtection="0"/>
    <xf numFmtId="0" fontId="163" fillId="51" borderId="59" applyNumberFormat="0" applyAlignment="0" applyProtection="0"/>
    <xf numFmtId="295" fontId="72" fillId="88" borderId="0" applyNumberFormat="0" applyFont="0" applyBorder="0" applyAlignment="0"/>
    <xf numFmtId="0" fontId="137" fillId="0" borderId="0" applyFont="0" applyFill="0" applyBorder="0" applyAlignment="0" applyProtection="0"/>
    <xf numFmtId="304" fontId="72" fillId="0" borderId="60"/>
    <xf numFmtId="0" fontId="164" fillId="0" borderId="0" applyNumberFormat="0" applyBorder="0" applyAlignment="0" applyProtection="0"/>
    <xf numFmtId="295" fontId="72" fillId="0" borderId="0"/>
    <xf numFmtId="305" fontId="16" fillId="0" borderId="41" applyFont="0" applyFill="0" applyBorder="0" applyProtection="0">
      <alignment horizontal="right"/>
    </xf>
    <xf numFmtId="0" fontId="162" fillId="0" borderId="0">
      <alignment horizontal="center" wrapText="1"/>
    </xf>
    <xf numFmtId="0" fontId="165" fillId="0" borderId="0"/>
    <xf numFmtId="1" fontId="166" fillId="0" borderId="0"/>
    <xf numFmtId="295" fontId="167" fillId="0" borderId="0" applyFill="0" applyBorder="0">
      <alignment horizontal="right"/>
    </xf>
    <xf numFmtId="0" fontId="146" fillId="67" borderId="61" applyNumberFormat="0" applyAlignment="0" applyProtection="0"/>
    <xf numFmtId="0" fontId="146" fillId="67" borderId="61" applyNumberFormat="0" applyAlignment="0" applyProtection="0"/>
    <xf numFmtId="0" fontId="103" fillId="0" borderId="46" applyNumberFormat="0"/>
    <xf numFmtId="0" fontId="168" fillId="63" borderId="46" applyNumberFormat="0" applyAlignment="0"/>
    <xf numFmtId="306" fontId="16" fillId="0" borderId="0"/>
    <xf numFmtId="1" fontId="107" fillId="0" borderId="0">
      <protection locked="0"/>
    </xf>
    <xf numFmtId="0" fontId="169" fillId="0" borderId="0" applyProtection="0"/>
    <xf numFmtId="0" fontId="96" fillId="0" borderId="0"/>
    <xf numFmtId="0" fontId="170" fillId="0" borderId="3" applyNumberFormat="0" applyFill="0" applyBorder="0" applyAlignment="0" applyProtection="0">
      <alignment horizontal="center"/>
    </xf>
    <xf numFmtId="0" fontId="171" fillId="0" borderId="3" applyNumberFormat="0" applyFill="0" applyProtection="0">
      <alignment horizontal="left" vertical="center"/>
    </xf>
    <xf numFmtId="0" fontId="88" fillId="0" borderId="0">
      <alignment horizontal="center" wrapText="1"/>
      <protection hidden="1"/>
    </xf>
    <xf numFmtId="0" fontId="172" fillId="0" borderId="56" applyNumberFormat="0" applyFill="0" applyProtection="0">
      <alignment horizontal="center" vertical="center"/>
    </xf>
    <xf numFmtId="0" fontId="173" fillId="0" borderId="3" applyNumberFormat="0" applyFill="0" applyBorder="0" applyProtection="0">
      <alignment horizontal="right" vertical="center"/>
    </xf>
    <xf numFmtId="0" fontId="174" fillId="0" borderId="0" applyNumberFormat="0" applyFill="0" applyBorder="0" applyAlignment="0" applyProtection="0">
      <alignment vertical="top"/>
      <protection locked="0"/>
    </xf>
    <xf numFmtId="0" fontId="145" fillId="89" borderId="46" applyNumberFormat="0" applyBorder="0" applyProtection="0">
      <alignment horizontal="center" vertical="center" wrapText="1"/>
    </xf>
    <xf numFmtId="290" fontId="72" fillId="0" borderId="0" applyFill="0" applyBorder="0" applyProtection="0">
      <alignment horizontal="center"/>
    </xf>
    <xf numFmtId="0" fontId="175" fillId="0" borderId="0">
      <alignment horizontal="right"/>
    </xf>
    <xf numFmtId="0" fontId="136" fillId="69" borderId="62" applyNumberFormat="0" applyFont="0" applyProtection="0">
      <alignment horizontal="right"/>
    </xf>
    <xf numFmtId="180" fontId="176" fillId="0" borderId="3" applyBorder="0">
      <alignment horizontal="center"/>
    </xf>
    <xf numFmtId="0" fontId="88" fillId="0" borderId="0" applyFont="0">
      <alignment horizontal="right" vertical="top"/>
    </xf>
    <xf numFmtId="1" fontId="177" fillId="0" borderId="63">
      <alignment vertical="top"/>
    </xf>
    <xf numFmtId="253" fontId="178" fillId="0" borderId="0"/>
    <xf numFmtId="253" fontId="178" fillId="0" borderId="0"/>
    <xf numFmtId="253" fontId="178" fillId="0" borderId="0"/>
    <xf numFmtId="253" fontId="178" fillId="0" borderId="0"/>
    <xf numFmtId="253" fontId="178" fillId="0" borderId="0"/>
    <xf numFmtId="253" fontId="178" fillId="0" borderId="0"/>
    <xf numFmtId="253" fontId="178" fillId="0" borderId="0"/>
    <xf numFmtId="253" fontId="178" fillId="0" borderId="0"/>
    <xf numFmtId="243" fontId="179" fillId="0" borderId="0" applyFont="0" applyBorder="0">
      <alignment horizontal="right"/>
    </xf>
    <xf numFmtId="307" fontId="180" fillId="0" borderId="0" applyFont="0" applyFill="0" applyBorder="0" applyAlignment="0" applyProtection="0"/>
    <xf numFmtId="37" fontId="72" fillId="0" borderId="0"/>
    <xf numFmtId="180" fontId="72" fillId="0" borderId="0"/>
    <xf numFmtId="308" fontId="180" fillId="0" borderId="0" applyFont="0" applyFill="0" applyBorder="0" applyAlignment="0" applyProtection="0">
      <alignment horizontal="left" indent="1"/>
    </xf>
    <xf numFmtId="39" fontId="72" fillId="61" borderId="0"/>
    <xf numFmtId="243" fontId="162" fillId="0" borderId="13"/>
    <xf numFmtId="243" fontId="162" fillId="0" borderId="13"/>
    <xf numFmtId="302" fontId="72" fillId="0" borderId="0" applyFont="0" applyFill="0" applyBorder="0" applyAlignment="0" applyProtection="0"/>
    <xf numFmtId="193" fontId="181" fillId="0" borderId="0" applyFont="0" applyFill="0" applyBorder="0" applyAlignment="0" applyProtection="0"/>
    <xf numFmtId="193" fontId="162" fillId="0" borderId="13"/>
    <xf numFmtId="193" fontId="162" fillId="0" borderId="13"/>
    <xf numFmtId="180" fontId="80" fillId="0" borderId="0" applyFont="0" applyFill="0" applyBorder="0" applyAlignment="0" applyProtection="0"/>
    <xf numFmtId="39" fontId="80" fillId="0" borderId="0" applyFont="0" applyFill="0" applyBorder="0" applyAlignment="0" applyProtection="0"/>
    <xf numFmtId="177" fontId="72" fillId="0" borderId="13"/>
    <xf numFmtId="177" fontId="72" fillId="0" borderId="13"/>
    <xf numFmtId="196" fontId="81" fillId="0" borderId="0"/>
    <xf numFmtId="277" fontId="80" fillId="0" borderId="0" applyFont="0" applyFill="0" applyBorder="0" applyAlignment="0" applyProtection="0"/>
    <xf numFmtId="309" fontId="72" fillId="0" borderId="0" applyFill="0" applyBorder="0" applyAlignment="0" applyProtection="0"/>
    <xf numFmtId="0" fontId="182" fillId="0" borderId="0" applyFont="0" applyFill="0" applyBorder="0" applyAlignment="0" applyProtection="0">
      <alignment horizontal="right"/>
    </xf>
    <xf numFmtId="0" fontId="182" fillId="0" borderId="0" applyFont="0" applyFill="0" applyBorder="0" applyAlignment="0" applyProtection="0"/>
    <xf numFmtId="196" fontId="16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4" fillId="0" borderId="0" applyFont="0" applyFill="0" applyBorder="0" applyAlignment="0" applyProtection="0"/>
    <xf numFmtId="196" fontId="80" fillId="0" borderId="0" applyFont="0" applyFill="0" applyBorder="0" applyAlignment="0" applyProtection="0"/>
    <xf numFmtId="310" fontId="80" fillId="0" borderId="0" applyFont="0" applyFill="0" applyBorder="0" applyAlignment="0" applyProtection="0"/>
    <xf numFmtId="43" fontId="114" fillId="0" borderId="0" applyFont="0" applyFill="0" applyBorder="0" applyAlignment="0" applyProtection="0"/>
    <xf numFmtId="196" fontId="16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4" fillId="0" borderId="0" applyFont="0" applyFill="0" applyBorder="0" applyAlignment="0" applyProtection="0"/>
    <xf numFmtId="196" fontId="16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14" fillId="0" borderId="0" applyFont="0" applyFill="0" applyBorder="0" applyAlignment="0" applyProtection="0"/>
    <xf numFmtId="196" fontId="16" fillId="0" borderId="0" applyFont="0" applyFill="0" applyBorder="0" applyAlignment="0" applyProtection="0"/>
    <xf numFmtId="196" fontId="114" fillId="0" borderId="0" applyFont="0" applyFill="0" applyBorder="0" applyAlignment="0" applyProtection="0"/>
    <xf numFmtId="196" fontId="16" fillId="0" borderId="0" applyFont="0" applyFill="0" applyBorder="0" applyAlignment="0" applyProtection="0"/>
    <xf numFmtId="43" fontId="114" fillId="0" borderId="0" applyFont="0" applyFill="0" applyBorder="0" applyAlignment="0" applyProtection="0"/>
    <xf numFmtId="0" fontId="16" fillId="0" borderId="0" applyFont="0" applyFill="0" applyBorder="0" applyAlignment="0" applyProtection="0"/>
    <xf numFmtId="196" fontId="16" fillId="0" borderId="0" applyFont="0" applyFill="0" applyBorder="0" applyAlignment="0" applyProtection="0"/>
    <xf numFmtId="0" fontId="136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14" fillId="0" borderId="0" applyFont="0" applyFill="0" applyBorder="0" applyAlignment="0" applyProtection="0"/>
    <xf numFmtId="196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96" fontId="16" fillId="0" borderId="0" applyFont="0" applyFill="0" applyBorder="0" applyAlignment="0" applyProtection="0"/>
    <xf numFmtId="43" fontId="80" fillId="0" borderId="0" applyFont="0" applyFill="0" applyBorder="0" applyAlignment="0" applyProtection="0"/>
    <xf numFmtId="0" fontId="182" fillId="0" borderId="0" applyFont="0" applyFill="0" applyBorder="0" applyAlignment="0" applyProtection="0">
      <alignment horizontal="right"/>
    </xf>
    <xf numFmtId="43" fontId="16" fillId="0" borderId="0" applyFont="0" applyFill="0" applyBorder="0" applyAlignment="0" applyProtection="0"/>
    <xf numFmtId="43" fontId="183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16" fillId="0" borderId="0" applyFont="0" applyFill="0" applyBorder="0" applyAlignment="0" applyProtection="0"/>
    <xf numFmtId="196" fontId="16" fillId="0" borderId="0" applyFont="0" applyFill="0" applyBorder="0" applyAlignment="0" applyProtection="0"/>
    <xf numFmtId="0" fontId="182" fillId="0" borderId="0" applyFont="0" applyFill="0" applyBorder="0" applyAlignment="0" applyProtection="0">
      <alignment horizontal="right"/>
    </xf>
    <xf numFmtId="310" fontId="72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84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09" fillId="0" borderId="0" applyFont="0" applyFill="0" applyBorder="0" applyAlignment="0" applyProtection="0"/>
    <xf numFmtId="196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84" fillId="0" borderId="0" applyFont="0" applyFill="0" applyBorder="0" applyAlignment="0" applyProtection="0"/>
    <xf numFmtId="311" fontId="72" fillId="0" borderId="0" applyFont="0" applyFill="0" applyBorder="0" applyAlignment="0" applyProtection="0"/>
    <xf numFmtId="196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96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96" fontId="0" fillId="0" borderId="0" applyFont="0" applyFill="0" applyBorder="0" applyAlignment="0" applyProtection="0"/>
    <xf numFmtId="196" fontId="16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4" fillId="0" borderId="0" applyFont="0" applyFill="0" applyBorder="0" applyAlignment="0" applyProtection="0"/>
    <xf numFmtId="196" fontId="16" fillId="0" borderId="0" applyFont="0" applyFill="0" applyBorder="0" applyAlignment="0" applyProtection="0"/>
    <xf numFmtId="196" fontId="16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4" fillId="0" borderId="0" applyFont="0" applyFill="0" applyBorder="0" applyAlignment="0" applyProtection="0"/>
    <xf numFmtId="196" fontId="16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3" fontId="114" fillId="0" borderId="0" applyFont="0" applyFill="0" applyBorder="0" applyAlignment="0" applyProtection="0"/>
    <xf numFmtId="40" fontId="16" fillId="0" borderId="0" applyFont="0" applyFill="0" applyBorder="0" applyProtection="0">
      <alignment horizontal="right"/>
    </xf>
    <xf numFmtId="180" fontId="72" fillId="0" borderId="0"/>
    <xf numFmtId="312" fontId="83" fillId="0" borderId="0"/>
    <xf numFmtId="37" fontId="185" fillId="0" borderId="0" applyFont="0" applyFill="0" applyBorder="0" applyAlignment="0" applyProtection="0"/>
    <xf numFmtId="303" fontId="72" fillId="0" borderId="0" applyFont="0" applyFill="0" applyBorder="0" applyAlignment="0" applyProtection="0"/>
    <xf numFmtId="3" fontId="186" fillId="0" borderId="0" applyFont="0" applyFill="0" applyBorder="0" applyAlignment="0" applyProtection="0"/>
    <xf numFmtId="282" fontId="187" fillId="0" borderId="0"/>
    <xf numFmtId="0" fontId="188" fillId="0" borderId="0"/>
    <xf numFmtId="313" fontId="187" fillId="0" borderId="0"/>
    <xf numFmtId="287" fontId="189" fillId="0" borderId="0" applyFill="0" applyBorder="0" applyAlignment="0" applyProtection="0">
      <alignment horizontal="right"/>
      <protection locked="0"/>
    </xf>
    <xf numFmtId="0" fontId="16" fillId="90" borderId="0">
      <alignment horizontal="center" vertical="center" wrapText="1"/>
    </xf>
    <xf numFmtId="180" fontId="190" fillId="0" borderId="0"/>
    <xf numFmtId="0" fontId="191" fillId="90" borderId="0">
      <alignment horizontal="center" vertical="center" wrapText="1"/>
    </xf>
    <xf numFmtId="314" fontId="169" fillId="0" borderId="0" applyFill="0" applyBorder="0">
      <alignment horizontal="left"/>
    </xf>
    <xf numFmtId="3" fontId="16" fillId="51" borderId="0">
      <protection hidden="1"/>
    </xf>
    <xf numFmtId="0" fontId="16" fillId="51" borderId="0">
      <protection hidden="1"/>
    </xf>
    <xf numFmtId="0" fontId="192" fillId="51" borderId="0">
      <protection hidden="1"/>
    </xf>
    <xf numFmtId="315" fontId="96" fillId="51" borderId="0">
      <protection hidden="1"/>
    </xf>
    <xf numFmtId="316" fontId="16" fillId="0" borderId="64" applyFont="0" applyFill="0" applyBorder="0" applyAlignment="0" applyProtection="0"/>
    <xf numFmtId="317" fontId="193" fillId="0" borderId="0"/>
    <xf numFmtId="0" fontId="194" fillId="0" borderId="0" applyFont="0" applyFill="0" applyBorder="0" applyAlignment="0" applyProtection="0"/>
    <xf numFmtId="0" fontId="195" fillId="0" borderId="0">
      <alignment horizontal="left"/>
    </xf>
    <xf numFmtId="0" fontId="196" fillId="0" borderId="0"/>
    <xf numFmtId="0" fontId="197" fillId="0" borderId="0">
      <alignment horizontal="left"/>
    </xf>
    <xf numFmtId="0" fontId="96" fillId="0" borderId="3" applyNumberFormat="0" applyFont="0" applyFill="0" applyProtection="0">
      <alignment horizontal="centerContinuous"/>
    </xf>
    <xf numFmtId="0" fontId="96" fillId="0" borderId="0" applyFill="0" applyBorder="0">
      <alignment horizontal="right"/>
      <protection locked="0"/>
    </xf>
    <xf numFmtId="251" fontId="72" fillId="0" borderId="13"/>
    <xf numFmtId="251" fontId="72" fillId="0" borderId="13"/>
    <xf numFmtId="303" fontId="72" fillId="0" borderId="0" applyFont="0" applyFill="0" applyBorder="0" applyAlignment="0" applyProtection="0"/>
    <xf numFmtId="281" fontId="16" fillId="0" borderId="0" applyFont="0" applyFill="0" applyBorder="0" applyAlignment="0"/>
    <xf numFmtId="179" fontId="72" fillId="0" borderId="13"/>
    <xf numFmtId="179" fontId="72" fillId="0" borderId="13"/>
    <xf numFmtId="238" fontId="72" fillId="0" borderId="0" applyFont="0" applyFill="0" applyBorder="0" applyAlignment="0" applyProtection="0"/>
    <xf numFmtId="318" fontId="198" fillId="0" borderId="0" applyFont="0" applyBorder="0"/>
    <xf numFmtId="319" fontId="162" fillId="0" borderId="13"/>
    <xf numFmtId="319" fontId="162" fillId="0" borderId="13"/>
    <xf numFmtId="320" fontId="72" fillId="0" borderId="0" applyFont="0" applyFill="0" applyBorder="0" applyAlignment="0" applyProtection="0"/>
    <xf numFmtId="314" fontId="72" fillId="0" borderId="0" applyFont="0" applyFill="0" applyBorder="0" applyAlignment="0" applyProtection="0"/>
    <xf numFmtId="321" fontId="199" fillId="0" borderId="0"/>
    <xf numFmtId="0" fontId="182" fillId="0" borderId="0" applyFont="0" applyFill="0" applyBorder="0" applyAlignment="0" applyProtection="0">
      <alignment horizontal="right"/>
    </xf>
    <xf numFmtId="0" fontId="182" fillId="0" borderId="0" applyFont="0" applyFill="0" applyBorder="0" applyAlignment="0" applyProtection="0">
      <alignment horizontal="right"/>
    </xf>
    <xf numFmtId="291" fontId="162" fillId="0" borderId="13"/>
    <xf numFmtId="291" fontId="162" fillId="0" borderId="13"/>
    <xf numFmtId="0" fontId="182" fillId="0" borderId="0" applyFont="0" applyFill="0" applyBorder="0" applyAlignment="0" applyProtection="0">
      <alignment horizontal="right"/>
    </xf>
    <xf numFmtId="190" fontId="72" fillId="0" borderId="0" applyFont="0" applyFill="0" applyBorder="0" applyAlignment="0" applyProtection="0"/>
    <xf numFmtId="322" fontId="72" fillId="0" borderId="0" applyFont="0" applyFill="0" applyBorder="0" applyAlignment="0" applyProtection="0"/>
    <xf numFmtId="223" fontId="16" fillId="0" borderId="0" applyFont="0" applyFill="0" applyBorder="0" applyAlignment="0" applyProtection="0"/>
    <xf numFmtId="323" fontId="16" fillId="0" borderId="0" applyFont="0" applyFill="0" applyBorder="0" applyAlignment="0" applyProtection="0"/>
    <xf numFmtId="324" fontId="72" fillId="0" borderId="65" applyFont="0" applyFill="0" applyBorder="0" applyAlignment="0" applyProtection="0"/>
    <xf numFmtId="302" fontId="72" fillId="0" borderId="0" applyFont="0" applyFill="0" applyBorder="0" applyAlignment="0" applyProtection="0"/>
    <xf numFmtId="305" fontId="88" fillId="0" borderId="0" applyFont="0" applyFill="0" applyBorder="0" applyAlignment="0" applyProtection="0"/>
    <xf numFmtId="274" fontId="16" fillId="0" borderId="0" applyFont="0" applyFill="0" applyBorder="0" applyAlignment="0" applyProtection="0"/>
    <xf numFmtId="0" fontId="200" fillId="0" borderId="66" applyFill="0" applyBorder="0" applyAlignment="0" applyProtection="0">
      <alignment horizontal="right"/>
    </xf>
    <xf numFmtId="232" fontId="72" fillId="0" borderId="0" applyFill="0" applyBorder="0" applyProtection="0">
      <alignment vertical="center"/>
    </xf>
    <xf numFmtId="325" fontId="16" fillId="0" borderId="0" applyFont="0" applyFill="0" applyBorder="0" applyAlignment="0" applyProtection="0"/>
    <xf numFmtId="0" fontId="201" fillId="0" borderId="0" applyFill="0" applyBorder="0" applyProtection="0"/>
    <xf numFmtId="326" fontId="136" fillId="0" borderId="0" applyFont="0" applyFill="0" applyBorder="0" applyAlignment="0" applyProtection="0"/>
    <xf numFmtId="326" fontId="72" fillId="0" borderId="0"/>
    <xf numFmtId="205" fontId="96" fillId="0" borderId="0" applyFont="0" applyFill="0" applyBorder="0" applyAlignment="0" applyProtection="0"/>
    <xf numFmtId="240" fontId="72" fillId="0" borderId="0" applyProtection="0">
      <alignment horizontal="right"/>
    </xf>
    <xf numFmtId="0" fontId="202" fillId="0" borderId="0" applyNumberFormat="0" applyFill="0" applyBorder="0" applyAlignment="0"/>
    <xf numFmtId="240" fontId="124" fillId="0" borderId="0" applyProtection="0"/>
    <xf numFmtId="326" fontId="203" fillId="0" borderId="13" applyBorder="0">
      <alignment horizontal="center"/>
    </xf>
    <xf numFmtId="327" fontId="204" fillId="0" borderId="0" applyFont="0" applyFill="0" applyBorder="0" applyAlignment="0" applyProtection="0"/>
    <xf numFmtId="326" fontId="204" fillId="0" borderId="0" applyFont="0" applyFill="0" applyBorder="0" applyAlignment="0" applyProtection="0"/>
    <xf numFmtId="328" fontId="204" fillId="0" borderId="0" applyFont="0" applyFill="0" applyBorder="0" applyAlignment="0" applyProtection="0"/>
    <xf numFmtId="329" fontId="16" fillId="0" borderId="41"/>
    <xf numFmtId="330" fontId="72" fillId="0" borderId="0" applyFont="0" applyFill="0" applyBorder="0" applyProtection="0"/>
    <xf numFmtId="313" fontId="72" fillId="0" borderId="0" applyFont="0" applyFill="0" applyBorder="0" applyAlignment="0" applyProtection="0"/>
    <xf numFmtId="326" fontId="124" fillId="0" borderId="0" applyFill="0" applyBorder="0" applyAlignment="0"/>
    <xf numFmtId="331" fontId="72" fillId="0" borderId="0" applyFont="0" applyFill="0" applyBorder="0" applyAlignment="0" applyProtection="0"/>
    <xf numFmtId="332" fontId="72" fillId="0" borderId="0" applyFont="0" applyFill="0" applyBorder="0" applyProtection="0"/>
    <xf numFmtId="333" fontId="72" fillId="0" borderId="0" applyFont="0" applyFill="0" applyBorder="0" applyAlignment="0" applyProtection="0"/>
    <xf numFmtId="334" fontId="72" fillId="0" borderId="0" applyFont="0" applyFill="0" applyBorder="0" applyAlignment="0" applyProtection="0"/>
    <xf numFmtId="335" fontId="72" fillId="0" borderId="0" applyFont="0" applyFill="0" applyBorder="0" applyAlignment="0" applyProtection="0"/>
    <xf numFmtId="336" fontId="72" fillId="0" borderId="0" applyFont="0" applyFill="0" applyBorder="0" applyAlignment="0" applyProtection="0"/>
    <xf numFmtId="37" fontId="16" fillId="0" borderId="0" applyFont="0" applyFill="0" applyBorder="0" applyAlignment="0" applyProtection="0"/>
    <xf numFmtId="251" fontId="16" fillId="0" borderId="67" applyFont="0" applyFill="0" applyBorder="0" applyAlignment="0" applyProtection="0"/>
    <xf numFmtId="337" fontId="72" fillId="0" borderId="0" applyFont="0" applyFill="0" applyBorder="0" applyAlignment="0" applyProtection="0"/>
    <xf numFmtId="324" fontId="72" fillId="0" borderId="0" applyFont="0" applyFill="0" applyBorder="0" applyAlignment="0" applyProtection="0"/>
    <xf numFmtId="338" fontId="72" fillId="0" borderId="0" applyFont="0" applyFill="0" applyBorder="0" applyAlignment="0" applyProtection="0"/>
    <xf numFmtId="328" fontId="124" fillId="0" borderId="0" applyFill="0" applyBorder="0">
      <alignment horizontal="right"/>
    </xf>
    <xf numFmtId="339" fontId="124" fillId="0" borderId="3"/>
    <xf numFmtId="316" fontId="72" fillId="0" borderId="0" applyFont="0" applyFill="0" applyBorder="0" applyAlignment="0" applyProtection="0"/>
    <xf numFmtId="268" fontId="72" fillId="0" borderId="0" applyFont="0" applyFill="0" applyBorder="0" applyAlignment="0" applyProtection="0"/>
    <xf numFmtId="326" fontId="203" fillId="0" borderId="13" applyBorder="0">
      <alignment horizontal="center"/>
    </xf>
    <xf numFmtId="0" fontId="182" fillId="0" borderId="0" applyFont="0" applyFill="0" applyBorder="0" applyAlignment="0" applyProtection="0"/>
    <xf numFmtId="340" fontId="72" fillId="0" borderId="0" applyFont="0" applyFill="0" applyBorder="0" applyAlignment="0" applyProtection="0"/>
    <xf numFmtId="327" fontId="15" fillId="0" borderId="0" applyFont="0" applyFill="0" applyBorder="0" applyAlignment="0" applyProtection="0"/>
    <xf numFmtId="326" fontId="15" fillId="0" borderId="0" applyFont="0" applyFill="0" applyBorder="0" applyAlignment="0" applyProtection="0"/>
    <xf numFmtId="328" fontId="15" fillId="0" borderId="0" applyFont="0" applyFill="0" applyBorder="0" applyAlignment="0" applyProtection="0"/>
    <xf numFmtId="58" fontId="15" fillId="0" borderId="0" applyFill="0" applyBorder="0" applyAlignment="0"/>
    <xf numFmtId="58" fontId="124" fillId="0" borderId="12" applyFill="0" applyBorder="0">
      <alignment horizontal="right"/>
    </xf>
    <xf numFmtId="0" fontId="205" fillId="0" borderId="0" applyFill="0" applyBorder="0" applyProtection="0"/>
    <xf numFmtId="58" fontId="205" fillId="0" borderId="0" applyFill="0" applyBorder="0" applyProtection="0"/>
    <xf numFmtId="58" fontId="206" fillId="0" borderId="0">
      <alignment horizontal="right"/>
      <protection locked="0"/>
    </xf>
    <xf numFmtId="251" fontId="72" fillId="0" borderId="0" applyFill="0" applyBorder="0">
      <alignment horizontal="right"/>
    </xf>
    <xf numFmtId="326" fontId="99" fillId="0" borderId="0" applyFont="0" applyFill="0" applyBorder="0" applyAlignment="0" applyProtection="0">
      <alignment horizontal="center"/>
    </xf>
    <xf numFmtId="58" fontId="137" fillId="0" borderId="0" applyFont="0" applyFill="0" applyBorder="0" applyAlignment="0" applyProtection="0">
      <alignment horizontal="center"/>
    </xf>
    <xf numFmtId="0" fontId="137" fillId="0" borderId="0" applyFont="0" applyFill="0" applyBorder="0" applyAlignment="0" applyProtection="0">
      <alignment horizontal="center"/>
    </xf>
    <xf numFmtId="0" fontId="207" fillId="0" borderId="0">
      <protection locked="0"/>
    </xf>
    <xf numFmtId="240" fontId="16" fillId="0" borderId="0"/>
    <xf numFmtId="341" fontId="72" fillId="0" borderId="0" applyFont="0" applyFill="0" applyBorder="0" applyAlignment="0" applyProtection="0"/>
    <xf numFmtId="342" fontId="72" fillId="0" borderId="0" applyFont="0" applyFill="0" applyBorder="0" applyAlignment="0" applyProtection="0"/>
    <xf numFmtId="0" fontId="208" fillId="0" borderId="0"/>
    <xf numFmtId="0" fontId="72" fillId="0" borderId="0"/>
    <xf numFmtId="39" fontId="209" fillId="0" borderId="0" applyFont="0" applyFill="0" applyBorder="0" applyAlignment="0" applyProtection="0"/>
    <xf numFmtId="196" fontId="16" fillId="0" borderId="0" applyFont="0" applyFill="0" applyBorder="0" applyAlignment="0" applyProtection="0"/>
    <xf numFmtId="343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0" fontId="192" fillId="0" borderId="0">
      <protection hidden="1"/>
    </xf>
    <xf numFmtId="0" fontId="16" fillId="0" borderId="0">
      <protection hidden="1"/>
    </xf>
    <xf numFmtId="0" fontId="102" fillId="0" borderId="0">
      <protection hidden="1"/>
    </xf>
    <xf numFmtId="344" fontId="79" fillId="0" borderId="0"/>
    <xf numFmtId="326" fontId="82" fillId="58" borderId="0" applyNumberFormat="0" applyFont="0" applyBorder="0" applyAlignment="0" applyProtection="0"/>
    <xf numFmtId="3" fontId="192" fillId="0" borderId="68"/>
    <xf numFmtId="0" fontId="88" fillId="0" borderId="0" applyFont="0" applyFill="0" applyBorder="0" applyAlignment="0" applyProtection="0"/>
    <xf numFmtId="345" fontId="16" fillId="0" borderId="0" applyFont="0" applyFill="0" applyBorder="0" applyAlignment="0" applyProtection="0"/>
    <xf numFmtId="346" fontId="16" fillId="0" borderId="0" applyFont="0" applyFill="0" applyBorder="0" applyAlignment="0" applyProtection="0"/>
    <xf numFmtId="196" fontId="16" fillId="0" borderId="0" applyFont="0" applyFill="0" applyBorder="0" applyAlignment="0" applyProtection="0"/>
    <xf numFmtId="0" fontId="210" fillId="0" borderId="0">
      <protection locked="0"/>
    </xf>
    <xf numFmtId="347" fontId="165" fillId="0" borderId="0"/>
    <xf numFmtId="0" fontId="99" fillId="0" borderId="0"/>
    <xf numFmtId="0" fontId="181" fillId="0" borderId="0">
      <protection locked="0"/>
    </xf>
    <xf numFmtId="0" fontId="99" fillId="0" borderId="0"/>
    <xf numFmtId="0" fontId="80" fillId="0" borderId="0"/>
    <xf numFmtId="291" fontId="72" fillId="0" borderId="0"/>
    <xf numFmtId="348" fontId="143" fillId="0" borderId="0" applyFont="0" applyFill="0" applyBorder="0" applyAlignment="0" applyProtection="0"/>
    <xf numFmtId="349" fontId="211" fillId="0" borderId="0" applyFont="0" applyFill="0" applyBorder="0" applyAlignment="0" applyProtection="0"/>
    <xf numFmtId="0" fontId="108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182" fillId="0" borderId="69" applyNumberFormat="0" applyFont="0" applyFill="0" applyAlignment="0" applyProtection="0"/>
    <xf numFmtId="350" fontId="212" fillId="0" borderId="0" applyFill="0" applyBorder="0" applyAlignment="0" applyProtection="0"/>
    <xf numFmtId="290" fontId="72" fillId="0" borderId="70" applyNumberFormat="0" applyFill="0" applyAlignment="0" applyProtection="0"/>
    <xf numFmtId="38" fontId="72" fillId="51" borderId="0" applyNumberFormat="0" applyFont="0" applyBorder="0" applyAlignment="0" applyProtection="0"/>
    <xf numFmtId="177" fontId="213" fillId="0" borderId="71" applyNumberFormat="0" applyAlignment="0" applyProtection="0">
      <alignment vertical="top"/>
    </xf>
    <xf numFmtId="0" fontId="72" fillId="63" borderId="0" applyNumberFormat="0" applyFont="0" applyBorder="0" applyAlignment="0" applyProtection="0"/>
    <xf numFmtId="177" fontId="214" fillId="0" borderId="72" applyNumberFormat="0" applyAlignment="0" applyProtection="0">
      <alignment vertical="top"/>
    </xf>
    <xf numFmtId="214" fontId="215" fillId="0" borderId="0">
      <protection locked="0"/>
    </xf>
    <xf numFmtId="214" fontId="215" fillId="0" borderId="0">
      <protection locked="0"/>
    </xf>
    <xf numFmtId="317" fontId="136" fillId="0" borderId="73" applyNumberFormat="0" applyFont="0" applyFill="0" applyAlignment="0"/>
    <xf numFmtId="302" fontId="72" fillId="0" borderId="0" applyFill="0" applyBorder="0" applyAlignment="0"/>
    <xf numFmtId="303" fontId="72" fillId="0" borderId="0" applyFill="0" applyBorder="0" applyAlignment="0"/>
    <xf numFmtId="302" fontId="72" fillId="0" borderId="0" applyFill="0" applyBorder="0" applyAlignment="0"/>
    <xf numFmtId="242" fontId="72" fillId="0" borderId="0" applyFill="0" applyBorder="0" applyAlignment="0"/>
    <xf numFmtId="303" fontId="72" fillId="0" borderId="0" applyFill="0" applyBorder="0" applyAlignment="0"/>
    <xf numFmtId="305" fontId="99" fillId="0" borderId="0" applyFont="0" applyFill="0" applyBorder="0" applyAlignment="0" applyProtection="0">
      <alignment horizontal="right"/>
    </xf>
    <xf numFmtId="272" fontId="80" fillId="0" borderId="0" applyFont="0" applyFill="0" applyBorder="0" applyProtection="0">
      <alignment horizontal="left"/>
      <protection locked="0"/>
    </xf>
    <xf numFmtId="273" fontId="80" fillId="0" borderId="0" applyFont="0" applyFill="0" applyBorder="0" applyProtection="0">
      <alignment horizontal="left"/>
      <protection locked="0"/>
    </xf>
    <xf numFmtId="287" fontId="216" fillId="0" borderId="0" applyFill="0" applyBorder="0" applyAlignment="0" applyProtection="0"/>
    <xf numFmtId="332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275" fontId="16" fillId="0" borderId="0" applyFont="0" applyFill="0" applyBorder="0" applyAlignment="0" applyProtection="0"/>
    <xf numFmtId="351" fontId="72" fillId="0" borderId="0" applyFont="0" applyFill="0" applyBorder="0" applyAlignment="0" applyProtection="0"/>
    <xf numFmtId="352" fontId="72" fillId="0" borderId="0" applyFont="0" applyFill="0" applyBorder="0" applyAlignment="0" applyProtection="0"/>
    <xf numFmtId="0" fontId="96" fillId="0" borderId="0" applyNumberFormat="0" applyFill="0" applyBorder="0" applyAlignment="0"/>
    <xf numFmtId="49" fontId="217" fillId="0" borderId="0" applyNumberFormat="0" applyFill="0" applyBorder="0" applyProtection="0">
      <alignment horizontal="center" vertical="top"/>
    </xf>
    <xf numFmtId="0" fontId="72" fillId="0" borderId="0">
      <alignment horizontal="right" vertical="top"/>
    </xf>
    <xf numFmtId="221" fontId="72" fillId="0" borderId="0">
      <alignment horizontal="right" vertical="top"/>
    </xf>
    <xf numFmtId="221" fontId="72" fillId="0" borderId="0">
      <alignment horizontal="right" vertical="top"/>
    </xf>
    <xf numFmtId="301" fontId="72" fillId="0" borderId="0" applyFill="0" applyBorder="0">
      <alignment horizontal="right" vertical="top"/>
    </xf>
    <xf numFmtId="232" fontId="72" fillId="0" borderId="0" applyFill="0" applyBorder="0">
      <alignment horizontal="right" vertical="top"/>
    </xf>
    <xf numFmtId="219" fontId="72" fillId="0" borderId="0" applyFill="0" applyBorder="0">
      <alignment horizontal="right" vertical="top"/>
    </xf>
    <xf numFmtId="233" fontId="72" fillId="0" borderId="0" applyFill="0" applyBorder="0">
      <alignment horizontal="right" vertical="top"/>
    </xf>
    <xf numFmtId="0" fontId="218" fillId="0" borderId="0">
      <alignment horizontal="left"/>
    </xf>
    <xf numFmtId="0" fontId="219" fillId="0" borderId="0">
      <alignment horizontal="center" wrapText="1"/>
    </xf>
    <xf numFmtId="233" fontId="104" fillId="0" borderId="43">
      <alignment horizontal="left"/>
    </xf>
    <xf numFmtId="0" fontId="220" fillId="0" borderId="0">
      <alignment vertical="center"/>
    </xf>
    <xf numFmtId="0" fontId="220" fillId="0" borderId="0">
      <alignment horizontal="left" vertical="center"/>
    </xf>
    <xf numFmtId="0" fontId="221" fillId="0" borderId="0">
      <alignment vertical="center"/>
    </xf>
    <xf numFmtId="0" fontId="222" fillId="0" borderId="0">
      <alignment vertical="center"/>
    </xf>
    <xf numFmtId="233" fontId="104" fillId="0" borderId="43">
      <alignment horizontal="left"/>
    </xf>
    <xf numFmtId="233" fontId="169" fillId="0" borderId="0" applyFill="0" applyBorder="0">
      <alignment vertical="top"/>
    </xf>
    <xf numFmtId="233" fontId="145" fillId="0" borderId="0" applyFill="0" applyBorder="0" applyProtection="0">
      <alignment vertical="top"/>
    </xf>
    <xf numFmtId="233" fontId="223" fillId="0" borderId="0">
      <alignment vertical="top"/>
    </xf>
    <xf numFmtId="233" fontId="217" fillId="0" borderId="0">
      <alignment horizontal="center"/>
    </xf>
    <xf numFmtId="233" fontId="224" fillId="0" borderId="43">
      <alignment horizontal="center"/>
    </xf>
    <xf numFmtId="243" fontId="225" fillId="0" borderId="0" applyFill="0" applyBorder="0" applyAlignment="0" applyProtection="0">
      <alignment horizontal="right" vertical="top"/>
    </xf>
    <xf numFmtId="233" fontId="81" fillId="0" borderId="0"/>
    <xf numFmtId="233" fontId="226" fillId="0" borderId="0"/>
    <xf numFmtId="233" fontId="227" fillId="0" borderId="0"/>
    <xf numFmtId="233" fontId="16" fillId="0" borderId="0"/>
    <xf numFmtId="233" fontId="228" fillId="0" borderId="0">
      <alignment horizontal="left" vertical="top"/>
    </xf>
    <xf numFmtId="0" fontId="225" fillId="0" borderId="0" applyFill="0" applyBorder="0">
      <alignment horizontal="left" vertical="top"/>
    </xf>
    <xf numFmtId="0" fontId="229" fillId="0" borderId="0">
      <alignment horizontal="left" vertical="top" wrapText="1"/>
    </xf>
    <xf numFmtId="0" fontId="230" fillId="0" borderId="0">
      <alignment horizontal="left" vertical="top" wrapText="1"/>
    </xf>
    <xf numFmtId="0" fontId="231" fillId="0" borderId="0">
      <alignment horizontal="left" vertical="top" wrapText="1"/>
    </xf>
    <xf numFmtId="304" fontId="143" fillId="91" borderId="17">
      <alignment horizontal="left"/>
    </xf>
    <xf numFmtId="0" fontId="16" fillId="0" borderId="0" applyFont="0" applyFill="0" applyBorder="0" applyAlignment="0" applyProtection="0"/>
    <xf numFmtId="0" fontId="207" fillId="0" borderId="0">
      <protection locked="0"/>
    </xf>
    <xf numFmtId="353" fontId="210" fillId="0" borderId="0">
      <protection locked="0"/>
    </xf>
    <xf numFmtId="250" fontId="210" fillId="0" borderId="0">
      <protection locked="0"/>
    </xf>
    <xf numFmtId="279" fontId="165" fillId="0" borderId="0"/>
    <xf numFmtId="286" fontId="16" fillId="0" borderId="0" applyFont="0" applyFill="0" applyBorder="0" applyAlignment="0"/>
    <xf numFmtId="2" fontId="186" fillId="0" borderId="0" applyFont="0" applyFill="0" applyBorder="0" applyAlignment="0" applyProtection="0"/>
    <xf numFmtId="277" fontId="201" fillId="0" borderId="0" applyFill="0" applyBorder="0" applyProtection="0"/>
    <xf numFmtId="0" fontId="232" fillId="0" borderId="0">
      <alignment horizontal="left"/>
    </xf>
    <xf numFmtId="0" fontId="233" fillId="0" borderId="0">
      <alignment horizontal="left"/>
    </xf>
    <xf numFmtId="0" fontId="234" fillId="0" borderId="0" applyFill="0" applyBorder="0" applyProtection="0">
      <alignment horizontal="left"/>
    </xf>
    <xf numFmtId="0" fontId="234" fillId="0" borderId="0" applyNumberFormat="0" applyFill="0" applyBorder="0" applyProtection="0">
      <alignment horizontal="left"/>
    </xf>
    <xf numFmtId="0" fontId="99" fillId="0" borderId="0" applyFill="0" applyBorder="0" applyProtection="0">
      <alignment horizontal="left"/>
    </xf>
    <xf numFmtId="251" fontId="72" fillId="61" borderId="46" applyFont="0" applyBorder="0" applyAlignment="0" applyProtection="0">
      <alignment vertical="top"/>
    </xf>
    <xf numFmtId="0" fontId="235" fillId="0" borderId="74" applyFont="0" applyBorder="0"/>
    <xf numFmtId="354" fontId="72" fillId="0" borderId="0" applyFont="0" applyFill="0" applyBorder="0" applyAlignment="0" applyProtection="0"/>
    <xf numFmtId="355" fontId="72" fillId="0" borderId="0" applyFont="0" applyFill="0" applyBorder="0" applyAlignment="0" applyProtection="0"/>
    <xf numFmtId="356" fontId="72" fillId="0" borderId="0" applyFont="0" applyFill="0" applyBorder="0" applyAlignment="0" applyProtection="0"/>
    <xf numFmtId="203" fontId="72" fillId="0" borderId="0" applyFont="0" applyFill="0" applyBorder="0" applyAlignment="0" applyProtection="0"/>
    <xf numFmtId="251" fontId="99" fillId="0" borderId="0" applyFill="0" applyBorder="0" applyAlignment="0" applyProtection="0">
      <protection locked="0"/>
    </xf>
    <xf numFmtId="0" fontId="236" fillId="0" borderId="0" applyFont="0" applyFill="0" applyBorder="0" applyProtection="0">
      <alignment horizontal="center" wrapText="1"/>
    </xf>
    <xf numFmtId="320" fontId="72" fillId="0" borderId="0" applyFont="0" applyFill="0" applyBorder="0" applyProtection="0">
      <alignment horizontal="right"/>
    </xf>
    <xf numFmtId="180" fontId="134" fillId="92" borderId="0" applyNumberFormat="0" applyBorder="0" applyProtection="0">
      <alignment vertical="center"/>
    </xf>
    <xf numFmtId="2" fontId="16" fillId="0" borderId="24" applyFill="0" applyBorder="0" applyProtection="0">
      <alignment horizontal="center"/>
    </xf>
    <xf numFmtId="38" fontId="72" fillId="51" borderId="0" applyNumberFormat="0" applyFont="0" applyBorder="0" applyAlignment="0">
      <protection hidden="1"/>
    </xf>
    <xf numFmtId="0" fontId="237" fillId="0" borderId="0" applyFill="0" applyBorder="0" applyAlignment="0" applyProtection="0"/>
    <xf numFmtId="322" fontId="238" fillId="0" borderId="0" applyAlignment="0">
      <alignment horizontal="left"/>
      <protection locked="0"/>
    </xf>
    <xf numFmtId="37" fontId="239" fillId="0" borderId="0" applyNumberFormat="0" applyFill="0" applyBorder="0" applyAlignment="0">
      <alignment horizontal="right"/>
    </xf>
    <xf numFmtId="37" fontId="240" fillId="0" borderId="0" applyNumberFormat="0" applyFill="0" applyBorder="0" applyAlignment="0">
      <alignment horizontal="right"/>
    </xf>
    <xf numFmtId="37" fontId="240" fillId="0" borderId="0" applyNumberFormat="0" applyFill="0" applyBorder="0" applyAlignment="0">
      <alignment horizontal="left"/>
    </xf>
    <xf numFmtId="37" fontId="239" fillId="0" borderId="0" applyNumberFormat="0" applyFill="0" applyBorder="0" applyAlignment="0">
      <alignment horizontal="left"/>
    </xf>
    <xf numFmtId="37" fontId="241" fillId="0" borderId="0" applyNumberFormat="0" applyFill="0" applyBorder="0" applyAlignment="0">
      <alignment horizontal="left" vertical="top"/>
    </xf>
    <xf numFmtId="0" fontId="37" fillId="0" borderId="0" applyBorder="0">
      <alignment horizontal="left"/>
    </xf>
    <xf numFmtId="266" fontId="72" fillId="0" borderId="0"/>
    <xf numFmtId="267" fontId="72" fillId="0" borderId="0"/>
    <xf numFmtId="0" fontId="80" fillId="0" borderId="0"/>
    <xf numFmtId="357" fontId="72" fillId="0" borderId="0">
      <alignment horizontal="right"/>
    </xf>
    <xf numFmtId="0" fontId="16" fillId="0" borderId="0">
      <alignment horizontal="right"/>
    </xf>
    <xf numFmtId="9" fontId="181" fillId="0" borderId="0">
      <alignment horizontal="right"/>
    </xf>
    <xf numFmtId="0" fontId="16" fillId="0" borderId="0">
      <alignment horizontal="right"/>
    </xf>
    <xf numFmtId="303" fontId="242" fillId="0" borderId="0" applyFill="0" applyBorder="0" applyAlignment="0" applyProtection="0"/>
    <xf numFmtId="0" fontId="72" fillId="0" borderId="0"/>
    <xf numFmtId="263" fontId="124" fillId="16" borderId="46" applyNumberFormat="0" applyFont="0" applyAlignment="0"/>
    <xf numFmtId="0" fontId="182" fillId="0" borderId="0" applyFont="0" applyFill="0" applyBorder="0" applyAlignment="0" applyProtection="0">
      <alignment horizontal="right"/>
    </xf>
    <xf numFmtId="354" fontId="16" fillId="0" borderId="0">
      <alignment horizontal="right"/>
    </xf>
    <xf numFmtId="0" fontId="25" fillId="0" borderId="0">
      <alignment horizontal="right"/>
    </xf>
    <xf numFmtId="0" fontId="243" fillId="71" borderId="0" applyNumberFormat="0" applyFont="0" applyAlignment="0"/>
    <xf numFmtId="0" fontId="244" fillId="93" borderId="0" applyNumberFormat="0" applyBorder="0" applyProtection="0">
      <alignment horizontal="left" vertical="center"/>
    </xf>
    <xf numFmtId="0" fontId="245" fillId="94" borderId="0" applyNumberFormat="0" applyBorder="0" applyProtection="0">
      <alignment horizontal="left" vertical="center"/>
    </xf>
    <xf numFmtId="0" fontId="246" fillId="0" borderId="0" applyProtection="0">
      <alignment horizontal="right"/>
    </xf>
    <xf numFmtId="180" fontId="247" fillId="64" borderId="0"/>
    <xf numFmtId="0" fontId="248" fillId="0" borderId="0">
      <alignment horizontal="left"/>
    </xf>
    <xf numFmtId="0" fontId="248" fillId="0" borderId="0">
      <alignment horizontal="left"/>
    </xf>
    <xf numFmtId="0" fontId="162" fillId="0" borderId="75" applyNumberFormat="0" applyAlignment="0" applyProtection="0">
      <alignment horizontal="left" vertical="center"/>
    </xf>
    <xf numFmtId="0" fontId="162" fillId="0" borderId="8">
      <alignment horizontal="left" vertical="center"/>
    </xf>
    <xf numFmtId="0" fontId="98" fillId="0" borderId="0" applyFill="0" applyBorder="0" applyProtection="0">
      <alignment horizontal="right"/>
    </xf>
    <xf numFmtId="0" fontId="249" fillId="0" borderId="0">
      <alignment horizontal="left"/>
    </xf>
    <xf numFmtId="0" fontId="250" fillId="0" borderId="17">
      <alignment horizontal="left" vertical="top"/>
    </xf>
    <xf numFmtId="0" fontId="251" fillId="0" borderId="76" applyNumberFormat="0" applyFill="0" applyAlignment="0" applyProtection="0"/>
    <xf numFmtId="0" fontId="194" fillId="0" borderId="0">
      <alignment horizontal="left"/>
    </xf>
    <xf numFmtId="0" fontId="252" fillId="0" borderId="17">
      <alignment horizontal="left" vertical="top"/>
    </xf>
    <xf numFmtId="0" fontId="253" fillId="0" borderId="0">
      <alignment horizontal="left"/>
    </xf>
    <xf numFmtId="0" fontId="254" fillId="0" borderId="0"/>
    <xf numFmtId="284" fontId="255" fillId="70" borderId="0"/>
    <xf numFmtId="284" fontId="255" fillId="53" borderId="0"/>
    <xf numFmtId="284" fontId="255" fillId="63" borderId="0"/>
    <xf numFmtId="238" fontId="80" fillId="0" borderId="0" applyFont="0" applyFill="0" applyBorder="0" applyAlignment="0" applyProtection="0"/>
    <xf numFmtId="238" fontId="16" fillId="0" borderId="0" applyFont="0" applyFill="0" applyBorder="0" applyAlignment="0" applyProtection="0"/>
    <xf numFmtId="317" fontId="256" fillId="95" borderId="0" applyNumberFormat="0" applyBorder="0" applyAlignment="0"/>
    <xf numFmtId="177" fontId="94" fillId="0" borderId="0" applyAlignment="0" applyProtection="0"/>
    <xf numFmtId="180" fontId="257" fillId="0" borderId="0" applyProtection="0">
      <alignment horizontal="right"/>
    </xf>
    <xf numFmtId="180" fontId="258" fillId="0" borderId="0" applyFill="0" applyBorder="0" applyAlignment="0" applyProtection="0"/>
    <xf numFmtId="180" fontId="25" fillId="0" borderId="0" applyFill="0" applyBorder="0" applyAlignment="0" applyProtection="0"/>
    <xf numFmtId="201" fontId="94" fillId="0" borderId="0" applyFill="0" applyBorder="0" applyAlignment="0" applyProtection="0"/>
    <xf numFmtId="0" fontId="118" fillId="0" borderId="0">
      <alignment horizontal="center"/>
    </xf>
    <xf numFmtId="305" fontId="72" fillId="63" borderId="0" applyNumberFormat="0" applyFont="0" applyAlignment="0" applyProtection="0">
      <alignment horizontal="right"/>
      <protection locked="0"/>
    </xf>
    <xf numFmtId="0" fontId="259" fillId="85" borderId="0"/>
    <xf numFmtId="317" fontId="25" fillId="0" borderId="0"/>
    <xf numFmtId="38" fontId="99" fillId="0" borderId="0" applyFont="0" applyFill="0" applyBorder="0" applyAlignment="0" applyProtection="0">
      <protection locked="0"/>
    </xf>
    <xf numFmtId="0" fontId="217" fillId="0" borderId="0"/>
    <xf numFmtId="358" fontId="72" fillId="0" borderId="0" applyFont="0" applyFill="0" applyBorder="0" applyProtection="0">
      <alignment horizontal="left"/>
    </xf>
    <xf numFmtId="272" fontId="72" fillId="0" borderId="0" applyFont="0" applyFill="0" applyBorder="0" applyProtection="0">
      <alignment horizontal="left"/>
    </xf>
    <xf numFmtId="273" fontId="72" fillId="0" borderId="0" applyFont="0" applyFill="0" applyBorder="0" applyProtection="0">
      <alignment horizontal="left"/>
    </xf>
    <xf numFmtId="274" fontId="72" fillId="0" borderId="0" applyFont="0" applyFill="0" applyBorder="0" applyProtection="0">
      <alignment horizontal="left"/>
    </xf>
    <xf numFmtId="240" fontId="136" fillId="0" borderId="0"/>
    <xf numFmtId="10" fontId="72" fillId="16" borderId="46" applyNumberFormat="0" applyBorder="0" applyAlignment="0" applyProtection="0"/>
    <xf numFmtId="177" fontId="260" fillId="51" borderId="0">
      <protection locked="0"/>
    </xf>
    <xf numFmtId="264" fontId="257" fillId="16" borderId="0"/>
    <xf numFmtId="3" fontId="261" fillId="51" borderId="0">
      <alignment horizontal="right"/>
      <protection locked="0"/>
    </xf>
    <xf numFmtId="317" fontId="260" fillId="51" borderId="0" applyBorder="0">
      <alignment horizontal="right"/>
      <protection locked="0"/>
    </xf>
    <xf numFmtId="180" fontId="103" fillId="16" borderId="42"/>
    <xf numFmtId="180" fontId="103" fillId="16" borderId="42"/>
    <xf numFmtId="180" fontId="103" fillId="16" borderId="42"/>
    <xf numFmtId="180" fontId="103" fillId="16" borderId="42"/>
    <xf numFmtId="180" fontId="103" fillId="16" borderId="42"/>
    <xf numFmtId="180" fontId="103" fillId="16" borderId="42"/>
    <xf numFmtId="180" fontId="103" fillId="16" borderId="42"/>
    <xf numFmtId="180" fontId="103" fillId="16" borderId="42"/>
    <xf numFmtId="180" fontId="103" fillId="16" borderId="42"/>
    <xf numFmtId="180" fontId="103" fillId="16" borderId="42"/>
    <xf numFmtId="180" fontId="103" fillId="16" borderId="42"/>
    <xf numFmtId="180" fontId="103" fillId="16" borderId="42"/>
    <xf numFmtId="180" fontId="103" fillId="16" borderId="42"/>
    <xf numFmtId="180" fontId="103" fillId="16" borderId="42"/>
    <xf numFmtId="180" fontId="103" fillId="16" borderId="42"/>
    <xf numFmtId="180" fontId="103" fillId="16" borderId="42"/>
    <xf numFmtId="180" fontId="103" fillId="16" borderId="42"/>
    <xf numFmtId="180" fontId="103" fillId="16" borderId="42"/>
    <xf numFmtId="180" fontId="103" fillId="16" borderId="42"/>
    <xf numFmtId="180" fontId="103" fillId="16" borderId="42"/>
    <xf numFmtId="180" fontId="103" fillId="16" borderId="42"/>
    <xf numFmtId="180" fontId="103" fillId="16" borderId="42"/>
    <xf numFmtId="180" fontId="103" fillId="16" borderId="42"/>
    <xf numFmtId="180" fontId="103" fillId="16" borderId="42"/>
    <xf numFmtId="180" fontId="103" fillId="16" borderId="42"/>
    <xf numFmtId="180" fontId="103" fillId="16" borderId="42"/>
    <xf numFmtId="180" fontId="188" fillId="68" borderId="0"/>
    <xf numFmtId="190" fontId="257" fillId="16" borderId="0"/>
    <xf numFmtId="305" fontId="72" fillId="16" borderId="0" applyFont="0" applyBorder="0" applyAlignment="0" applyProtection="0">
      <protection locked="0"/>
    </xf>
    <xf numFmtId="251" fontId="16" fillId="16" borderId="0" applyFont="0" applyBorder="0" applyAlignment="0" applyProtection="0">
      <protection locked="0"/>
    </xf>
    <xf numFmtId="286" fontId="16" fillId="16" borderId="0" applyFont="0" applyBorder="0" applyAlignment="0">
      <protection locked="0"/>
    </xf>
    <xf numFmtId="0" fontId="150" fillId="0" borderId="0" applyNumberFormat="0" applyFill="0" applyBorder="0" applyAlignment="0" applyProtection="0"/>
    <xf numFmtId="288" fontId="257" fillId="16" borderId="0"/>
    <xf numFmtId="251" fontId="72" fillId="16" borderId="0">
      <protection locked="0"/>
    </xf>
    <xf numFmtId="0" fontId="262" fillId="96" borderId="0" applyProtection="0">
      <alignment vertical="center"/>
    </xf>
    <xf numFmtId="37" fontId="257" fillId="16" borderId="0"/>
    <xf numFmtId="180" fontId="257" fillId="16" borderId="0"/>
    <xf numFmtId="0" fontId="103" fillId="63" borderId="0" applyNumberFormat="0"/>
    <xf numFmtId="357" fontId="72" fillId="16" borderId="0" applyFont="0" applyBorder="0" applyAlignment="0">
      <protection locked="0"/>
    </xf>
    <xf numFmtId="10" fontId="72" fillId="16" borderId="0">
      <protection locked="0"/>
    </xf>
    <xf numFmtId="314" fontId="16" fillId="16" borderId="0" applyFont="0" applyBorder="0" applyAlignment="0">
      <protection locked="0"/>
    </xf>
    <xf numFmtId="251" fontId="168" fillId="16" borderId="0" applyNumberFormat="0" applyBorder="0" applyAlignment="0">
      <protection locked="0"/>
    </xf>
    <xf numFmtId="357" fontId="125" fillId="16" borderId="46"/>
    <xf numFmtId="359" fontId="257" fillId="0" borderId="0" applyProtection="0">
      <alignment horizontal="right"/>
    </xf>
    <xf numFmtId="38" fontId="125" fillId="16" borderId="46"/>
    <xf numFmtId="40" fontId="125" fillId="16" borderId="46"/>
    <xf numFmtId="0" fontId="257" fillId="0" borderId="0" applyNumberFormat="0" applyFill="0" applyBorder="0" applyAlignment="0">
      <protection locked="0"/>
    </xf>
    <xf numFmtId="0" fontId="263" fillId="0" borderId="0" applyNumberFormat="0" applyFill="0" applyBorder="0" applyAlignment="0"/>
    <xf numFmtId="360" fontId="72" fillId="0" borderId="0" applyFill="0" applyBorder="0" applyProtection="0">
      <alignment vertical="center"/>
    </xf>
    <xf numFmtId="232" fontId="72" fillId="0" borderId="0" applyFill="0" applyBorder="0" applyProtection="0">
      <alignment vertical="center"/>
    </xf>
    <xf numFmtId="58" fontId="257" fillId="16" borderId="42" applyProtection="0">
      <alignment horizontal="right"/>
    </xf>
    <xf numFmtId="58" fontId="257" fillId="16" borderId="42" applyProtection="0">
      <alignment horizontal="right"/>
    </xf>
    <xf numFmtId="0" fontId="264" fillId="0" borderId="0" applyProtection="0"/>
    <xf numFmtId="361" fontId="72" fillId="0" borderId="0" applyFill="0" applyBorder="0" applyProtection="0">
      <alignment vertical="center"/>
    </xf>
    <xf numFmtId="362" fontId="257" fillId="16" borderId="77" applyProtection="0"/>
    <xf numFmtId="229" fontId="72" fillId="0" borderId="0" applyFill="0" applyBorder="0" applyProtection="0">
      <alignment vertical="center"/>
    </xf>
    <xf numFmtId="251" fontId="72" fillId="16" borderId="0" applyNumberFormat="0" applyFont="0" applyBorder="0" applyAlignment="0" applyProtection="0">
      <alignment horizontal="center"/>
      <protection locked="0"/>
    </xf>
    <xf numFmtId="363" fontId="165" fillId="0" borderId="0"/>
    <xf numFmtId="0" fontId="96" fillId="0" borderId="0" applyFill="0" applyBorder="0">
      <alignment horizontal="right"/>
      <protection locked="0"/>
    </xf>
    <xf numFmtId="0" fontId="16" fillId="57" borderId="78">
      <alignment horizontal="left" vertical="center" wrapText="1"/>
    </xf>
    <xf numFmtId="364" fontId="72" fillId="0" borderId="0" applyFont="0" applyFill="0" applyBorder="0" applyAlignment="0" applyProtection="0"/>
    <xf numFmtId="201" fontId="72" fillId="0" borderId="0" applyFont="0" applyFill="0" applyBorder="0" applyAlignment="0" applyProtection="0"/>
    <xf numFmtId="38" fontId="265" fillId="0" borderId="0"/>
    <xf numFmtId="38" fontId="266" fillId="0" borderId="0"/>
    <xf numFmtId="38" fontId="154" fillId="0" borderId="0"/>
    <xf numFmtId="38" fontId="267" fillId="0" borderId="0"/>
    <xf numFmtId="0" fontId="109" fillId="0" borderId="0"/>
    <xf numFmtId="0" fontId="109" fillId="0" borderId="0"/>
    <xf numFmtId="0" fontId="80" fillId="97" borderId="0" applyNumberFormat="0" applyFont="0" applyBorder="0" applyProtection="0"/>
    <xf numFmtId="240" fontId="16" fillId="0" borderId="0" applyFont="0" applyFill="0" applyAlignment="0" applyProtection="0"/>
    <xf numFmtId="287" fontId="237" fillId="0" borderId="0" applyFill="0" applyBorder="0" applyAlignment="0" applyProtection="0"/>
    <xf numFmtId="302" fontId="72" fillId="0" borderId="0" applyFill="0" applyBorder="0" applyAlignment="0"/>
    <xf numFmtId="303" fontId="72" fillId="0" borderId="0" applyFill="0" applyBorder="0" applyAlignment="0"/>
    <xf numFmtId="302" fontId="72" fillId="0" borderId="0" applyFill="0" applyBorder="0" applyAlignment="0"/>
    <xf numFmtId="242" fontId="72" fillId="0" borderId="0" applyFill="0" applyBorder="0" applyAlignment="0"/>
    <xf numFmtId="303" fontId="72" fillId="0" borderId="0" applyFill="0" applyBorder="0" applyAlignment="0"/>
    <xf numFmtId="180" fontId="268" fillId="0" borderId="0" applyNumberFormat="0" applyFont="0" applyFill="0" applyBorder="0" applyAlignment="0">
      <protection hidden="1"/>
    </xf>
    <xf numFmtId="0" fontId="269" fillId="0" borderId="53">
      <alignment horizontal="left"/>
    </xf>
    <xf numFmtId="0" fontId="270" fillId="0" borderId="0">
      <alignment horizontal="left"/>
    </xf>
    <xf numFmtId="365" fontId="16" fillId="0" borderId="0" applyFont="0" applyFill="0" applyBorder="0" applyAlignment="0" applyProtection="0"/>
    <xf numFmtId="58" fontId="124" fillId="0" borderId="3" applyFont="0" applyFill="0" applyBorder="0" applyAlignment="0" applyProtection="0"/>
    <xf numFmtId="3" fontId="16" fillId="0" borderId="0"/>
    <xf numFmtId="0" fontId="271" fillId="0" borderId="3" applyFill="0" applyAlignment="0"/>
    <xf numFmtId="0" fontId="272" fillId="0" borderId="0" applyNumberFormat="0" applyFill="0" applyBorder="0" applyProtection="0">
      <alignment horizontal="left" vertical="center"/>
    </xf>
    <xf numFmtId="0" fontId="202" fillId="0" borderId="0" applyFill="0" applyBorder="0" applyAlignment="0" applyProtection="0"/>
    <xf numFmtId="221" fontId="88" fillId="0" borderId="0" applyFont="0" applyFill="0" applyBorder="0" applyAlignment="0" applyProtection="0"/>
    <xf numFmtId="366" fontId="96" fillId="0" borderId="0" applyFont="0" applyFill="0" applyBorder="0" applyAlignment="0" applyProtection="0"/>
    <xf numFmtId="192" fontId="16" fillId="0" borderId="0" applyFont="0" applyFill="0" applyBorder="0" applyAlignment="0" applyProtection="0"/>
    <xf numFmtId="303" fontId="16" fillId="0" borderId="0" applyFont="0" applyFill="0" applyBorder="0" applyAlignment="0" applyProtection="0"/>
    <xf numFmtId="38" fontId="88" fillId="0" borderId="0" applyFont="0" applyFill="0" applyBorder="0" applyAlignment="0" applyProtection="0"/>
    <xf numFmtId="40" fontId="88" fillId="0" borderId="0" applyFont="0" applyFill="0" applyBorder="0" applyAlignment="0" applyProtection="0"/>
    <xf numFmtId="367" fontId="72" fillId="0" borderId="0" applyFont="0" applyFill="0" applyBorder="0" applyAlignment="0" applyProtection="0"/>
    <xf numFmtId="192" fontId="72" fillId="0" borderId="0" applyFont="0" applyFill="0" applyBorder="0" applyAlignment="0" applyProtection="0"/>
    <xf numFmtId="311" fontId="72" fillId="0" borderId="79" applyFont="0" applyFill="0" applyBorder="0" applyAlignment="0" applyProtection="0">
      <alignment horizontal="center"/>
    </xf>
    <xf numFmtId="368" fontId="16" fillId="0" borderId="0" applyFont="0" applyFill="0" applyBorder="0" applyAlignment="0" applyProtection="0"/>
    <xf numFmtId="37" fontId="141" fillId="0" borderId="0" applyFont="0" applyFill="0" applyBorder="0" applyAlignment="0" applyProtection="0"/>
    <xf numFmtId="367" fontId="132" fillId="0" borderId="0" applyFont="0" applyFill="0" applyBorder="0" applyAlignment="0" applyProtection="0"/>
    <xf numFmtId="323" fontId="72" fillId="0" borderId="0" applyFont="0" applyFill="0" applyBorder="0" applyAlignment="0" applyProtection="0"/>
    <xf numFmtId="369" fontId="141" fillId="0" borderId="0" applyFont="0" applyFill="0" applyBorder="0" applyAlignment="0" applyProtection="0"/>
    <xf numFmtId="370" fontId="141" fillId="0" borderId="0" applyFont="0" applyFill="0" applyBorder="0" applyAlignment="0" applyProtection="0"/>
    <xf numFmtId="229" fontId="72" fillId="0" borderId="0" applyFont="0" applyFill="0" applyBorder="0" applyAlignment="0" applyProtection="0"/>
    <xf numFmtId="360" fontId="72" fillId="0" borderId="0" applyFont="0" applyFill="0" applyBorder="0" applyAlignment="0" applyProtection="0"/>
    <xf numFmtId="3" fontId="96" fillId="0" borderId="0"/>
    <xf numFmtId="266" fontId="72" fillId="0" borderId="0" applyFill="0" applyBorder="0" applyAlignment="0" applyProtection="0">
      <alignment horizontal="center"/>
      <protection locked="0"/>
    </xf>
    <xf numFmtId="3" fontId="96" fillId="0" borderId="0"/>
    <xf numFmtId="363" fontId="273" fillId="0" borderId="0" applyFont="0" applyFill="0" applyBorder="0" applyAlignment="0" applyProtection="0"/>
    <xf numFmtId="264" fontId="273" fillId="0" borderId="0" applyFont="0" applyFill="0" applyBorder="0" applyAlignment="0" applyProtection="0"/>
    <xf numFmtId="371" fontId="72" fillId="0" borderId="0" applyFont="0" applyFill="0" applyBorder="0" applyAlignment="0" applyProtection="0"/>
    <xf numFmtId="361" fontId="72" fillId="0" borderId="0" applyFont="0" applyFill="0" applyBorder="0" applyAlignment="0" applyProtection="0"/>
    <xf numFmtId="242" fontId="210" fillId="0" borderId="0">
      <protection locked="0"/>
    </xf>
    <xf numFmtId="3" fontId="88" fillId="0" borderId="0" applyFont="0" applyAlignment="0"/>
    <xf numFmtId="328" fontId="72" fillId="0" borderId="0">
      <alignment horizontal="right"/>
    </xf>
    <xf numFmtId="339" fontId="72" fillId="16" borderId="0">
      <alignment horizontal="center"/>
    </xf>
    <xf numFmtId="316" fontId="72" fillId="0" borderId="0"/>
    <xf numFmtId="0" fontId="182" fillId="0" borderId="0" applyFont="0" applyFill="0" applyBorder="0" applyAlignment="0" applyProtection="0">
      <alignment horizontal="right"/>
    </xf>
    <xf numFmtId="372" fontId="99" fillId="0" borderId="0" applyFont="0" applyFill="0" applyBorder="0" applyAlignment="0" applyProtection="0"/>
    <xf numFmtId="0" fontId="96" fillId="0" borderId="0" applyFont="0" applyFill="0" applyBorder="0" applyAlignment="0" applyProtection="0"/>
    <xf numFmtId="369" fontId="99" fillId="0" borderId="0" applyFont="0" applyFill="0" applyBorder="0" applyAlignment="0" applyProtection="0"/>
    <xf numFmtId="323" fontId="72" fillId="0" borderId="0"/>
    <xf numFmtId="0" fontId="141" fillId="0" borderId="0" applyFont="0" applyFill="0" applyBorder="0" applyAlignment="0" applyProtection="0">
      <alignment horizontal="right"/>
    </xf>
    <xf numFmtId="0" fontId="72" fillId="0" borderId="0" applyProtection="0">
      <alignment horizontal="right"/>
    </xf>
    <xf numFmtId="177" fontId="16" fillId="16" borderId="16" applyProtection="0">
      <alignment horizontal="right"/>
    </xf>
    <xf numFmtId="177" fontId="16" fillId="16" borderId="16" applyProtection="0">
      <alignment horizontal="right"/>
    </xf>
    <xf numFmtId="311" fontId="72" fillId="61" borderId="0"/>
    <xf numFmtId="180" fontId="16" fillId="0" borderId="0"/>
    <xf numFmtId="232" fontId="96" fillId="0" borderId="0"/>
    <xf numFmtId="193" fontId="96" fillId="0" borderId="0"/>
    <xf numFmtId="196" fontId="96" fillId="0" borderId="0"/>
    <xf numFmtId="192" fontId="16" fillId="51" borderId="0" applyFont="0" applyBorder="0" applyAlignment="0" applyProtection="0">
      <alignment horizontal="right"/>
      <protection hidden="1"/>
    </xf>
    <xf numFmtId="0" fontId="274" fillId="0" borderId="0" applyNumberFormat="0" applyFill="0" applyBorder="0" applyProtection="0">
      <alignment horizontal="left"/>
    </xf>
    <xf numFmtId="0" fontId="16" fillId="0" borderId="0" applyNumberFormat="0" applyFill="0" applyBorder="0" applyAlignment="0" applyProtection="0"/>
    <xf numFmtId="0" fontId="109" fillId="0" borderId="0" applyNumberFormat="0" applyFill="0" applyAlignment="0" applyProtection="0"/>
    <xf numFmtId="37" fontId="275" fillId="0" borderId="0"/>
    <xf numFmtId="365" fontId="72" fillId="0" borderId="0" applyFont="0" applyFill="0" applyBorder="0" applyAlignment="0" applyProtection="0"/>
    <xf numFmtId="0" fontId="88" fillId="0" borderId="0"/>
    <xf numFmtId="1" fontId="96" fillId="0" borderId="0"/>
    <xf numFmtId="190" fontId="94" fillId="0" borderId="0" applyFill="0" applyBorder="0" applyAlignment="0" applyProtection="0"/>
    <xf numFmtId="180" fontId="257" fillId="16" borderId="42">
      <alignment horizontal="right"/>
    </xf>
    <xf numFmtId="180" fontId="257" fillId="16" borderId="42">
      <alignment horizontal="right"/>
    </xf>
    <xf numFmtId="244" fontId="16" fillId="0" borderId="0"/>
    <xf numFmtId="1" fontId="276" fillId="0" borderId="0" applyFill="0" applyBorder="0"/>
    <xf numFmtId="38" fontId="72" fillId="0" borderId="46" applyFont="0" applyFill="0" applyBorder="0" applyAlignment="0" applyProtection="0"/>
    <xf numFmtId="251" fontId="16" fillId="0" borderId="0" applyFont="0" applyFill="0" applyBorder="0" applyAlignment="0"/>
    <xf numFmtId="40" fontId="72" fillId="0" borderId="0" applyFont="0" applyFill="0" applyBorder="0" applyAlignment="0"/>
    <xf numFmtId="0" fontId="72" fillId="0" borderId="0" applyFont="0" applyFill="0" applyBorder="0" applyAlignment="0"/>
    <xf numFmtId="190" fontId="72" fillId="0" borderId="0" applyFont="0" applyFill="0" applyBorder="0" applyAlignment="0" applyProtection="0">
      <protection locked="0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 applyFill="0" applyBorder="0" applyProtection="0"/>
    <xf numFmtId="0" fontId="16" fillId="0" borderId="0">
      <alignment vertical="center"/>
    </xf>
    <xf numFmtId="0" fontId="16" fillId="0" borderId="0"/>
    <xf numFmtId="0" fontId="16" fillId="0" borderId="0"/>
    <xf numFmtId="0" fontId="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251" fontId="124" fillId="0" borderId="0" applyNumberFormat="0" applyFill="0" applyBorder="0" applyAlignment="0" applyProtection="0"/>
    <xf numFmtId="3" fontId="277" fillId="0" borderId="0">
      <alignment horizontal="left"/>
    </xf>
    <xf numFmtId="279" fontId="16" fillId="0" borderId="0" applyFont="0" applyFill="0" applyBorder="0" applyAlignment="0" applyProtection="0"/>
    <xf numFmtId="0" fontId="136" fillId="0" borderId="0"/>
    <xf numFmtId="0" fontId="16" fillId="0" borderId="0"/>
    <xf numFmtId="0" fontId="72" fillId="0" borderId="0" applyFont="0" applyFill="0" applyBorder="0" applyAlignment="0" applyProtection="0">
      <alignment horizontal="right"/>
    </xf>
    <xf numFmtId="180" fontId="257" fillId="16" borderId="42">
      <alignment horizontal="right"/>
    </xf>
    <xf numFmtId="180" fontId="257" fillId="16" borderId="42">
      <alignment horizontal="right"/>
    </xf>
    <xf numFmtId="177" fontId="278" fillId="0" borderId="0"/>
    <xf numFmtId="365" fontId="72" fillId="0" borderId="0" applyFill="0" applyBorder="0" applyProtection="0">
      <alignment vertical="center"/>
    </xf>
    <xf numFmtId="40" fontId="124" fillId="0" borderId="0">
      <alignment horizontal="left"/>
    </xf>
    <xf numFmtId="190" fontId="80" fillId="0" borderId="0" applyFill="0" applyBorder="0" applyAlignment="0" applyProtection="0"/>
    <xf numFmtId="0" fontId="16" fillId="0" borderId="0"/>
    <xf numFmtId="251" fontId="72" fillId="0" borderId="0"/>
    <xf numFmtId="0" fontId="136" fillId="0" borderId="0" applyFont="0" applyBorder="0" applyAlignment="0"/>
    <xf numFmtId="0" fontId="16" fillId="0" borderId="0"/>
    <xf numFmtId="285" fontId="16" fillId="0" borderId="0" applyFont="0" applyFill="0" applyBorder="0" applyAlignment="0" applyProtection="0"/>
    <xf numFmtId="309" fontId="72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279" fillId="0" borderId="80"/>
    <xf numFmtId="251" fontId="16" fillId="0" borderId="0" applyFont="0" applyFill="0" applyBorder="0" applyAlignment="0" applyProtection="0"/>
    <xf numFmtId="184" fontId="80" fillId="0" borderId="11" applyFont="0" applyFill="0" applyBorder="0" applyAlignment="0" applyProtection="0"/>
    <xf numFmtId="243" fontId="181" fillId="0" borderId="0" applyFont="0" applyFill="0" applyBorder="0" applyAlignment="0" applyProtection="0"/>
    <xf numFmtId="184" fontId="80" fillId="0" borderId="11" applyFont="0" applyFill="0" applyBorder="0" applyAlignment="0" applyProtection="0"/>
    <xf numFmtId="290" fontId="72" fillId="0" borderId="0" applyFill="0" applyBorder="0" applyAlignment="0" applyProtection="0"/>
    <xf numFmtId="283" fontId="16" fillId="0" borderId="0" applyFont="0" applyFill="0" applyBorder="0" applyAlignment="0" applyProtection="0"/>
    <xf numFmtId="196" fontId="80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72" fillId="0" borderId="0" applyFont="0" applyBorder="0" applyAlignment="0"/>
    <xf numFmtId="364" fontId="72" fillId="0" borderId="0" applyBorder="0" applyProtection="0"/>
    <xf numFmtId="0" fontId="132" fillId="0" borderId="69"/>
    <xf numFmtId="0" fontId="16" fillId="0" borderId="0">
      <alignment horizontal="left"/>
    </xf>
    <xf numFmtId="240" fontId="280" fillId="98" borderId="0">
      <alignment horizontal="right"/>
    </xf>
    <xf numFmtId="362" fontId="72" fillId="98" borderId="0">
      <alignment horizontal="right"/>
    </xf>
    <xf numFmtId="190" fontId="280" fillId="54" borderId="0">
      <alignment horizontal="right"/>
    </xf>
    <xf numFmtId="227" fontId="72" fillId="98" borderId="0">
      <alignment horizontal="right"/>
    </xf>
    <xf numFmtId="368" fontId="72" fillId="98" borderId="0">
      <alignment horizontal="right"/>
    </xf>
    <xf numFmtId="292" fontId="72" fillId="98" borderId="0">
      <alignment horizontal="right"/>
    </xf>
    <xf numFmtId="0" fontId="80" fillId="0" borderId="0" applyProtection="0"/>
    <xf numFmtId="9" fontId="80" fillId="0" borderId="0" applyProtection="0">
      <alignment horizontal="right"/>
    </xf>
    <xf numFmtId="0" fontId="16" fillId="0" borderId="0" applyNumberFormat="0" applyFont="0" applyBorder="0" applyAlignment="0"/>
    <xf numFmtId="180" fontId="182" fillId="0" borderId="0" applyNumberFormat="0" applyFill="0" applyBorder="0" applyAlignment="0" applyProtection="0"/>
    <xf numFmtId="177" fontId="267" fillId="0" borderId="0"/>
    <xf numFmtId="351" fontId="72" fillId="0" borderId="0"/>
    <xf numFmtId="298" fontId="72" fillId="0" borderId="0"/>
    <xf numFmtId="352" fontId="72" fillId="0" borderId="0"/>
    <xf numFmtId="299" fontId="72" fillId="0" borderId="0"/>
    <xf numFmtId="351" fontId="72" fillId="0" borderId="0"/>
    <xf numFmtId="298" fontId="72" fillId="0" borderId="0"/>
    <xf numFmtId="10" fontId="96" fillId="0" borderId="11"/>
    <xf numFmtId="10" fontId="96" fillId="0" borderId="11"/>
    <xf numFmtId="10" fontId="96" fillId="0" borderId="11"/>
    <xf numFmtId="10" fontId="96" fillId="0" borderId="11"/>
    <xf numFmtId="352" fontId="72" fillId="0" borderId="0"/>
    <xf numFmtId="299" fontId="72" fillId="0" borderId="0"/>
    <xf numFmtId="291" fontId="80" fillId="0" borderId="0"/>
    <xf numFmtId="0" fontId="72" fillId="0" borderId="0"/>
    <xf numFmtId="247" fontId="80" fillId="0" borderId="0"/>
    <xf numFmtId="351" fontId="72" fillId="0" borderId="0"/>
    <xf numFmtId="298" fontId="72" fillId="0" borderId="0"/>
    <xf numFmtId="364" fontId="72" fillId="0" borderId="0"/>
    <xf numFmtId="301" fontId="72" fillId="0" borderId="0"/>
    <xf numFmtId="37" fontId="72" fillId="0" borderId="0" applyBorder="0">
      <protection locked="0"/>
    </xf>
    <xf numFmtId="177" fontId="281" fillId="0" borderId="0" applyFont="0" applyFill="0" applyBorder="0" applyAlignment="0" applyProtection="0"/>
    <xf numFmtId="0" fontId="282" fillId="0" borderId="0"/>
    <xf numFmtId="0" fontId="283" fillId="0" borderId="0" applyProtection="0">
      <alignment horizontal="left"/>
    </xf>
    <xf numFmtId="0" fontId="16" fillId="0" borderId="0" applyFill="0" applyBorder="0" applyProtection="0">
      <alignment horizontal="left"/>
    </xf>
    <xf numFmtId="0" fontId="16" fillId="0" borderId="0" applyFill="0" applyBorder="0" applyProtection="0">
      <alignment horizontal="left"/>
    </xf>
    <xf numFmtId="1" fontId="16" fillId="0" borderId="0" applyProtection="0">
      <alignment horizontal="right" vertical="center"/>
    </xf>
    <xf numFmtId="305" fontId="100" fillId="99" borderId="0" applyNumberFormat="0" applyFont="0" applyBorder="0" applyAlignment="0" applyProtection="0"/>
    <xf numFmtId="192" fontId="16" fillId="0" borderId="0" applyFill="0"/>
    <xf numFmtId="264" fontId="72" fillId="0" borderId="0"/>
    <xf numFmtId="323" fontId="72" fillId="0" borderId="0" applyFill="0" applyBorder="0"/>
    <xf numFmtId="177" fontId="79" fillId="0" borderId="0"/>
    <xf numFmtId="232" fontId="72" fillId="0" borderId="0" applyFont="0" applyFill="0" applyBorder="0" applyAlignment="0" applyProtection="0"/>
    <xf numFmtId="177" fontId="284" fillId="0" borderId="80" applyBorder="0"/>
    <xf numFmtId="177" fontId="285" fillId="0" borderId="0">
      <alignment horizontal="right"/>
    </xf>
    <xf numFmtId="0" fontId="93" fillId="0" borderId="0"/>
    <xf numFmtId="0" fontId="72" fillId="0" borderId="0"/>
    <xf numFmtId="240" fontId="72" fillId="0" borderId="0" applyFont="0" applyFill="0" applyBorder="0" applyAlignment="0" applyProtection="0">
      <protection hidden="1"/>
    </xf>
    <xf numFmtId="0" fontId="72" fillId="0" borderId="0" applyFont="0" applyFill="0" applyBorder="0" applyAlignment="0" applyProtection="0"/>
    <xf numFmtId="0" fontId="72" fillId="0" borderId="0" applyFont="0" applyFill="0" applyBorder="0" applyAlignment="0" applyProtection="0">
      <protection hidden="1"/>
    </xf>
    <xf numFmtId="0" fontId="286" fillId="0" borderId="0"/>
    <xf numFmtId="58" fontId="99" fillId="0" borderId="0">
      <alignment horizontal="center" wrapText="1"/>
      <protection locked="0"/>
    </xf>
    <xf numFmtId="362" fontId="156" fillId="16" borderId="42">
      <alignment horizontal="right"/>
    </xf>
    <xf numFmtId="362" fontId="156" fillId="16" borderId="42">
      <alignment horizontal="right"/>
    </xf>
    <xf numFmtId="177" fontId="75" fillId="0" borderId="0" applyFont="0" applyFill="0" applyBorder="0" applyAlignment="0" applyProtection="0"/>
    <xf numFmtId="10" fontId="75" fillId="0" borderId="0" applyFont="0" applyFill="0" applyBorder="0" applyAlignment="0" applyProtection="0"/>
    <xf numFmtId="303" fontId="136" fillId="0" borderId="0" applyFont="0" applyFill="0" applyBorder="0" applyAlignment="0" applyProtection="0">
      <alignment horizontal="right"/>
    </xf>
    <xf numFmtId="0" fontId="125" fillId="0" borderId="0" applyFill="0" applyBorder="0" applyAlignment="0" applyProtection="0"/>
    <xf numFmtId="9" fontId="162" fillId="0" borderId="13"/>
    <xf numFmtId="9" fontId="162" fillId="0" borderId="13"/>
    <xf numFmtId="9" fontId="139" fillId="0" borderId="0" applyFont="0" applyFill="0" applyBorder="0" applyAlignment="0" applyProtection="0"/>
    <xf numFmtId="248" fontId="16" fillId="0" borderId="11" applyFill="0" applyBorder="0" applyAlignment="0" applyProtection="0"/>
    <xf numFmtId="248" fontId="16" fillId="0" borderId="11" applyFill="0" applyBorder="0" applyAlignment="0" applyProtection="0"/>
    <xf numFmtId="322" fontId="72" fillId="0" borderId="0" applyFont="0" applyFill="0" applyBorder="0" applyAlignment="0" applyProtection="0"/>
    <xf numFmtId="357" fontId="125" fillId="0" borderId="0" applyFont="0" applyFill="0" applyBorder="0" applyAlignment="0" applyProtection="0"/>
    <xf numFmtId="267" fontId="125" fillId="0" borderId="0" applyFill="0" applyBorder="0" applyAlignment="0" applyProtection="0"/>
    <xf numFmtId="177" fontId="162" fillId="0" borderId="13"/>
    <xf numFmtId="177" fontId="162" fillId="0" borderId="13"/>
    <xf numFmtId="314" fontId="16" fillId="0" borderId="0" applyFont="0" applyFill="0" applyBorder="0" applyAlignment="0"/>
    <xf numFmtId="262" fontId="72" fillId="0" borderId="0" applyFont="0" applyFill="0" applyBorder="0" applyAlignment="0" applyProtection="0"/>
    <xf numFmtId="254" fontId="16" fillId="0" borderId="0" applyFont="0" applyFill="0" applyBorder="0" applyAlignment="0"/>
    <xf numFmtId="10" fontId="162" fillId="0" borderId="13"/>
    <xf numFmtId="10" fontId="162" fillId="0" borderId="13"/>
    <xf numFmtId="0" fontId="16" fillId="0" borderId="0" applyFont="0" applyFill="0" applyBorder="0" applyAlignment="0"/>
    <xf numFmtId="194" fontId="125" fillId="0" borderId="0" applyFill="0" applyBorder="0" applyAlignment="0" applyProtection="0"/>
    <xf numFmtId="200" fontId="125" fillId="0" borderId="0" applyFont="0" applyFill="0" applyBorder="0" applyAlignment="0" applyProtection="0"/>
    <xf numFmtId="251" fontId="16" fillId="0" borderId="0" applyFont="0" applyFill="0" applyBorder="0" applyAlignment="0" applyProtection="0"/>
    <xf numFmtId="9" fontId="80" fillId="0" borderId="0"/>
    <xf numFmtId="10" fontId="80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263" fontId="16" fillId="0" borderId="0" applyFont="0" applyFill="0" applyBorder="0" applyProtection="0">
      <alignment horizontal="right"/>
    </xf>
    <xf numFmtId="229" fontId="72" fillId="100" borderId="0">
      <alignment horizontal="right"/>
    </xf>
    <xf numFmtId="241" fontId="72" fillId="0" borderId="0" applyFont="0" applyFill="0" applyBorder="0" applyProtection="0">
      <alignment horizontal="right"/>
    </xf>
    <xf numFmtId="371" fontId="72" fillId="0" borderId="0" applyFill="0" applyBorder="0" applyAlignment="0" applyProtection="0"/>
    <xf numFmtId="177" fontId="125" fillId="0" borderId="0" applyFill="0" applyBorder="0" applyProtection="0">
      <alignment horizontal="right"/>
    </xf>
    <xf numFmtId="177" fontId="156" fillId="0" borderId="0" applyFill="0" applyBorder="0" applyProtection="0">
      <alignment horizontal="right"/>
    </xf>
    <xf numFmtId="262" fontId="72" fillId="0" borderId="0" applyFont="0" applyFill="0" applyBorder="0" applyAlignment="0" applyProtection="0"/>
    <xf numFmtId="355" fontId="187" fillId="0" borderId="0">
      <alignment horizontal="right"/>
    </xf>
    <xf numFmtId="177" fontId="181" fillId="0" borderId="0"/>
    <xf numFmtId="358" fontId="16" fillId="0" borderId="0"/>
    <xf numFmtId="10" fontId="181" fillId="0" borderId="0">
      <protection locked="0"/>
    </xf>
    <xf numFmtId="290" fontId="136" fillId="0" borderId="0" applyFont="0" applyFill="0" applyBorder="0">
      <alignment horizontal="right"/>
    </xf>
    <xf numFmtId="0" fontId="96" fillId="0" borderId="0" applyFill="0" applyBorder="0">
      <alignment horizontal="right"/>
      <protection locked="0"/>
    </xf>
    <xf numFmtId="264" fontId="16" fillId="0" borderId="0" applyFont="0" applyFill="0" applyBorder="0" applyAlignment="0"/>
    <xf numFmtId="0" fontId="99" fillId="0" borderId="0" applyFont="0" applyFill="0" applyBorder="0" applyAlignment="0" applyProtection="0"/>
    <xf numFmtId="0" fontId="72" fillId="0" borderId="0" applyFont="0" applyFill="0" applyBorder="0" applyAlignment="0" applyProtection="0"/>
    <xf numFmtId="9" fontId="16" fillId="0" borderId="0" applyFont="0" applyFill="0" applyBorder="0" applyAlignment="0" applyProtection="0"/>
    <xf numFmtId="362" fontId="156" fillId="16" borderId="42">
      <alignment horizontal="right"/>
    </xf>
    <xf numFmtId="362" fontId="156" fillId="16" borderId="42">
      <alignment horizontal="right"/>
    </xf>
    <xf numFmtId="0" fontId="72" fillId="0" borderId="0">
      <alignment horizontal="right"/>
    </xf>
    <xf numFmtId="0" fontId="88" fillId="0" borderId="0" applyFont="0">
      <alignment horizontal="centerContinuous"/>
    </xf>
    <xf numFmtId="254" fontId="201" fillId="0" borderId="0" applyFill="0" applyBorder="0" applyProtection="0"/>
    <xf numFmtId="305" fontId="99" fillId="0" borderId="0" applyFont="0" applyFill="0" applyBorder="0" applyAlignment="0" applyProtection="0"/>
    <xf numFmtId="177" fontId="287" fillId="0" borderId="0">
      <alignment horizontal="right"/>
    </xf>
    <xf numFmtId="1" fontId="96" fillId="0" borderId="0"/>
    <xf numFmtId="0" fontId="99" fillId="0" borderId="0" applyFont="0" applyFill="0" applyBorder="0" applyAlignment="0" applyProtection="0">
      <protection locked="0"/>
    </xf>
    <xf numFmtId="209" fontId="210" fillId="0" borderId="0">
      <protection locked="0"/>
    </xf>
    <xf numFmtId="9" fontId="16" fillId="0" borderId="0" applyFont="0" applyFill="0" applyBorder="0" applyAlignment="0" applyProtection="0"/>
    <xf numFmtId="0" fontId="288" fillId="0" borderId="0" applyFont="0" applyFill="0" applyBorder="0" applyAlignment="0" applyProtection="0">
      <alignment horizontal="center"/>
    </xf>
    <xf numFmtId="0" fontId="288" fillId="0" borderId="0" applyFont="0" applyFill="0" applyBorder="0" applyAlignment="0" applyProtection="0">
      <alignment horizontal="center"/>
    </xf>
    <xf numFmtId="0" fontId="288" fillId="0" borderId="0" applyFont="0" applyFill="0" applyBorder="0" applyAlignment="0" applyProtection="0">
      <alignment horizontal="center"/>
    </xf>
    <xf numFmtId="359" fontId="16" fillId="0" borderId="0" applyFont="0" applyFill="0" applyBorder="0" applyAlignment="0" applyProtection="0"/>
    <xf numFmtId="0" fontId="72" fillId="0" borderId="13"/>
    <xf numFmtId="0" fontId="72" fillId="0" borderId="13"/>
    <xf numFmtId="10" fontId="101" fillId="0" borderId="0"/>
    <xf numFmtId="9" fontId="101" fillId="0" borderId="0"/>
    <xf numFmtId="302" fontId="72" fillId="0" borderId="0" applyFill="0" applyBorder="0" applyAlignment="0"/>
    <xf numFmtId="303" fontId="72" fillId="0" borderId="0" applyFill="0" applyBorder="0" applyAlignment="0"/>
    <xf numFmtId="302" fontId="72" fillId="0" borderId="0" applyFill="0" applyBorder="0" applyAlignment="0"/>
    <xf numFmtId="242" fontId="72" fillId="0" borderId="0" applyFill="0" applyBorder="0" applyAlignment="0"/>
    <xf numFmtId="303" fontId="72" fillId="0" borderId="0" applyFill="0" applyBorder="0" applyAlignment="0"/>
    <xf numFmtId="251" fontId="99" fillId="0" borderId="0" applyFill="0" applyBorder="0" applyAlignment="0" applyProtection="0"/>
    <xf numFmtId="38" fontId="99" fillId="0" borderId="0" applyFont="0" applyFill="0" applyBorder="0" applyAlignment="0" applyProtection="0"/>
    <xf numFmtId="0" fontId="289" fillId="0" borderId="54">
      <alignment horizontal="right"/>
    </xf>
    <xf numFmtId="0" fontId="124" fillId="51" borderId="46" applyNumberFormat="0" applyFont="0" applyAlignment="0" applyProtection="0"/>
    <xf numFmtId="360" fontId="16" fillId="51" borderId="0" applyNumberFormat="0" applyFont="0" applyBorder="0" applyAlignment="0" applyProtection="0">
      <alignment horizontal="center"/>
      <protection locked="0"/>
    </xf>
    <xf numFmtId="192" fontId="15" fillId="0" borderId="0"/>
    <xf numFmtId="300" fontId="124" fillId="0" borderId="0" applyFill="0" applyBorder="0" applyProtection="0">
      <alignment horizontal="right"/>
    </xf>
    <xf numFmtId="0" fontId="269" fillId="0" borderId="53">
      <alignment horizontal="centerContinuous"/>
    </xf>
    <xf numFmtId="0" fontId="290" fillId="0" borderId="3"/>
    <xf numFmtId="193" fontId="291" fillId="0" borderId="0">
      <alignment horizontal="right"/>
    </xf>
    <xf numFmtId="0" fontId="292" fillId="0" borderId="0" applyProtection="0"/>
    <xf numFmtId="10" fontId="93" fillId="0" borderId="46"/>
    <xf numFmtId="314" fontId="199" fillId="0" borderId="0"/>
    <xf numFmtId="361" fontId="16" fillId="0" borderId="0" applyFont="0" applyFill="0" applyBorder="0" applyProtection="0">
      <alignment horizontal="right"/>
    </xf>
    <xf numFmtId="335" fontId="16" fillId="0" borderId="0" applyFont="0" applyFill="0" applyBorder="0" applyProtection="0">
      <alignment horizontal="right"/>
    </xf>
    <xf numFmtId="0" fontId="16" fillId="0" borderId="0" applyFont="0" applyFill="0" applyBorder="0" applyProtection="0">
      <alignment horizontal="right"/>
    </xf>
    <xf numFmtId="182" fontId="72" fillId="0" borderId="0">
      <alignment horizontal="right"/>
      <protection locked="0"/>
    </xf>
    <xf numFmtId="292" fontId="16" fillId="0" borderId="0" applyFill="0" applyBorder="0" applyAlignment="0" applyProtection="0"/>
    <xf numFmtId="235" fontId="72" fillId="0" borderId="81" applyNumberFormat="0" applyFont="0" applyFill="0" applyAlignment="0" applyProtection="0"/>
    <xf numFmtId="251" fontId="293" fillId="0" borderId="0" applyNumberFormat="0" applyFill="0" applyBorder="0" applyAlignment="0" applyProtection="0">
      <alignment horizontal="left"/>
    </xf>
    <xf numFmtId="0" fontId="294" fillId="0" borderId="0" applyNumberFormat="0" applyFill="0" applyBorder="0" applyProtection="0">
      <protection locked="0"/>
    </xf>
    <xf numFmtId="251" fontId="137" fillId="0" borderId="0" applyFont="0" applyFill="0" applyBorder="0" applyAlignment="0" applyProtection="0"/>
    <xf numFmtId="0" fontId="72" fillId="0" borderId="0">
      <alignment horizontal="right"/>
    </xf>
    <xf numFmtId="241" fontId="72" fillId="0" borderId="0" applyProtection="0">
      <alignment horizontal="right"/>
    </xf>
    <xf numFmtId="262" fontId="16" fillId="0" borderId="0" applyProtection="0">
      <alignment horizontal="right"/>
    </xf>
    <xf numFmtId="193" fontId="72" fillId="0" borderId="0" applyProtection="0">
      <alignment horizontal="right"/>
    </xf>
    <xf numFmtId="272" fontId="72" fillId="0" borderId="0" applyProtection="0">
      <alignment horizontal="right"/>
    </xf>
    <xf numFmtId="273" fontId="72" fillId="0" borderId="0" applyProtection="0">
      <alignment horizontal="right"/>
    </xf>
    <xf numFmtId="274" fontId="72" fillId="0" borderId="0" applyProtection="0">
      <alignment horizontal="right"/>
    </xf>
    <xf numFmtId="275" fontId="72" fillId="0" borderId="0" applyProtection="0">
      <alignment horizontal="right"/>
    </xf>
    <xf numFmtId="183" fontId="72" fillId="0" borderId="0" applyProtection="0">
      <alignment horizontal="right"/>
    </xf>
    <xf numFmtId="202" fontId="72" fillId="0" borderId="0" applyProtection="0">
      <alignment horizontal="right"/>
    </xf>
    <xf numFmtId="0" fontId="295" fillId="0" borderId="0" applyNumberFormat="0" applyFill="0" applyBorder="0" applyProtection="0">
      <alignment horizontal="right" vertical="center"/>
    </xf>
    <xf numFmtId="304" fontId="72" fillId="0" borderId="0" applyProtection="0"/>
    <xf numFmtId="0" fontId="145" fillId="89" borderId="67" applyNumberFormat="0" applyBorder="0" applyProtection="0">
      <alignment horizontal="left" wrapText="1"/>
    </xf>
    <xf numFmtId="0" fontId="124" fillId="0" borderId="0" applyNumberFormat="0" applyFill="0" applyBorder="0"/>
    <xf numFmtId="1" fontId="296" fillId="0" borderId="0" applyNumberFormat="0" applyFont="0" applyFill="0" applyBorder="0" applyAlignment="0" applyProtection="0"/>
    <xf numFmtId="1" fontId="296" fillId="0" borderId="0" applyNumberFormat="0" applyFont="0" applyFill="0" applyBorder="0" applyAlignment="0" applyProtection="0"/>
    <xf numFmtId="1" fontId="296" fillId="0" borderId="0" applyNumberFormat="0" applyFont="0" applyFill="0" applyBorder="0" applyAlignment="0" applyProtection="0"/>
    <xf numFmtId="1" fontId="296" fillId="0" borderId="0" applyNumberFormat="0" applyFont="0" applyFill="0" applyBorder="0" applyAlignment="0" applyProtection="0"/>
    <xf numFmtId="0" fontId="77" fillId="0" borderId="0" applyNumberFormat="0" applyBorder="0"/>
    <xf numFmtId="362" fontId="16" fillId="0" borderId="0"/>
    <xf numFmtId="0" fontId="143" fillId="0" borderId="41">
      <protection locked="0"/>
    </xf>
    <xf numFmtId="0" fontId="143" fillId="0" borderId="41">
      <protection locked="0"/>
    </xf>
    <xf numFmtId="0" fontId="143" fillId="0" borderId="0"/>
    <xf numFmtId="0" fontId="143" fillId="0" borderId="41">
      <alignment horizontal="centerContinuous"/>
    </xf>
    <xf numFmtId="0" fontId="143" fillId="0" borderId="41">
      <alignment horizontal="centerContinuous"/>
    </xf>
    <xf numFmtId="0" fontId="143" fillId="0" borderId="41">
      <protection locked="0"/>
    </xf>
    <xf numFmtId="180" fontId="143" fillId="0" borderId="0"/>
    <xf numFmtId="0" fontId="143" fillId="0" borderId="41">
      <alignment horizontal="centerContinuous"/>
    </xf>
    <xf numFmtId="180" fontId="143" fillId="0" borderId="0"/>
    <xf numFmtId="0" fontId="143" fillId="0" borderId="41">
      <protection locked="0"/>
    </xf>
    <xf numFmtId="0" fontId="143" fillId="0" borderId="0"/>
    <xf numFmtId="0" fontId="143" fillId="0" borderId="41">
      <alignment horizontal="centerContinuous"/>
    </xf>
    <xf numFmtId="180" fontId="143" fillId="0" borderId="0"/>
    <xf numFmtId="0" fontId="143" fillId="0" borderId="41">
      <alignment horizontal="centerContinuous"/>
    </xf>
    <xf numFmtId="0" fontId="143" fillId="0" borderId="41">
      <alignment horizontal="centerContinuous"/>
    </xf>
    <xf numFmtId="0" fontId="143" fillId="0" borderId="41">
      <alignment horizontal="centerContinuous"/>
    </xf>
    <xf numFmtId="0" fontId="143" fillId="0" borderId="41">
      <alignment horizontal="centerContinuous"/>
    </xf>
    <xf numFmtId="0" fontId="143" fillId="0" borderId="0"/>
    <xf numFmtId="0" fontId="143" fillId="0" borderId="41">
      <protection locked="0"/>
    </xf>
    <xf numFmtId="0" fontId="143" fillId="0" borderId="41">
      <alignment horizontal="centerContinuous"/>
    </xf>
    <xf numFmtId="180" fontId="143" fillId="0" borderId="0"/>
    <xf numFmtId="0" fontId="143" fillId="0" borderId="41">
      <protection locked="0"/>
    </xf>
    <xf numFmtId="0" fontId="143" fillId="0" borderId="41">
      <alignment horizontal="centerContinuous"/>
    </xf>
    <xf numFmtId="0" fontId="143" fillId="0" borderId="41">
      <protection locked="0"/>
    </xf>
    <xf numFmtId="0" fontId="143" fillId="0" borderId="41">
      <alignment horizontal="centerContinuous"/>
    </xf>
    <xf numFmtId="0" fontId="143" fillId="0" borderId="41">
      <alignment horizontal="centerContinuous"/>
    </xf>
    <xf numFmtId="0" fontId="143" fillId="0" borderId="0"/>
    <xf numFmtId="0" fontId="143" fillId="0" borderId="41">
      <alignment horizontal="centerContinuous"/>
    </xf>
    <xf numFmtId="180" fontId="143" fillId="0" borderId="0"/>
    <xf numFmtId="180" fontId="143" fillId="0" borderId="0"/>
    <xf numFmtId="0" fontId="143" fillId="0" borderId="41">
      <protection locked="0"/>
    </xf>
    <xf numFmtId="0" fontId="143" fillId="0" borderId="41">
      <alignment horizontal="centerContinuous"/>
    </xf>
    <xf numFmtId="0" fontId="143" fillId="0" borderId="41">
      <alignment horizontal="centerContinuous"/>
    </xf>
    <xf numFmtId="0" fontId="143" fillId="0" borderId="0"/>
    <xf numFmtId="0" fontId="143" fillId="0" borderId="41">
      <protection locked="0"/>
    </xf>
    <xf numFmtId="0" fontId="143" fillId="0" borderId="41">
      <alignment horizontal="centerContinuous"/>
    </xf>
    <xf numFmtId="0" fontId="143" fillId="0" borderId="0"/>
    <xf numFmtId="0" fontId="143" fillId="0" borderId="41">
      <protection locked="0"/>
    </xf>
    <xf numFmtId="0" fontId="143" fillId="0" borderId="0"/>
    <xf numFmtId="0" fontId="143" fillId="0" borderId="41">
      <alignment horizontal="centerContinuous"/>
    </xf>
    <xf numFmtId="0" fontId="143" fillId="0" borderId="41">
      <protection locked="0"/>
    </xf>
    <xf numFmtId="180" fontId="143" fillId="0" borderId="0"/>
    <xf numFmtId="0" fontId="143" fillId="0" borderId="41">
      <protection locked="0"/>
    </xf>
    <xf numFmtId="0" fontId="143" fillId="0" borderId="41">
      <alignment horizontal="centerContinuous"/>
    </xf>
    <xf numFmtId="0" fontId="143" fillId="0" borderId="41">
      <protection locked="0"/>
    </xf>
    <xf numFmtId="0" fontId="143" fillId="0" borderId="41">
      <protection locked="0"/>
    </xf>
    <xf numFmtId="0" fontId="143" fillId="0" borderId="0"/>
    <xf numFmtId="0" fontId="143" fillId="0" borderId="41">
      <protection locked="0"/>
    </xf>
    <xf numFmtId="0" fontId="143" fillId="0" borderId="0"/>
    <xf numFmtId="0" fontId="143" fillId="0" borderId="41">
      <alignment horizontal="centerContinuous"/>
    </xf>
    <xf numFmtId="0" fontId="143" fillId="0" borderId="41">
      <protection locked="0"/>
    </xf>
    <xf numFmtId="0" fontId="143" fillId="0" borderId="0"/>
    <xf numFmtId="0" fontId="143" fillId="0" borderId="41">
      <alignment horizontal="centerContinuous"/>
    </xf>
    <xf numFmtId="0" fontId="143" fillId="0" borderId="0"/>
    <xf numFmtId="0" fontId="143" fillId="0" borderId="41">
      <protection locked="0"/>
    </xf>
    <xf numFmtId="0" fontId="83" fillId="0" borderId="41">
      <alignment horizontal="centerContinuous"/>
    </xf>
    <xf numFmtId="0" fontId="143" fillId="0" borderId="41">
      <alignment horizontal="centerContinuous"/>
    </xf>
    <xf numFmtId="0" fontId="143" fillId="0" borderId="41">
      <protection locked="0"/>
    </xf>
    <xf numFmtId="0" fontId="143" fillId="0" borderId="41">
      <protection locked="0"/>
    </xf>
    <xf numFmtId="0" fontId="143" fillId="0" borderId="41">
      <alignment horizontal="centerContinuous"/>
    </xf>
    <xf numFmtId="0" fontId="143" fillId="0" borderId="0"/>
    <xf numFmtId="0" fontId="143" fillId="0" borderId="41">
      <alignment horizontal="centerContinuous"/>
    </xf>
    <xf numFmtId="0" fontId="143" fillId="0" borderId="41">
      <protection locked="0"/>
    </xf>
    <xf numFmtId="0" fontId="143" fillId="0" borderId="41">
      <protection locked="0"/>
    </xf>
    <xf numFmtId="0" fontId="143" fillId="0" borderId="41">
      <protection locked="0"/>
    </xf>
    <xf numFmtId="0" fontId="143" fillId="0" borderId="41">
      <alignment horizontal="centerContinuous"/>
    </xf>
    <xf numFmtId="0" fontId="143" fillId="0" borderId="41">
      <alignment horizontal="centerContinuous"/>
    </xf>
    <xf numFmtId="180" fontId="143" fillId="0" borderId="0"/>
    <xf numFmtId="180" fontId="143" fillId="0" borderId="0"/>
    <xf numFmtId="0" fontId="143" fillId="0" borderId="41">
      <protection locked="0"/>
    </xf>
    <xf numFmtId="0" fontId="143" fillId="0" borderId="41">
      <alignment horizontal="centerContinuous"/>
    </xf>
    <xf numFmtId="0" fontId="143" fillId="0" borderId="41">
      <alignment horizontal="centerContinuous"/>
    </xf>
    <xf numFmtId="0" fontId="143" fillId="0" borderId="0"/>
    <xf numFmtId="0" fontId="143" fillId="0" borderId="41">
      <protection locked="0"/>
    </xf>
    <xf numFmtId="0" fontId="143" fillId="0" borderId="0"/>
    <xf numFmtId="0" fontId="143" fillId="0" borderId="41">
      <protection locked="0"/>
    </xf>
    <xf numFmtId="0" fontId="143" fillId="0" borderId="41">
      <alignment horizontal="centerContinuous"/>
    </xf>
    <xf numFmtId="0" fontId="143" fillId="0" borderId="0"/>
    <xf numFmtId="0" fontId="143" fillId="0" borderId="41">
      <protection locked="0"/>
    </xf>
    <xf numFmtId="0" fontId="143" fillId="0" borderId="41">
      <alignment horizontal="centerContinuous"/>
    </xf>
    <xf numFmtId="0" fontId="143" fillId="0" borderId="41">
      <alignment horizontal="centerContinuous"/>
    </xf>
    <xf numFmtId="0" fontId="143" fillId="0" borderId="41">
      <alignment horizontal="centerContinuous"/>
    </xf>
    <xf numFmtId="0" fontId="143" fillId="0" borderId="41">
      <alignment horizontal="centerContinuous"/>
    </xf>
    <xf numFmtId="0" fontId="143" fillId="0" borderId="41">
      <protection locked="0"/>
    </xf>
    <xf numFmtId="0" fontId="80" fillId="0" borderId="0">
      <alignment horizontal="center"/>
    </xf>
    <xf numFmtId="0" fontId="143" fillId="0" borderId="0"/>
    <xf numFmtId="0" fontId="143" fillId="0" borderId="41">
      <alignment horizontal="centerContinuous"/>
    </xf>
    <xf numFmtId="0" fontId="143" fillId="0" borderId="41">
      <protection locked="0"/>
    </xf>
    <xf numFmtId="0" fontId="143" fillId="0" borderId="41">
      <alignment horizontal="centerContinuous"/>
    </xf>
    <xf numFmtId="0" fontId="143" fillId="0" borderId="0"/>
    <xf numFmtId="0" fontId="143" fillId="0" borderId="41">
      <alignment horizontal="centerContinuous"/>
    </xf>
    <xf numFmtId="0" fontId="143" fillId="0" borderId="41">
      <alignment horizontal="centerContinuous"/>
    </xf>
    <xf numFmtId="0" fontId="143" fillId="0" borderId="41">
      <alignment horizontal="centerContinuous"/>
    </xf>
    <xf numFmtId="0" fontId="143" fillId="0" borderId="0"/>
    <xf numFmtId="0" fontId="143" fillId="0" borderId="0"/>
    <xf numFmtId="0" fontId="143" fillId="0" borderId="41">
      <protection locked="0"/>
    </xf>
    <xf numFmtId="0" fontId="143" fillId="0" borderId="41">
      <alignment horizontal="centerContinuous"/>
    </xf>
    <xf numFmtId="0" fontId="143" fillId="0" borderId="41">
      <alignment horizontal="centerContinuous"/>
    </xf>
    <xf numFmtId="0" fontId="143" fillId="0" borderId="41">
      <protection locked="0"/>
    </xf>
    <xf numFmtId="180" fontId="143" fillId="0" borderId="0"/>
    <xf numFmtId="0" fontId="143" fillId="0" borderId="41">
      <protection locked="0"/>
    </xf>
    <xf numFmtId="180" fontId="143" fillId="0" borderId="0"/>
    <xf numFmtId="0" fontId="143" fillId="0" borderId="41">
      <alignment horizontal="centerContinuous"/>
    </xf>
    <xf numFmtId="0" fontId="143" fillId="0" borderId="41">
      <protection locked="0"/>
    </xf>
    <xf numFmtId="180" fontId="143" fillId="0" borderId="0"/>
    <xf numFmtId="0" fontId="143" fillId="0" borderId="41">
      <protection locked="0"/>
    </xf>
    <xf numFmtId="0" fontId="143" fillId="0" borderId="41">
      <alignment horizontal="centerContinuous"/>
    </xf>
    <xf numFmtId="180" fontId="143" fillId="0" borderId="0"/>
    <xf numFmtId="0" fontId="143" fillId="0" borderId="41">
      <protection locked="0"/>
    </xf>
    <xf numFmtId="0" fontId="143" fillId="0" borderId="41">
      <protection locked="0"/>
    </xf>
    <xf numFmtId="0" fontId="143" fillId="0" borderId="41">
      <protection locked="0"/>
    </xf>
    <xf numFmtId="0" fontId="143" fillId="0" borderId="0"/>
    <xf numFmtId="0" fontId="143" fillId="0" borderId="41">
      <alignment horizontal="centerContinuous"/>
    </xf>
    <xf numFmtId="0" fontId="143" fillId="0" borderId="41">
      <alignment horizontal="centerContinuous"/>
    </xf>
    <xf numFmtId="0" fontId="143" fillId="0" borderId="41">
      <alignment horizontal="centerContinuous"/>
    </xf>
    <xf numFmtId="0" fontId="143" fillId="0" borderId="0"/>
    <xf numFmtId="0" fontId="143" fillId="0" borderId="41">
      <alignment horizontal="centerContinuous"/>
    </xf>
    <xf numFmtId="0" fontId="143" fillId="0" borderId="41">
      <alignment horizontal="centerContinuous"/>
    </xf>
    <xf numFmtId="0" fontId="143" fillId="0" borderId="0"/>
    <xf numFmtId="0" fontId="143" fillId="0" borderId="41">
      <protection locked="0"/>
    </xf>
    <xf numFmtId="0" fontId="143" fillId="0" borderId="0"/>
    <xf numFmtId="0" fontId="143" fillId="0" borderId="41">
      <alignment horizontal="centerContinuous"/>
    </xf>
    <xf numFmtId="180" fontId="143" fillId="0" borderId="0"/>
    <xf numFmtId="0" fontId="143" fillId="0" borderId="41">
      <protection locked="0"/>
    </xf>
    <xf numFmtId="180" fontId="143" fillId="0" borderId="0"/>
    <xf numFmtId="0" fontId="143" fillId="0" borderId="41">
      <alignment horizontal="centerContinuous"/>
    </xf>
    <xf numFmtId="0" fontId="143" fillId="0" borderId="41">
      <alignment horizontal="centerContinuous"/>
    </xf>
    <xf numFmtId="0" fontId="143" fillId="0" borderId="41">
      <protection locked="0"/>
    </xf>
    <xf numFmtId="180" fontId="143" fillId="0" borderId="0"/>
    <xf numFmtId="0" fontId="143" fillId="0" borderId="41">
      <alignment horizontal="centerContinuous"/>
    </xf>
    <xf numFmtId="0" fontId="143" fillId="0" borderId="41">
      <protection locked="0"/>
    </xf>
    <xf numFmtId="0" fontId="143" fillId="0" borderId="41">
      <alignment horizontal="centerContinuous"/>
    </xf>
    <xf numFmtId="0" fontId="143" fillId="0" borderId="0"/>
    <xf numFmtId="0" fontId="143" fillId="0" borderId="41">
      <alignment horizontal="centerContinuous"/>
    </xf>
    <xf numFmtId="0" fontId="143" fillId="0" borderId="41">
      <alignment horizontal="centerContinuous"/>
    </xf>
    <xf numFmtId="180" fontId="143" fillId="0" borderId="0"/>
    <xf numFmtId="0" fontId="143" fillId="0" borderId="41">
      <protection locked="0"/>
    </xf>
    <xf numFmtId="0" fontId="143" fillId="0" borderId="41">
      <alignment horizontal="centerContinuous"/>
    </xf>
    <xf numFmtId="0" fontId="143" fillId="0" borderId="0"/>
    <xf numFmtId="0" fontId="143" fillId="0" borderId="41">
      <alignment horizontal="centerContinuous"/>
    </xf>
    <xf numFmtId="0" fontId="143" fillId="0" borderId="41">
      <protection locked="0"/>
    </xf>
    <xf numFmtId="0" fontId="143" fillId="0" borderId="41">
      <alignment horizontal="centerContinuous"/>
    </xf>
    <xf numFmtId="0" fontId="143" fillId="0" borderId="41">
      <protection locked="0"/>
    </xf>
    <xf numFmtId="0" fontId="143" fillId="0" borderId="0"/>
    <xf numFmtId="0" fontId="143" fillId="0" borderId="41">
      <protection locked="0"/>
    </xf>
    <xf numFmtId="0" fontId="143" fillId="0" borderId="41">
      <alignment horizontal="centerContinuous"/>
    </xf>
    <xf numFmtId="0" fontId="143" fillId="0" borderId="41">
      <alignment horizontal="centerContinuous"/>
    </xf>
    <xf numFmtId="0" fontId="143" fillId="0" borderId="41">
      <alignment horizontal="centerContinuous"/>
    </xf>
    <xf numFmtId="0" fontId="143" fillId="0" borderId="41">
      <protection locked="0"/>
    </xf>
    <xf numFmtId="180" fontId="143" fillId="0" borderId="0"/>
    <xf numFmtId="0" fontId="143" fillId="0" borderId="41">
      <alignment horizontal="centerContinuous"/>
    </xf>
    <xf numFmtId="0" fontId="143" fillId="0" borderId="0"/>
    <xf numFmtId="0" fontId="143" fillId="0" borderId="41">
      <protection locked="0"/>
    </xf>
    <xf numFmtId="0" fontId="143" fillId="0" borderId="41">
      <alignment horizontal="centerContinuous"/>
    </xf>
    <xf numFmtId="0" fontId="143" fillId="0" borderId="41">
      <alignment horizontal="centerContinuous"/>
    </xf>
    <xf numFmtId="0" fontId="143" fillId="0" borderId="0"/>
    <xf numFmtId="0" fontId="143" fillId="0" borderId="41">
      <protection locked="0"/>
    </xf>
    <xf numFmtId="0" fontId="143" fillId="0" borderId="41">
      <protection locked="0"/>
    </xf>
    <xf numFmtId="0" fontId="143" fillId="0" borderId="0"/>
    <xf numFmtId="0" fontId="143" fillId="0" borderId="41">
      <alignment horizontal="centerContinuous"/>
    </xf>
    <xf numFmtId="0" fontId="143" fillId="0" borderId="41">
      <protection locked="0"/>
    </xf>
    <xf numFmtId="0" fontId="143" fillId="0" borderId="0"/>
    <xf numFmtId="0" fontId="143" fillId="0" borderId="41">
      <alignment horizontal="centerContinuous"/>
    </xf>
    <xf numFmtId="193" fontId="93" fillId="0" borderId="13">
      <alignment horizontal="right"/>
    </xf>
    <xf numFmtId="193" fontId="93" fillId="0" borderId="13">
      <alignment horizontal="right"/>
    </xf>
    <xf numFmtId="180" fontId="143" fillId="0" borderId="0"/>
    <xf numFmtId="0" fontId="143" fillId="0" borderId="41">
      <protection locked="0"/>
    </xf>
    <xf numFmtId="0" fontId="143" fillId="0" borderId="41">
      <alignment horizontal="centerContinuous"/>
    </xf>
    <xf numFmtId="180" fontId="143" fillId="0" borderId="0"/>
    <xf numFmtId="0" fontId="143" fillId="0" borderId="41">
      <protection locked="0"/>
    </xf>
    <xf numFmtId="0" fontId="143" fillId="0" borderId="41">
      <alignment horizontal="centerContinuous"/>
    </xf>
    <xf numFmtId="0" fontId="143" fillId="0" borderId="41">
      <protection locked="0"/>
    </xf>
    <xf numFmtId="180" fontId="143" fillId="0" borderId="0"/>
    <xf numFmtId="180" fontId="143" fillId="0" borderId="0"/>
    <xf numFmtId="180" fontId="143" fillId="0" borderId="0"/>
    <xf numFmtId="0" fontId="143" fillId="0" borderId="41">
      <alignment horizontal="centerContinuous"/>
    </xf>
    <xf numFmtId="0" fontId="143" fillId="0" borderId="41">
      <protection locked="0"/>
    </xf>
    <xf numFmtId="0" fontId="143" fillId="0" borderId="41">
      <alignment horizontal="centerContinuous"/>
    </xf>
    <xf numFmtId="0" fontId="143" fillId="0" borderId="41">
      <protection locked="0"/>
    </xf>
    <xf numFmtId="0" fontId="143" fillId="0" borderId="41">
      <protection locked="0"/>
    </xf>
    <xf numFmtId="180" fontId="143" fillId="0" borderId="0"/>
    <xf numFmtId="0" fontId="143" fillId="0" borderId="41">
      <alignment horizontal="centerContinuous"/>
    </xf>
    <xf numFmtId="0" fontId="143" fillId="0" borderId="41">
      <protection locked="0"/>
    </xf>
    <xf numFmtId="0" fontId="16" fillId="0" borderId="82">
      <alignment vertical="center"/>
    </xf>
    <xf numFmtId="302" fontId="72" fillId="0" borderId="67" applyFont="0" applyFill="0" applyBorder="0" applyAlignment="0" applyProtection="0">
      <alignment horizontal="center"/>
    </xf>
    <xf numFmtId="4" fontId="297" fillId="61" borderId="83" applyNumberFormat="0" applyProtection="0">
      <alignment vertical="center"/>
    </xf>
    <xf numFmtId="4" fontId="298" fillId="63" borderId="83" applyNumberFormat="0" applyProtection="0">
      <alignment vertical="center"/>
    </xf>
    <xf numFmtId="4" fontId="299" fillId="62" borderId="83" applyNumberFormat="0" applyProtection="0">
      <alignment vertical="center"/>
    </xf>
    <xf numFmtId="4" fontId="300" fillId="62" borderId="83" applyNumberFormat="0" applyProtection="0">
      <alignment vertical="center"/>
    </xf>
    <xf numFmtId="4" fontId="299" fillId="55" borderId="83" applyNumberFormat="0" applyProtection="0">
      <alignment vertical="center"/>
    </xf>
    <xf numFmtId="4" fontId="300" fillId="55" borderId="83" applyNumberFormat="0" applyProtection="0">
      <alignment vertical="center"/>
    </xf>
    <xf numFmtId="4" fontId="301" fillId="63" borderId="83" applyNumberFormat="0" applyProtection="0">
      <alignment horizontal="left" vertical="center" indent="1"/>
    </xf>
    <xf numFmtId="4" fontId="302" fillId="101" borderId="83" applyNumberFormat="0" applyProtection="0">
      <alignment horizontal="left" vertical="center" indent="1"/>
    </xf>
    <xf numFmtId="4" fontId="303" fillId="102" borderId="83" applyNumberFormat="0" applyProtection="0">
      <alignment horizontal="left" vertical="center" indent="1"/>
    </xf>
    <xf numFmtId="4" fontId="303" fillId="51" borderId="83" applyNumberFormat="0" applyProtection="0">
      <alignment horizontal="left" vertical="center" indent="1"/>
    </xf>
    <xf numFmtId="4" fontId="304" fillId="101" borderId="83" applyNumberFormat="0" applyProtection="0">
      <alignment horizontal="left" vertical="center" indent="1"/>
    </xf>
    <xf numFmtId="4" fontId="305" fillId="74" borderId="83" applyNumberFormat="0" applyProtection="0">
      <alignment vertical="center"/>
    </xf>
    <xf numFmtId="4" fontId="306" fillId="61" borderId="83" applyNumberFormat="0" applyProtection="0">
      <alignment horizontal="left" vertical="center" indent="1"/>
    </xf>
    <xf numFmtId="4" fontId="307" fillId="0" borderId="0" applyNumberFormat="0" applyProtection="0">
      <alignment horizontal="left" vertical="center" indent="1"/>
    </xf>
    <xf numFmtId="4" fontId="302" fillId="101" borderId="83" applyNumberFormat="0" applyProtection="0">
      <alignment horizontal="left" vertical="center" indent="1"/>
    </xf>
    <xf numFmtId="4" fontId="308" fillId="61" borderId="83" applyNumberFormat="0" applyProtection="0">
      <alignment vertical="center"/>
    </xf>
    <xf numFmtId="4" fontId="309" fillId="61" borderId="83" applyNumberFormat="0" applyProtection="0">
      <alignment vertical="center"/>
    </xf>
    <xf numFmtId="4" fontId="310" fillId="62" borderId="83" applyNumberFormat="0" applyProtection="0">
      <alignment vertical="center"/>
    </xf>
    <xf numFmtId="4" fontId="311" fillId="62" borderId="83" applyNumberFormat="0" applyProtection="0">
      <alignment vertical="center"/>
    </xf>
    <xf numFmtId="4" fontId="310" fillId="55" borderId="83" applyNumberFormat="0" applyProtection="0">
      <alignment vertical="center"/>
    </xf>
    <xf numFmtId="4" fontId="311" fillId="55" borderId="83" applyNumberFormat="0" applyProtection="0">
      <alignment vertical="center"/>
    </xf>
    <xf numFmtId="4" fontId="303" fillId="95" borderId="83" applyNumberFormat="0" applyProtection="0">
      <alignment horizontal="left" vertical="center" indent="1"/>
    </xf>
    <xf numFmtId="4" fontId="312" fillId="61" borderId="83" applyNumberFormat="0" applyProtection="0">
      <alignment vertical="center"/>
    </xf>
    <xf numFmtId="4" fontId="313" fillId="61" borderId="83" applyNumberFormat="0" applyProtection="0">
      <alignment vertical="center"/>
    </xf>
    <xf numFmtId="4" fontId="314" fillId="62" borderId="83" applyNumberFormat="0" applyProtection="0">
      <alignment vertical="center"/>
    </xf>
    <xf numFmtId="4" fontId="315" fillId="62" borderId="83" applyNumberFormat="0" applyProtection="0">
      <alignment vertical="center"/>
    </xf>
    <xf numFmtId="4" fontId="314" fillId="55" borderId="83" applyNumberFormat="0" applyProtection="0">
      <alignment vertical="center"/>
    </xf>
    <xf numFmtId="4" fontId="315" fillId="55" borderId="83" applyNumberFormat="0" applyProtection="0">
      <alignment vertical="center"/>
    </xf>
    <xf numFmtId="4" fontId="297" fillId="71" borderId="84" applyNumberFormat="0" applyProtection="0">
      <alignment horizontal="left" vertical="center" indent="1"/>
    </xf>
    <xf numFmtId="4" fontId="316" fillId="61" borderId="83" applyNumberFormat="0" applyProtection="0">
      <alignment vertical="center"/>
    </xf>
    <xf numFmtId="4" fontId="317" fillId="61" borderId="83" applyNumberFormat="0" applyProtection="0">
      <alignment vertical="center"/>
    </xf>
    <xf numFmtId="4" fontId="299" fillId="62" borderId="83" applyNumberFormat="0" applyProtection="0">
      <alignment vertical="center"/>
    </xf>
    <xf numFmtId="4" fontId="300" fillId="62" borderId="83" applyNumberFormat="0" applyProtection="0">
      <alignment vertical="center"/>
    </xf>
    <xf numFmtId="4" fontId="299" fillId="55" borderId="83" applyNumberFormat="0" applyProtection="0">
      <alignment vertical="center"/>
    </xf>
    <xf numFmtId="4" fontId="300" fillId="55" borderId="83" applyNumberFormat="0" applyProtection="0">
      <alignment vertical="center"/>
    </xf>
    <xf numFmtId="4" fontId="303" fillId="16" borderId="83" applyNumberFormat="0" applyProtection="0">
      <alignment horizontal="left" vertical="center" indent="1"/>
    </xf>
    <xf numFmtId="4" fontId="318" fillId="81" borderId="83" applyNumberFormat="0" applyProtection="0">
      <alignment horizontal="left" indent="1"/>
    </xf>
    <xf numFmtId="4" fontId="319" fillId="61" borderId="83" applyNumberFormat="0" applyProtection="0">
      <alignment vertical="center"/>
    </xf>
    <xf numFmtId="0" fontId="16" fillId="0" borderId="0"/>
    <xf numFmtId="0" fontId="16" fillId="0" borderId="0"/>
    <xf numFmtId="0" fontId="16" fillId="0" borderId="0" applyNumberFormat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96" fillId="0" borderId="0" applyFill="0" applyBorder="0">
      <alignment horizontal="right"/>
      <protection hidden="1"/>
    </xf>
    <xf numFmtId="180" fontId="320" fillId="0" borderId="0">
      <protection locked="0"/>
    </xf>
    <xf numFmtId="0" fontId="162" fillId="0" borderId="0" applyFill="0" applyBorder="0" applyProtection="0">
      <alignment horizontal="left"/>
    </xf>
    <xf numFmtId="180" fontId="321" fillId="0" borderId="0">
      <alignment horizontal="left"/>
    </xf>
    <xf numFmtId="0" fontId="322" fillId="0" borderId="0" applyNumberFormat="0" applyFill="0" applyBorder="0" applyProtection="0">
      <alignment horizontal="left" vertical="center"/>
    </xf>
    <xf numFmtId="0" fontId="323" fillId="0" borderId="85"/>
    <xf numFmtId="0" fontId="16" fillId="90" borderId="46">
      <alignment horizontal="center" vertical="center" wrapText="1"/>
      <protection hidden="1"/>
    </xf>
    <xf numFmtId="298" fontId="16" fillId="0" borderId="0" applyFont="0" applyFill="0" applyBorder="0" applyAlignment="0" applyProtection="0"/>
    <xf numFmtId="330" fontId="16" fillId="0" borderId="0" applyFont="0" applyFill="0" applyBorder="0" applyAlignment="0" applyProtection="0"/>
    <xf numFmtId="180" fontId="324" fillId="0" borderId="0"/>
    <xf numFmtId="37" fontId="324" fillId="0" borderId="0"/>
    <xf numFmtId="0" fontId="80" fillId="100" borderId="0" applyNumberFormat="0" applyFont="0" applyBorder="0" applyAlignment="0" applyProtection="0"/>
    <xf numFmtId="0" fontId="150" fillId="99" borderId="0" applyNumberFormat="0" applyFont="0" applyBorder="0" applyAlignment="0" applyProtection="0"/>
    <xf numFmtId="0" fontId="99" fillId="0" borderId="0" applyFont="0" applyFill="0" applyBorder="0" applyAlignment="0" applyProtection="0"/>
    <xf numFmtId="250" fontId="72" fillId="0" borderId="0">
      <alignment horizontal="center"/>
    </xf>
    <xf numFmtId="58" fontId="82" fillId="53" borderId="0" applyBorder="0" applyAlignment="0" applyProtection="0"/>
    <xf numFmtId="229" fontId="16" fillId="53" borderId="0" applyBorder="0" applyAlignment="0" applyProtection="0"/>
    <xf numFmtId="364" fontId="16" fillId="0" borderId="0">
      <alignment horizontal="center"/>
    </xf>
    <xf numFmtId="350" fontId="325" fillId="0" borderId="0" applyFill="0" applyBorder="0" applyAlignment="0" applyProtection="0"/>
    <xf numFmtId="0" fontId="109" fillId="0" borderId="3" applyNumberFormat="0" applyFill="0" applyAlignment="0" applyProtection="0"/>
    <xf numFmtId="305" fontId="326" fillId="0" borderId="0" applyNumberFormat="0" applyFill="0" applyBorder="0" applyAlignment="0" applyProtection="0"/>
    <xf numFmtId="40" fontId="80" fillId="0" borderId="0" applyFont="0" applyFill="0" applyBorder="0" applyAlignment="0" applyProtection="0"/>
    <xf numFmtId="0" fontId="327" fillId="0" borderId="0" applyNumberFormat="0">
      <alignment horizontal="left"/>
    </xf>
    <xf numFmtId="185" fontId="80" fillId="0" borderId="0" applyFont="0" applyFill="0" applyBorder="0" applyAlignment="0" applyProtection="0"/>
    <xf numFmtId="180" fontId="328" fillId="0" borderId="0">
      <alignment horizontal="left"/>
    </xf>
    <xf numFmtId="0" fontId="270" fillId="0" borderId="0" applyFont="0">
      <alignment horizontal="centerContinuous"/>
    </xf>
    <xf numFmtId="193" fontId="290" fillId="0" borderId="86">
      <alignment horizontal="right"/>
    </xf>
    <xf numFmtId="232" fontId="96" fillId="0" borderId="13"/>
    <xf numFmtId="232" fontId="96" fillId="0" borderId="13"/>
    <xf numFmtId="193" fontId="96" fillId="0" borderId="13"/>
    <xf numFmtId="193" fontId="96" fillId="0" borderId="13"/>
    <xf numFmtId="196" fontId="96" fillId="0" borderId="13"/>
    <xf numFmtId="196" fontId="96" fillId="0" borderId="13"/>
    <xf numFmtId="0" fontId="329" fillId="0" borderId="41"/>
    <xf numFmtId="0" fontId="80" fillId="0" borderId="0">
      <alignment horizontal="center"/>
    </xf>
    <xf numFmtId="295" fontId="72" fillId="61" borderId="0"/>
    <xf numFmtId="295" fontId="72" fillId="0" borderId="0">
      <protection locked="0"/>
    </xf>
    <xf numFmtId="310" fontId="16" fillId="64" borderId="0" applyNumberFormat="0" applyBorder="0" applyAlignment="0" applyProtection="0"/>
    <xf numFmtId="0" fontId="16" fillId="0" borderId="0"/>
    <xf numFmtId="235" fontId="79" fillId="0" borderId="0" applyFill="0" applyBorder="0" applyProtection="0"/>
    <xf numFmtId="373" fontId="16" fillId="0" borderId="0" applyFont="0" applyFill="0" applyBorder="0" applyProtection="0">
      <alignment horizontal="right"/>
    </xf>
    <xf numFmtId="336" fontId="16" fillId="0" borderId="0" applyFont="0" applyFill="0" applyBorder="0" applyProtection="0">
      <alignment horizontal="right"/>
    </xf>
    <xf numFmtId="251" fontId="72" fillId="71" borderId="0" applyNumberFormat="0" applyFont="0" applyBorder="0" applyAlignment="0">
      <protection hidden="1"/>
    </xf>
    <xf numFmtId="0" fontId="37" fillId="0" borderId="13">
      <alignment horizontal="right"/>
    </xf>
    <xf numFmtId="0" fontId="37" fillId="0" borderId="13">
      <alignment horizontal="right"/>
    </xf>
    <xf numFmtId="0" fontId="75" fillId="0" borderId="0"/>
    <xf numFmtId="0" fontId="83" fillId="0" borderId="0">
      <alignment vertical="center"/>
    </xf>
    <xf numFmtId="0" fontId="121" fillId="0" borderId="0"/>
    <xf numFmtId="0" fontId="79" fillId="0" borderId="0">
      <alignment vertical="top"/>
    </xf>
    <xf numFmtId="3" fontId="330" fillId="0" borderId="0"/>
    <xf numFmtId="3" fontId="331" fillId="0" borderId="0"/>
    <xf numFmtId="232" fontId="37" fillId="0" borderId="87"/>
    <xf numFmtId="0" fontId="332" fillId="0" borderId="0" applyNumberFormat="0" applyFill="0" applyBorder="0" applyProtection="0">
      <alignment horizontal="left" vertical="center"/>
    </xf>
    <xf numFmtId="317" fontId="333" fillId="0" borderId="80" applyBorder="0"/>
    <xf numFmtId="362" fontId="16" fillId="0" borderId="0"/>
    <xf numFmtId="0" fontId="334" fillId="0" borderId="0"/>
    <xf numFmtId="0" fontId="77" fillId="0" borderId="0"/>
    <xf numFmtId="0" fontId="335" fillId="0" borderId="0"/>
    <xf numFmtId="317" fontId="162" fillId="0" borderId="0"/>
    <xf numFmtId="0" fontId="124" fillId="0" borderId="0"/>
    <xf numFmtId="318" fontId="72" fillId="0" borderId="0" applyNumberFormat="0" applyFill="0" applyBorder="0" applyProtection="0">
      <alignment horizontal="centerContinuous"/>
    </xf>
    <xf numFmtId="3" fontId="90" fillId="0" borderId="13"/>
    <xf numFmtId="3" fontId="90" fillId="0" borderId="13"/>
    <xf numFmtId="0" fontId="332" fillId="0" borderId="8" applyNumberFormat="0" applyFill="0" applyProtection="0">
      <alignment horizontal="left" vertical="center"/>
    </xf>
    <xf numFmtId="0" fontId="124" fillId="51" borderId="0" applyNumberFormat="0" applyFont="0" applyBorder="0" applyAlignment="0" applyProtection="0"/>
    <xf numFmtId="361" fontId="16" fillId="0" borderId="86">
      <protection locked="0"/>
    </xf>
    <xf numFmtId="251" fontId="72" fillId="0" borderId="0" applyFill="0" applyBorder="0" applyProtection="0"/>
    <xf numFmtId="281" fontId="72" fillId="71" borderId="46">
      <alignment horizontal="center"/>
    </xf>
    <xf numFmtId="281" fontId="72" fillId="0" borderId="0">
      <alignment horizontal="center"/>
    </xf>
    <xf numFmtId="0" fontId="118" fillId="0" borderId="3">
      <alignment horizontal="center"/>
    </xf>
    <xf numFmtId="0" fontId="225" fillId="0" borderId="0"/>
    <xf numFmtId="0" fontId="118" fillId="0" borderId="3">
      <alignment horizontal="centerContinuous"/>
    </xf>
    <xf numFmtId="0" fontId="118" fillId="0" borderId="41">
      <alignment horizontal="centerContinuous"/>
    </xf>
    <xf numFmtId="0" fontId="118" fillId="0" borderId="41">
      <alignment horizontal="centerContinuous"/>
    </xf>
    <xf numFmtId="0" fontId="93" fillId="0" borderId="0"/>
    <xf numFmtId="0" fontId="336" fillId="94" borderId="86" applyNumberFormat="0" applyBorder="0" applyAlignment="0"/>
    <xf numFmtId="9" fontId="118" fillId="0" borderId="0">
      <alignment horizontal="centerContinuous"/>
    </xf>
    <xf numFmtId="0" fontId="99" fillId="0" borderId="0"/>
    <xf numFmtId="0" fontId="98" fillId="0" borderId="0" applyFill="0" applyBorder="0" applyProtection="0">
      <alignment horizontal="center" vertical="center"/>
    </xf>
    <xf numFmtId="3" fontId="337" fillId="0" borderId="0" applyFont="0" applyBorder="0" applyAlignment="0"/>
    <xf numFmtId="0" fontId="16" fillId="0" borderId="0" applyBorder="0" applyProtection="0">
      <alignment vertical="center"/>
    </xf>
    <xf numFmtId="0" fontId="16" fillId="0" borderId="3" applyBorder="0" applyProtection="0">
      <alignment horizontal="right" vertical="center"/>
    </xf>
    <xf numFmtId="0" fontId="16" fillId="60" borderId="0" applyBorder="0" applyProtection="0">
      <alignment horizontal="centerContinuous" vertical="center"/>
    </xf>
    <xf numFmtId="0" fontId="16" fillId="85" borderId="3" applyBorder="0" applyProtection="0">
      <alignment horizontal="centerContinuous" vertical="center"/>
    </xf>
    <xf numFmtId="0" fontId="338" fillId="0" borderId="0" applyFill="0" applyBorder="0" applyProtection="0">
      <alignment horizontal="center" vertical="center"/>
    </xf>
    <xf numFmtId="0" fontId="124" fillId="0" borderId="0" applyBorder="0" applyProtection="0">
      <alignment horizontal="left"/>
    </xf>
    <xf numFmtId="0" fontId="234" fillId="0" borderId="0" applyNumberFormat="0" applyFill="0" applyBorder="0" applyProtection="0">
      <alignment horizontal="left"/>
    </xf>
    <xf numFmtId="0" fontId="339" fillId="0" borderId="0" applyFill="0" applyBorder="0" applyProtection="0"/>
    <xf numFmtId="0" fontId="340" fillId="0" borderId="0" applyNumberFormat="0">
      <alignment horizontal="left"/>
    </xf>
    <xf numFmtId="0" fontId="16" fillId="0" borderId="0"/>
    <xf numFmtId="0" fontId="16" fillId="0" borderId="0" applyFill="0" applyBorder="0" applyProtection="0">
      <alignment horizontal="left"/>
    </xf>
    <xf numFmtId="0" fontId="234" fillId="0" borderId="17" applyFill="0" applyBorder="0" applyProtection="0">
      <alignment horizontal="left" vertical="top"/>
    </xf>
    <xf numFmtId="0" fontId="145" fillId="0" borderId="0">
      <alignment horizontal="centerContinuous"/>
    </xf>
    <xf numFmtId="0" fontId="141" fillId="0" borderId="13" applyNumberFormat="0" applyFont="0" applyFill="0" applyAlignment="0" applyProtection="0">
      <protection locked="0"/>
    </xf>
    <xf numFmtId="0" fontId="141" fillId="0" borderId="13" applyNumberFormat="0" applyFont="0" applyFill="0" applyAlignment="0" applyProtection="0">
      <protection locked="0"/>
    </xf>
    <xf numFmtId="0" fontId="341" fillId="0" borderId="0" applyFill="0" applyBorder="0" applyProtection="0">
      <alignment horizontal="center" vertical="center"/>
    </xf>
    <xf numFmtId="0" fontId="99" fillId="0" borderId="0"/>
    <xf numFmtId="0" fontId="141" fillId="0" borderId="88" applyNumberFormat="0" applyFont="0" applyFill="0" applyAlignment="0" applyProtection="0">
      <protection locked="0"/>
    </xf>
    <xf numFmtId="38" fontId="342" fillId="0" borderId="0" applyNumberFormat="0" applyBorder="0">
      <alignment horizontal="left"/>
    </xf>
    <xf numFmtId="0" fontId="343" fillId="0" borderId="0" applyFill="0" applyBorder="0" applyProtection="0">
      <alignment vertical="top"/>
    </xf>
    <xf numFmtId="0" fontId="344" fillId="0" borderId="0" applyFill="0" applyBorder="0" applyProtection="0">
      <alignment vertical="center"/>
    </xf>
    <xf numFmtId="0" fontId="118" fillId="0" borderId="0" applyFill="0" applyBorder="0" applyProtection="0"/>
    <xf numFmtId="0" fontId="345" fillId="0" borderId="0">
      <alignment horizontal="centerContinuous"/>
    </xf>
    <xf numFmtId="1" fontId="16" fillId="0" borderId="0"/>
    <xf numFmtId="0" fontId="72" fillId="0" borderId="0"/>
    <xf numFmtId="251" fontId="16" fillId="56" borderId="0" applyNumberFormat="0" applyFont="0" applyBorder="0" applyAlignment="0" applyProtection="0"/>
    <xf numFmtId="0" fontId="16" fillId="0" borderId="0" applyBorder="0" applyProtection="0"/>
    <xf numFmtId="252" fontId="72" fillId="0" borderId="0" applyFont="0" applyFill="0" applyBorder="0" applyAlignment="0" applyProtection="0"/>
    <xf numFmtId="205" fontId="72" fillId="0" borderId="0" applyFont="0" applyFill="0" applyBorder="0" applyAlignment="0" applyProtection="0"/>
    <xf numFmtId="227" fontId="72" fillId="0" borderId="0" applyFont="0" applyFill="0" applyBorder="0" applyAlignment="0" applyProtection="0"/>
    <xf numFmtId="221" fontId="72" fillId="0" borderId="0" applyFont="0" applyFill="0" applyBorder="0" applyAlignment="0" applyProtection="0"/>
    <xf numFmtId="223" fontId="72" fillId="0" borderId="0" applyFont="0" applyFill="0" applyBorder="0" applyAlignment="0" applyProtection="0"/>
    <xf numFmtId="0" fontId="16" fillId="0" borderId="0"/>
    <xf numFmtId="0" fontId="346" fillId="0" borderId="0" applyNumberFormat="0" applyFill="0" applyBorder="0" applyProtection="0"/>
    <xf numFmtId="0" fontId="347" fillId="0" borderId="0" applyFill="0" applyBorder="0" applyProtection="0"/>
    <xf numFmtId="0" fontId="16" fillId="0" borderId="0"/>
    <xf numFmtId="0" fontId="347" fillId="0" borderId="0" applyNumberFormat="0" applyFill="0" applyBorder="0" applyProtection="0"/>
    <xf numFmtId="0" fontId="346" fillId="0" borderId="0" applyNumberFormat="0" applyFill="0" applyBorder="0" applyProtection="0"/>
    <xf numFmtId="0" fontId="346" fillId="0" borderId="0"/>
    <xf numFmtId="49" fontId="15" fillId="0" borderId="0" applyFill="0" applyBorder="0" applyAlignment="0"/>
    <xf numFmtId="353" fontId="72" fillId="0" borderId="0" applyFill="0" applyBorder="0" applyAlignment="0"/>
    <xf numFmtId="209" fontId="72" fillId="0" borderId="0" applyFill="0" applyBorder="0" applyAlignment="0"/>
    <xf numFmtId="0" fontId="102" fillId="0" borderId="0" applyNumberFormat="0" applyFont="0" applyFill="0" applyBorder="0" applyProtection="0">
      <alignment horizontal="left" vertical="top" wrapText="1"/>
    </xf>
    <xf numFmtId="0" fontId="124" fillId="0" borderId="0" applyNumberFormat="0" applyFill="0" applyBorder="0" applyAlignment="0" applyProtection="0"/>
    <xf numFmtId="356" fontId="16" fillId="0" borderId="0" applyFill="0" applyBorder="0" applyAlignment="0" applyProtection="0">
      <alignment horizontal="right"/>
    </xf>
    <xf numFmtId="351" fontId="16" fillId="0" borderId="0" applyFont="0" applyFill="0" applyBorder="0" applyAlignment="0" applyProtection="0"/>
    <xf numFmtId="209" fontId="72" fillId="0" borderId="0" applyBorder="0" applyProtection="0">
      <alignment horizontal="right"/>
    </xf>
    <xf numFmtId="0" fontId="348" fillId="71" borderId="46" applyProtection="0">
      <alignment horizontal="center"/>
      <protection locked="0"/>
    </xf>
    <xf numFmtId="20" fontId="16" fillId="0" borderId="0" applyFont="0" applyFill="0" applyBorder="0" applyAlignment="0" applyProtection="0"/>
    <xf numFmtId="1" fontId="137" fillId="0" borderId="8" applyFill="0" applyBorder="0" applyProtection="0">
      <alignment horizontal="right"/>
    </xf>
    <xf numFmtId="374" fontId="141" fillId="0" borderId="0" applyFont="0" applyFill="0" applyBorder="0" applyAlignment="0" applyProtection="0">
      <protection locked="0"/>
    </xf>
    <xf numFmtId="358" fontId="16" fillId="0" borderId="0"/>
    <xf numFmtId="250" fontId="72" fillId="0" borderId="0" applyFont="0" applyFill="0" applyBorder="0" applyAlignment="0" applyProtection="0"/>
    <xf numFmtId="289" fontId="72" fillId="0" borderId="13"/>
    <xf numFmtId="289" fontId="72" fillId="0" borderId="13"/>
    <xf numFmtId="289" fontId="72" fillId="0" borderId="0"/>
    <xf numFmtId="242" fontId="72" fillId="0" borderId="0" applyFont="0" applyFill="0" applyBorder="0" applyAlignment="0" applyProtection="0"/>
    <xf numFmtId="285" fontId="72" fillId="0" borderId="13"/>
    <xf numFmtId="285" fontId="72" fillId="0" borderId="13"/>
    <xf numFmtId="285" fontId="72" fillId="0" borderId="0"/>
    <xf numFmtId="253" fontId="72" fillId="0" borderId="0" applyFont="0" applyFill="0" applyBorder="0" applyAlignment="0" applyProtection="0"/>
    <xf numFmtId="0" fontId="80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40" fontId="169" fillId="0" borderId="0"/>
    <xf numFmtId="311" fontId="16" fillId="0" borderId="0" applyFont="0" applyFill="0" applyBorder="0" applyAlignment="0" applyProtection="0"/>
    <xf numFmtId="0" fontId="349" fillId="0" borderId="0"/>
    <xf numFmtId="0" fontId="145" fillId="89" borderId="89" applyNumberFormat="0" applyBorder="0" applyProtection="0">
      <alignment horizontal="left" vertical="center"/>
    </xf>
    <xf numFmtId="0" fontId="137" fillId="0" borderId="0" applyFill="0" applyBorder="0" applyProtection="0"/>
    <xf numFmtId="0" fontId="350" fillId="81" borderId="0" applyNumberFormat="0" applyBorder="0" applyAlignment="0">
      <alignment vertical="center"/>
    </xf>
    <xf numFmtId="0" fontId="350" fillId="82" borderId="0" applyNumberFormat="0" applyBorder="0">
      <alignment vertical="center"/>
    </xf>
    <xf numFmtId="0" fontId="289" fillId="0" borderId="0" applyNumberFormat="0" applyFill="0" applyBorder="0" applyAlignment="0" applyProtection="0"/>
    <xf numFmtId="334" fontId="138" fillId="0" borderId="0" applyFill="0" applyBorder="0" applyAlignment="0" applyProtection="0"/>
    <xf numFmtId="289" fontId="351" fillId="85" borderId="0" applyBorder="0" applyAlignment="0" applyProtection="0">
      <alignment horizontal="left"/>
    </xf>
    <xf numFmtId="0" fontId="352" fillId="0" borderId="3" applyProtection="0"/>
    <xf numFmtId="1" fontId="80" fillId="103" borderId="0" applyNumberFormat="0" applyFont="0" applyBorder="0" applyProtection="0">
      <alignment horizontal="left"/>
    </xf>
    <xf numFmtId="0" fontId="37" fillId="0" borderId="0"/>
    <xf numFmtId="0" fontId="353" fillId="0" borderId="0" applyNumberFormat="0" applyFont="0" applyFill="0" applyBorder="0" applyAlignment="0">
      <alignment horizontal="left" vertical="center"/>
    </xf>
    <xf numFmtId="0" fontId="287" fillId="0" borderId="0" applyFill="0" applyBorder="0" applyAlignment="0" applyProtection="0"/>
    <xf numFmtId="251" fontId="72" fillId="0" borderId="0" applyFont="0" applyFill="0" applyBorder="0">
      <alignment horizontal="left"/>
    </xf>
    <xf numFmtId="180" fontId="16" fillId="0" borderId="13" applyNumberFormat="0" applyFont="0" applyFill="0" applyAlignment="0"/>
    <xf numFmtId="180" fontId="16" fillId="0" borderId="13" applyNumberFormat="0" applyFont="0" applyFill="0" applyAlignment="0"/>
    <xf numFmtId="362" fontId="16" fillId="0" borderId="90" applyAlignment="0">
      <alignment horizontal="right"/>
    </xf>
    <xf numFmtId="251" fontId="177" fillId="0" borderId="90" applyAlignment="0"/>
    <xf numFmtId="365" fontId="16" fillId="0" borderId="90" applyAlignment="0"/>
    <xf numFmtId="0" fontId="177" fillId="0" borderId="90" applyAlignment="0">
      <alignment horizontal="right"/>
    </xf>
    <xf numFmtId="352" fontId="16" fillId="0" borderId="0" applyFont="0" applyFill="0" applyBorder="0" applyAlignment="0" applyProtection="0"/>
    <xf numFmtId="232" fontId="96" fillId="0" borderId="87"/>
    <xf numFmtId="193" fontId="96" fillId="0" borderId="87"/>
    <xf numFmtId="196" fontId="96" fillId="0" borderId="87"/>
    <xf numFmtId="364" fontId="16" fillId="0" borderId="0" applyFont="0" applyFill="0" applyBorder="0" applyAlignment="0" applyProtection="0"/>
    <xf numFmtId="177" fontId="96" fillId="0" borderId="3" applyNumberFormat="0" applyFont="0" applyFill="0" applyAlignment="0" applyProtection="0"/>
    <xf numFmtId="314" fontId="354" fillId="0" borderId="0">
      <alignment horizontal="left"/>
      <protection locked="0"/>
    </xf>
    <xf numFmtId="0" fontId="83" fillId="0" borderId="0"/>
    <xf numFmtId="0" fontId="94" fillId="0" borderId="3" applyNumberFormat="0" applyFont="0" applyFill="0" applyAlignment="0" applyProtection="0"/>
    <xf numFmtId="0" fontId="80" fillId="0" borderId="13" applyProtection="0">
      <alignment vertical="top"/>
    </xf>
    <xf numFmtId="0" fontId="80" fillId="0" borderId="13" applyProtection="0">
      <alignment vertical="top"/>
    </xf>
    <xf numFmtId="0" fontId="355" fillId="0" borderId="0"/>
    <xf numFmtId="37" fontId="72" fillId="63" borderId="0" applyNumberFormat="0" applyBorder="0" applyAlignment="0" applyProtection="0"/>
    <xf numFmtId="37" fontId="72" fillId="0" borderId="0"/>
    <xf numFmtId="3" fontId="257" fillId="0" borderId="91" applyProtection="0"/>
    <xf numFmtId="0" fontId="356" fillId="0" borderId="0"/>
    <xf numFmtId="255" fontId="16" fillId="0" borderId="0" applyFont="0" applyFill="0" applyBorder="0" applyAlignment="0" applyProtection="0"/>
    <xf numFmtId="0" fontId="96" fillId="0" borderId="0" applyFont="0" applyFill="0" applyBorder="0" applyAlignment="0" applyProtection="0"/>
    <xf numFmtId="319" fontId="288" fillId="0" borderId="0" applyFont="0" applyFill="0" applyBorder="0" applyAlignment="0" applyProtection="0"/>
    <xf numFmtId="0" fontId="88" fillId="0" borderId="0" applyFont="0" applyAlignment="0"/>
    <xf numFmtId="360" fontId="16" fillId="0" borderId="0" applyFont="0" applyFill="0" applyBorder="0" applyAlignment="0" applyProtection="0"/>
    <xf numFmtId="243" fontId="72" fillId="0" borderId="0" applyFont="0" applyFill="0" applyBorder="0" applyAlignment="0" applyProtection="0"/>
    <xf numFmtId="251" fontId="149" fillId="0" borderId="0" applyNumberFormat="0" applyFill="0" applyBorder="0" applyAlignment="0" applyProtection="0"/>
    <xf numFmtId="1" fontId="99" fillId="0" borderId="0" applyFont="0" applyFill="0" applyBorder="0" applyAlignment="0" applyProtection="0"/>
    <xf numFmtId="0" fontId="80" fillId="89" borderId="0" applyNumberFormat="0" applyBorder="0" applyProtection="0">
      <alignment horizontal="left"/>
    </xf>
    <xf numFmtId="40" fontId="124" fillId="0" borderId="0">
      <alignment horizontal="left" wrapText="1"/>
    </xf>
    <xf numFmtId="238" fontId="16" fillId="0" borderId="0"/>
    <xf numFmtId="198" fontId="80" fillId="0" borderId="0"/>
    <xf numFmtId="301" fontId="80" fillId="0" borderId="0"/>
    <xf numFmtId="0" fontId="16" fillId="0" borderId="3" applyBorder="0" applyProtection="0">
      <alignment horizontal="right"/>
    </xf>
    <xf numFmtId="333" fontId="136" fillId="0" borderId="0" applyFont="0" applyFill="0" applyBorder="0" applyAlignment="0"/>
    <xf numFmtId="251" fontId="136" fillId="0" borderId="0" applyFont="0" applyFill="0" applyBorder="0" applyAlignment="0"/>
    <xf numFmtId="0" fontId="94" fillId="0" borderId="0">
      <alignment horizontal="right"/>
    </xf>
    <xf numFmtId="251" fontId="72" fillId="0" borderId="0"/>
    <xf numFmtId="251" fontId="257" fillId="16" borderId="0"/>
    <xf numFmtId="0" fontId="16" fillId="0" borderId="0" applyFont="0" applyFill="0" applyBorder="0" applyAlignment="0" applyProtection="0"/>
  </cellStyleXfs>
  <cellXfs count="405">
    <xf numFmtId="0" fontId="0" fillId="0" borderId="0" xfId="0"/>
    <xf numFmtId="0" fontId="0" fillId="0" borderId="0" xfId="0" applyFont="1"/>
    <xf numFmtId="0" fontId="1" fillId="0" borderId="1" xfId="12" applyFont="1"/>
    <xf numFmtId="0" fontId="2" fillId="0" borderId="0" xfId="3212" applyFont="1"/>
    <xf numFmtId="0" fontId="0" fillId="0" borderId="0" xfId="3212" applyFont="1"/>
    <xf numFmtId="0" fontId="3" fillId="0" borderId="0" xfId="3212" applyFont="1"/>
    <xf numFmtId="0" fontId="4" fillId="0" borderId="0" xfId="3212" applyFont="1"/>
    <xf numFmtId="0" fontId="5" fillId="2" borderId="0" xfId="3212" applyFont="1" applyFill="1" applyAlignment="1">
      <alignment horizontal="left"/>
    </xf>
    <xf numFmtId="0" fontId="4" fillId="3" borderId="0" xfId="3212" applyFont="1" applyFill="1" applyAlignment="1">
      <alignment horizontal="left" vertical="center" readingOrder="1"/>
    </xf>
    <xf numFmtId="0" fontId="4" fillId="3" borderId="0" xfId="3212" applyFont="1" applyFill="1" applyAlignment="1">
      <alignment horizontal="left" vertical="center" wrapText="1" readingOrder="1"/>
    </xf>
    <xf numFmtId="0" fontId="4" fillId="3" borderId="2" xfId="3212" applyFont="1" applyFill="1" applyBorder="1" applyAlignment="1">
      <alignment horizontal="left" vertical="center" readingOrder="1"/>
    </xf>
    <xf numFmtId="0" fontId="4" fillId="3" borderId="2" xfId="3212" applyFont="1" applyFill="1" applyBorder="1" applyAlignment="1">
      <alignment horizontal="left" vertical="center" wrapText="1" readingOrder="1"/>
    </xf>
    <xf numFmtId="181" fontId="6" fillId="4" borderId="0" xfId="373" applyFont="1" applyFill="1" applyAlignment="1">
      <alignment vertical="center"/>
    </xf>
    <xf numFmtId="181" fontId="7" fillId="0" borderId="0" xfId="373" applyFont="1" applyAlignment="1">
      <alignment vertical="center"/>
    </xf>
    <xf numFmtId="181" fontId="4" fillId="0" borderId="0" xfId="373" applyFont="1" applyAlignment="1">
      <alignment vertical="center"/>
    </xf>
    <xf numFmtId="181" fontId="6" fillId="4" borderId="3" xfId="373" applyFont="1" applyFill="1" applyBorder="1" applyAlignment="1">
      <alignment vertical="center"/>
    </xf>
    <xf numFmtId="0" fontId="6" fillId="5" borderId="4" xfId="3212" applyFont="1" applyFill="1" applyBorder="1" applyAlignment="1">
      <alignment horizontal="left" vertical="center"/>
    </xf>
    <xf numFmtId="0" fontId="6" fillId="5" borderId="4" xfId="3212" applyFont="1" applyFill="1" applyBorder="1" applyAlignment="1">
      <alignment horizontal="left"/>
    </xf>
    <xf numFmtId="0" fontId="4" fillId="3" borderId="0" xfId="3212" applyFont="1" applyFill="1" applyBorder="1" applyAlignment="1">
      <alignment horizontal="left" vertical="center" readingOrder="1"/>
    </xf>
    <xf numFmtId="0" fontId="8" fillId="0" borderId="0" xfId="173" applyFont="1" applyFill="1" applyAlignment="1">
      <alignment vertical="center"/>
    </xf>
    <xf numFmtId="0" fontId="4" fillId="0" borderId="0" xfId="173" applyFont="1" applyFill="1" applyAlignment="1">
      <alignment vertical="center"/>
    </xf>
    <xf numFmtId="0" fontId="9" fillId="4" borderId="4" xfId="173" applyFont="1" applyFill="1" applyBorder="1" applyAlignment="1">
      <alignment vertical="center"/>
    </xf>
    <xf numFmtId="0" fontId="6" fillId="4" borderId="4" xfId="173" applyFont="1" applyFill="1" applyBorder="1" applyAlignment="1">
      <alignment vertical="center"/>
    </xf>
    <xf numFmtId="0" fontId="4" fillId="0" borderId="0" xfId="0" applyFont="1"/>
    <xf numFmtId="0" fontId="8" fillId="0" borderId="0" xfId="173" applyFont="1" applyFill="1" applyAlignment="1">
      <alignment horizontal="left" vertical="center" indent="1"/>
    </xf>
    <xf numFmtId="0" fontId="4" fillId="0" borderId="0" xfId="0" applyFont="1" applyFill="1" applyBorder="1"/>
    <xf numFmtId="0" fontId="4" fillId="3" borderId="2" xfId="3212" applyFont="1" applyFill="1" applyBorder="1" applyAlignment="1">
      <alignment horizontal="right" vertical="center" wrapText="1" readingOrder="1"/>
    </xf>
    <xf numFmtId="0" fontId="6" fillId="4" borderId="0" xfId="373" applyNumberFormat="1" applyFont="1" applyFill="1" applyAlignment="1">
      <alignment vertical="center"/>
    </xf>
    <xf numFmtId="0" fontId="7" fillId="0" borderId="0" xfId="373" applyNumberFormat="1" applyFont="1" applyAlignment="1">
      <alignment vertical="center"/>
    </xf>
    <xf numFmtId="0" fontId="7" fillId="0" borderId="0" xfId="2289" applyNumberFormat="1" applyFont="1" applyFill="1" applyBorder="1" applyAlignment="1">
      <alignment vertical="center"/>
    </xf>
    <xf numFmtId="0" fontId="7" fillId="0" borderId="0" xfId="2289" applyNumberFormat="1" applyFont="1" applyAlignment="1">
      <alignment vertical="center"/>
    </xf>
    <xf numFmtId="0" fontId="4" fillId="0" borderId="0" xfId="373" applyNumberFormat="1" applyFont="1" applyAlignment="1">
      <alignment vertical="center"/>
    </xf>
    <xf numFmtId="0" fontId="6" fillId="4" borderId="3" xfId="373" applyNumberFormat="1" applyFont="1" applyFill="1" applyBorder="1" applyAlignment="1">
      <alignment vertical="center"/>
    </xf>
    <xf numFmtId="0" fontId="4" fillId="5" borderId="4" xfId="3212" applyFont="1" applyFill="1" applyBorder="1"/>
    <xf numFmtId="326" fontId="4" fillId="3" borderId="0" xfId="3212" applyNumberFormat="1" applyFont="1" applyFill="1" applyAlignment="1">
      <alignment horizontal="right" vertical="center" wrapText="1" readingOrder="1"/>
    </xf>
    <xf numFmtId="0" fontId="4" fillId="3" borderId="2" xfId="3212" applyFont="1" applyFill="1" applyBorder="1" applyAlignment="1">
      <alignment horizontal="center" vertical="center" wrapText="1" readingOrder="1"/>
    </xf>
    <xf numFmtId="286" fontId="8" fillId="0" borderId="0" xfId="373" applyNumberFormat="1" applyFont="1" applyFill="1" applyAlignment="1">
      <alignment horizontal="center" vertical="center"/>
    </xf>
    <xf numFmtId="375" fontId="8" fillId="0" borderId="0" xfId="2289" applyNumberFormat="1" applyFont="1" applyFill="1" applyAlignment="1">
      <alignment horizontal="center" vertical="center"/>
    </xf>
    <xf numFmtId="286" fontId="9" fillId="4" borderId="4" xfId="373" applyNumberFormat="1" applyFont="1" applyFill="1" applyBorder="1" applyAlignment="1">
      <alignment horizontal="center" vertical="center"/>
    </xf>
    <xf numFmtId="375" fontId="9" fillId="4" borderId="4" xfId="2289" applyNumberFormat="1" applyFont="1" applyFill="1" applyBorder="1" applyAlignment="1">
      <alignment horizontal="center" vertical="center"/>
    </xf>
    <xf numFmtId="286" fontId="8" fillId="0" borderId="0" xfId="173" applyNumberFormat="1" applyFont="1" applyFill="1" applyAlignment="1">
      <alignment horizontal="center" vertical="center"/>
    </xf>
    <xf numFmtId="0" fontId="8" fillId="0" borderId="0" xfId="3212" applyFont="1" applyFill="1" applyBorder="1" applyAlignment="1">
      <alignment horizontal="center"/>
    </xf>
    <xf numFmtId="0" fontId="10" fillId="0" borderId="0" xfId="3212" applyNumberFormat="1" applyFont="1"/>
    <xf numFmtId="0" fontId="9" fillId="0" borderId="0" xfId="384" applyFont="1" applyFill="1" applyBorder="1" applyAlignment="1">
      <alignment horizontal="center" vertical="center"/>
    </xf>
    <xf numFmtId="375" fontId="11" fillId="0" borderId="0" xfId="173" applyNumberFormat="1" applyFont="1" applyFill="1" applyAlignment="1">
      <alignment horizontal="center" vertical="center"/>
    </xf>
    <xf numFmtId="0" fontId="12" fillId="2" borderId="0" xfId="3212" applyFont="1" applyFill="1"/>
    <xf numFmtId="0" fontId="4" fillId="3" borderId="0" xfId="373" applyNumberFormat="1" applyFont="1" applyFill="1" applyAlignment="1">
      <alignment horizontal="right" vertical="center" wrapText="1" readingOrder="1"/>
    </xf>
    <xf numFmtId="376" fontId="8" fillId="3" borderId="5" xfId="0" applyNumberFormat="1" applyFont="1" applyFill="1" applyBorder="1" applyAlignment="1">
      <alignment horizontal="right"/>
    </xf>
    <xf numFmtId="286" fontId="9" fillId="4" borderId="0" xfId="373" applyNumberFormat="1" applyFont="1" applyFill="1" applyAlignment="1">
      <alignment vertical="center"/>
    </xf>
    <xf numFmtId="375" fontId="13" fillId="0" borderId="0" xfId="2289" applyNumberFormat="1" applyFont="1" applyAlignment="1">
      <alignment vertical="center"/>
    </xf>
    <xf numFmtId="286" fontId="8" fillId="0" borderId="0" xfId="373" applyNumberFormat="1" applyFont="1" applyAlignment="1">
      <alignment vertical="center"/>
    </xf>
    <xf numFmtId="182" fontId="8" fillId="0" borderId="0" xfId="373" applyNumberFormat="1" applyFont="1" applyAlignment="1">
      <alignment vertical="center"/>
    </xf>
    <xf numFmtId="377" fontId="8" fillId="0" borderId="0" xfId="373" applyNumberFormat="1" applyFont="1" applyAlignment="1">
      <alignment vertical="center"/>
    </xf>
    <xf numFmtId="286" fontId="9" fillId="4" borderId="3" xfId="373" applyNumberFormat="1" applyFont="1" applyFill="1" applyBorder="1" applyAlignment="1">
      <alignment vertical="center"/>
    </xf>
    <xf numFmtId="0" fontId="6" fillId="0" borderId="0" xfId="3212" applyFont="1" applyFill="1" applyAlignment="1">
      <alignment horizontal="left" vertical="center" readingOrder="1"/>
    </xf>
    <xf numFmtId="326" fontId="4" fillId="0" borderId="0" xfId="3212" applyNumberFormat="1" applyFont="1" applyFill="1" applyAlignment="1">
      <alignment horizontal="right" vertical="center" wrapText="1" readingOrder="1"/>
    </xf>
    <xf numFmtId="326" fontId="6" fillId="0" borderId="0" xfId="3212" applyNumberFormat="1" applyFont="1" applyFill="1" applyAlignment="1">
      <alignment horizontal="centerContinuous" vertical="center" readingOrder="1"/>
    </xf>
    <xf numFmtId="0" fontId="4" fillId="3" borderId="0" xfId="3212" applyFont="1" applyFill="1" applyBorder="1" applyAlignment="1">
      <alignment horizontal="left" vertical="center" wrapText="1" readingOrder="1"/>
    </xf>
    <xf numFmtId="326" fontId="14" fillId="3" borderId="0" xfId="3212" applyNumberFormat="1" applyFont="1" applyFill="1" applyAlignment="1">
      <alignment horizontal="center" vertical="center" wrapText="1" readingOrder="1"/>
    </xf>
    <xf numFmtId="0" fontId="14" fillId="3" borderId="0" xfId="3212" applyFont="1" applyFill="1" applyBorder="1" applyAlignment="1">
      <alignment horizontal="center" vertical="center" textRotation="90" wrapText="1" readingOrder="1"/>
    </xf>
    <xf numFmtId="0" fontId="8" fillId="3" borderId="0" xfId="3212" applyFont="1" applyFill="1" applyBorder="1" applyAlignment="1">
      <alignment horizontal="right" vertical="center" wrapText="1" readingOrder="1"/>
    </xf>
    <xf numFmtId="378" fontId="8" fillId="3" borderId="2" xfId="2289" applyNumberFormat="1" applyFont="1" applyFill="1" applyBorder="1" applyAlignment="1">
      <alignment horizontal="center" vertical="center" wrapText="1" readingOrder="1"/>
    </xf>
    <xf numFmtId="375" fontId="8" fillId="3" borderId="6" xfId="2289" applyNumberFormat="1" applyFont="1" applyFill="1" applyBorder="1" applyAlignment="1">
      <alignment vertical="center" wrapText="1" readingOrder="1"/>
    </xf>
    <xf numFmtId="0" fontId="8" fillId="0" borderId="0" xfId="0" applyNumberFormat="1" applyFont="1" applyAlignment="1">
      <alignment horizontal="center" vertical="center"/>
    </xf>
    <xf numFmtId="286" fontId="8" fillId="0" borderId="0" xfId="384" applyNumberFormat="1" applyFont="1" applyFill="1" applyBorder="1" applyAlignment="1">
      <alignment horizontal="center" vertical="center"/>
    </xf>
    <xf numFmtId="0" fontId="14" fillId="3" borderId="3" xfId="3212" applyFont="1" applyFill="1" applyBorder="1" applyAlignment="1">
      <alignment horizontal="center" vertical="center" textRotation="90" wrapText="1" readingOrder="1"/>
    </xf>
    <xf numFmtId="375" fontId="8" fillId="3" borderId="7" xfId="2289" applyNumberFormat="1" applyFont="1" applyFill="1" applyBorder="1" applyAlignment="1">
      <alignment vertical="center" wrapText="1" readingOrder="1"/>
    </xf>
    <xf numFmtId="286" fontId="8" fillId="0" borderId="3" xfId="384" applyNumberFormat="1" applyFont="1" applyFill="1" applyBorder="1" applyAlignment="1">
      <alignment horizontal="center" vertical="center"/>
    </xf>
    <xf numFmtId="0" fontId="4" fillId="0" borderId="0" xfId="3212" applyFont="1" applyFill="1" applyBorder="1"/>
    <xf numFmtId="326" fontId="4" fillId="0" borderId="0" xfId="3212" applyNumberFormat="1" applyFont="1" applyFill="1" applyAlignment="1">
      <alignment horizontal="center" vertical="center" readingOrder="1"/>
    </xf>
    <xf numFmtId="326" fontId="4" fillId="0" borderId="0" xfId="3212" applyNumberFormat="1" applyFont="1" applyFill="1" applyBorder="1" applyAlignment="1">
      <alignment horizontal="center" vertical="center" readingOrder="1"/>
    </xf>
    <xf numFmtId="286" fontId="8" fillId="4" borderId="0" xfId="384" applyNumberFormat="1" applyFont="1" applyFill="1" applyBorder="1" applyAlignment="1">
      <alignment horizontal="center" vertical="center"/>
    </xf>
    <xf numFmtId="286" fontId="9" fillId="4" borderId="0" xfId="384" applyNumberFormat="1" applyFont="1" applyFill="1" applyBorder="1" applyAlignment="1">
      <alignment horizontal="center" vertical="center"/>
    </xf>
    <xf numFmtId="0" fontId="0" fillId="0" borderId="0" xfId="0" applyFont="1" applyFill="1" applyBorder="1"/>
    <xf numFmtId="0" fontId="9" fillId="0" borderId="0" xfId="373" applyNumberFormat="1" applyFont="1" applyFill="1" applyAlignment="1">
      <alignment vertical="center"/>
    </xf>
    <xf numFmtId="0" fontId="13" fillId="0" borderId="0" xfId="2289" applyNumberFormat="1" applyFont="1" applyFill="1" applyAlignment="1">
      <alignment vertical="center"/>
    </xf>
    <xf numFmtId="0" fontId="8" fillId="0" borderId="0" xfId="373" applyNumberFormat="1" applyFont="1" applyFill="1" applyAlignment="1">
      <alignment vertical="center"/>
    </xf>
    <xf numFmtId="286" fontId="8" fillId="0" borderId="0" xfId="373" applyNumberFormat="1" applyFont="1" applyFill="1" applyAlignment="1">
      <alignment vertical="center"/>
    </xf>
    <xf numFmtId="0" fontId="4" fillId="0" borderId="4" xfId="0" applyFont="1" applyBorder="1"/>
    <xf numFmtId="326" fontId="4" fillId="0" borderId="0" xfId="3212" applyNumberFormat="1" applyFont="1" applyFill="1" applyBorder="1" applyAlignment="1">
      <alignment horizontal="centerContinuous" vertical="center" readingOrder="1"/>
    </xf>
    <xf numFmtId="326" fontId="4" fillId="0" borderId="0" xfId="3212" applyNumberFormat="1" applyFont="1" applyFill="1" applyBorder="1" applyAlignment="1">
      <alignment horizontal="centerContinuous" vertical="center" wrapText="1" readingOrder="1"/>
    </xf>
    <xf numFmtId="375" fontId="4" fillId="0" borderId="0" xfId="2289" applyNumberFormat="1" applyFont="1" applyFill="1" applyBorder="1" applyAlignment="1">
      <alignment horizontal="center" vertical="center" wrapText="1" readingOrder="1"/>
    </xf>
    <xf numFmtId="379" fontId="4" fillId="0" borderId="0" xfId="384" applyNumberFormat="1" applyFont="1" applyFill="1" applyBorder="1" applyAlignment="1">
      <alignment horizontal="center" vertical="center" wrapText="1" readingOrder="1"/>
    </xf>
    <xf numFmtId="379" fontId="6" fillId="0" borderId="0" xfId="384" applyNumberFormat="1" applyFont="1" applyFill="1" applyBorder="1" applyAlignment="1">
      <alignment horizontal="center" vertical="center" wrapText="1" readingOrder="1"/>
    </xf>
    <xf numFmtId="379" fontId="0" fillId="0" borderId="0" xfId="0" applyNumberFormat="1" applyFont="1"/>
    <xf numFmtId="0" fontId="15" fillId="0" borderId="0" xfId="0" applyFont="1"/>
    <xf numFmtId="0" fontId="0" fillId="0" borderId="0" xfId="0" applyFill="1" applyBorder="1"/>
    <xf numFmtId="0" fontId="16" fillId="0" borderId="0" xfId="3207" applyFont="1"/>
    <xf numFmtId="0" fontId="17" fillId="0" borderId="0" xfId="0" applyFont="1"/>
    <xf numFmtId="0" fontId="18" fillId="0" borderId="0" xfId="0" applyFont="1"/>
    <xf numFmtId="0" fontId="19" fillId="0" borderId="0" xfId="0" applyNumberFormat="1" applyFont="1" applyFill="1" applyBorder="1"/>
    <xf numFmtId="0" fontId="5" fillId="6" borderId="0" xfId="0" applyFont="1" applyFill="1" applyBorder="1"/>
    <xf numFmtId="0" fontId="5" fillId="7" borderId="0" xfId="0" applyFont="1" applyFill="1" applyBorder="1" applyAlignment="1">
      <alignment horizontal="left"/>
    </xf>
    <xf numFmtId="0" fontId="16" fillId="0" borderId="0" xfId="3207" applyNumberFormat="1" applyFont="1"/>
    <xf numFmtId="0" fontId="15" fillId="0" borderId="0" xfId="0" applyFont="1" applyAlignment="1"/>
    <xf numFmtId="0" fontId="4" fillId="3" borderId="5" xfId="0" applyFont="1" applyFill="1" applyBorder="1" applyAlignment="1"/>
    <xf numFmtId="0" fontId="0" fillId="0" borderId="0" xfId="0" applyBorder="1"/>
    <xf numFmtId="0" fontId="0" fillId="0" borderId="0" xfId="0" applyFont="1" applyBorder="1"/>
    <xf numFmtId="0" fontId="17" fillId="0" borderId="0" xfId="0" applyFont="1" applyBorder="1"/>
    <xf numFmtId="0" fontId="0" fillId="0" borderId="8" xfId="0" applyFont="1" applyBorder="1"/>
    <xf numFmtId="0" fontId="4" fillId="0" borderId="0" xfId="0" applyNumberFormat="1" applyFont="1"/>
    <xf numFmtId="0" fontId="20" fillId="0" borderId="0" xfId="0" applyFont="1" applyFill="1" applyBorder="1"/>
    <xf numFmtId="326" fontId="10" fillId="8" borderId="9" xfId="3221" applyNumberFormat="1" applyFont="1" applyFill="1" applyBorder="1" applyAlignment="1">
      <alignment horizontal="right"/>
    </xf>
    <xf numFmtId="326" fontId="4" fillId="0" borderId="9" xfId="3221" applyNumberFormat="1" applyFont="1" applyFill="1" applyBorder="1" applyAlignment="1">
      <alignment horizontal="right"/>
    </xf>
    <xf numFmtId="10" fontId="21" fillId="0" borderId="0" xfId="0" applyNumberFormat="1" applyFont="1"/>
    <xf numFmtId="0" fontId="0" fillId="9" borderId="0" xfId="0" applyFill="1"/>
    <xf numFmtId="379" fontId="10" fillId="9" borderId="9" xfId="3221" applyNumberFormat="1" applyFont="1" applyFill="1" applyBorder="1" applyAlignment="1">
      <alignment horizontal="right"/>
    </xf>
    <xf numFmtId="177" fontId="10" fillId="9" borderId="9" xfId="0" applyNumberFormat="1" applyFont="1" applyFill="1" applyBorder="1" applyAlignment="1"/>
    <xf numFmtId="264" fontId="0" fillId="0" borderId="0" xfId="0" applyNumberFormat="1"/>
    <xf numFmtId="286" fontId="16" fillId="0" borderId="0" xfId="3207" applyNumberFormat="1" applyFont="1"/>
    <xf numFmtId="0" fontId="4" fillId="0" borderId="0" xfId="3207" applyFont="1"/>
    <xf numFmtId="0" fontId="5" fillId="10" borderId="0" xfId="0" applyFont="1" applyFill="1" applyBorder="1" applyAlignment="1"/>
    <xf numFmtId="0" fontId="4" fillId="3" borderId="5" xfId="0" applyFont="1" applyFill="1" applyBorder="1"/>
    <xf numFmtId="380" fontId="4" fillId="3" borderId="5" xfId="0" applyNumberFormat="1" applyFont="1" applyFill="1" applyBorder="1" applyAlignment="1">
      <alignment horizontal="right"/>
    </xf>
    <xf numFmtId="380" fontId="4" fillId="3" borderId="10" xfId="0" applyNumberFormat="1" applyFont="1" applyFill="1" applyBorder="1" applyAlignment="1">
      <alignment horizontal="right"/>
    </xf>
    <xf numFmtId="0" fontId="0" fillId="0" borderId="11" xfId="0" applyBorder="1"/>
    <xf numFmtId="180" fontId="22" fillId="9" borderId="0" xfId="0" applyNumberFormat="1" applyFont="1" applyFill="1" applyBorder="1"/>
    <xf numFmtId="180" fontId="22" fillId="9" borderId="11" xfId="0" applyNumberFormat="1" applyFont="1" applyFill="1" applyBorder="1"/>
    <xf numFmtId="375" fontId="17" fillId="0" borderId="0" xfId="0" applyNumberFormat="1" applyFont="1" applyBorder="1"/>
    <xf numFmtId="375" fontId="17" fillId="0" borderId="11" xfId="0" applyNumberFormat="1" applyFont="1" applyBorder="1"/>
    <xf numFmtId="264" fontId="17" fillId="0" borderId="0" xfId="0" applyNumberFormat="1" applyFont="1" applyBorder="1"/>
    <xf numFmtId="264" fontId="17" fillId="0" borderId="11" xfId="0" applyNumberFormat="1" applyFont="1" applyBorder="1"/>
    <xf numFmtId="0" fontId="0" fillId="0" borderId="11" xfId="0" applyFont="1" applyBorder="1"/>
    <xf numFmtId="180" fontId="4" fillId="0" borderId="0" xfId="0" applyNumberFormat="1" applyFont="1" applyFill="1" applyBorder="1"/>
    <xf numFmtId="180" fontId="4" fillId="0" borderId="11" xfId="0" applyNumberFormat="1" applyFont="1" applyFill="1" applyBorder="1"/>
    <xf numFmtId="180" fontId="0" fillId="0" borderId="0" xfId="0" applyNumberFormat="1" applyFont="1" applyFill="1" applyBorder="1"/>
    <xf numFmtId="180" fontId="0" fillId="0" borderId="11" xfId="0" applyNumberFormat="1" applyFont="1" applyFill="1" applyBorder="1"/>
    <xf numFmtId="177" fontId="23" fillId="0" borderId="0" xfId="3" applyNumberFormat="1" applyFont="1" applyFill="1" applyBorder="1"/>
    <xf numFmtId="177" fontId="23" fillId="0" borderId="11" xfId="3" applyNumberFormat="1" applyFont="1" applyFill="1" applyBorder="1"/>
    <xf numFmtId="180" fontId="0" fillId="0" borderId="8" xfId="0" applyNumberFormat="1" applyFont="1" applyFill="1" applyBorder="1"/>
    <xf numFmtId="180" fontId="0" fillId="0" borderId="12" xfId="0" applyNumberFormat="1" applyFont="1" applyFill="1" applyBorder="1"/>
    <xf numFmtId="0" fontId="0" fillId="0" borderId="12" xfId="0" applyFont="1" applyBorder="1"/>
    <xf numFmtId="286" fontId="4" fillId="0" borderId="0" xfId="3207" applyNumberFormat="1" applyFont="1"/>
    <xf numFmtId="0" fontId="5" fillId="11" borderId="0" xfId="0" applyFont="1" applyFill="1" applyBorder="1" applyAlignment="1"/>
    <xf numFmtId="376" fontId="4" fillId="3" borderId="5" xfId="0" applyNumberFormat="1" applyFont="1" applyFill="1" applyBorder="1" applyAlignment="1">
      <alignment horizontal="right"/>
    </xf>
    <xf numFmtId="177" fontId="23" fillId="9" borderId="0" xfId="3" applyNumberFormat="1" applyFont="1" applyFill="1" applyBorder="1"/>
    <xf numFmtId="180" fontId="4" fillId="0" borderId="0" xfId="0" applyNumberFormat="1" applyFont="1" applyFill="1" applyBorder="1" applyAlignment="1"/>
    <xf numFmtId="264" fontId="17" fillId="0" borderId="0" xfId="0" applyNumberFormat="1" applyFont="1" applyBorder="1" applyAlignment="1">
      <alignment horizontal="right"/>
    </xf>
    <xf numFmtId="375" fontId="0" fillId="0" borderId="0" xfId="0" applyNumberFormat="1" applyFont="1" applyBorder="1"/>
    <xf numFmtId="180" fontId="4" fillId="0" borderId="3" xfId="0" applyNumberFormat="1" applyFont="1" applyFill="1" applyBorder="1" applyAlignment="1"/>
    <xf numFmtId="180" fontId="0" fillId="0" borderId="0" xfId="0" applyNumberFormat="1" applyFont="1"/>
    <xf numFmtId="180" fontId="0" fillId="0" borderId="3" xfId="0" applyNumberFormat="1" applyFont="1" applyBorder="1"/>
    <xf numFmtId="180" fontId="0" fillId="0" borderId="8" xfId="0" applyNumberFormat="1" applyFont="1" applyBorder="1"/>
    <xf numFmtId="0" fontId="0" fillId="0" borderId="0" xfId="0" applyAlignment="1">
      <alignment horizontal="left"/>
    </xf>
    <xf numFmtId="0" fontId="5" fillId="11" borderId="0" xfId="0" applyFont="1" applyFill="1" applyBorder="1" applyAlignment="1">
      <alignment horizontal="center"/>
    </xf>
    <xf numFmtId="180" fontId="22" fillId="0" borderId="0" xfId="0" applyNumberFormat="1" applyFont="1" applyFill="1" applyBorder="1"/>
    <xf numFmtId="376" fontId="15" fillId="0" borderId="0" xfId="0" applyNumberFormat="1" applyFont="1" applyAlignment="1">
      <alignment horizontal="right"/>
    </xf>
    <xf numFmtId="0" fontId="0" fillId="0" borderId="13" xfId="0" applyFont="1" applyBorder="1"/>
    <xf numFmtId="0" fontId="0" fillId="0" borderId="3" xfId="0" applyFont="1" applyBorder="1"/>
    <xf numFmtId="0" fontId="4" fillId="3" borderId="0" xfId="0" applyFont="1" applyFill="1" applyBorder="1"/>
    <xf numFmtId="180" fontId="5" fillId="12" borderId="13" xfId="0" applyNumberFormat="1" applyFont="1" applyFill="1" applyBorder="1" applyAlignment="1">
      <alignment horizontal="left"/>
    </xf>
    <xf numFmtId="0" fontId="4" fillId="3" borderId="0" xfId="0" applyNumberFormat="1" applyFont="1" applyFill="1" applyBorder="1"/>
    <xf numFmtId="0" fontId="14" fillId="0" borderId="0" xfId="0" applyNumberFormat="1" applyFont="1" applyAlignment="1">
      <alignment horizontal="left" indent="1"/>
    </xf>
    <xf numFmtId="0" fontId="4" fillId="0" borderId="3" xfId="0" applyNumberFormat="1" applyFont="1" applyBorder="1"/>
    <xf numFmtId="0" fontId="0" fillId="0" borderId="14" xfId="0" applyFont="1" applyBorder="1"/>
    <xf numFmtId="0" fontId="0" fillId="0" borderId="15" xfId="0" applyFont="1" applyBorder="1"/>
    <xf numFmtId="0" fontId="4" fillId="3" borderId="5" xfId="0" applyFont="1" applyFill="1" applyBorder="1" applyAlignment="1">
      <alignment horizontal="right"/>
    </xf>
    <xf numFmtId="37" fontId="4" fillId="0" borderId="0" xfId="0" applyNumberFormat="1" applyFont="1"/>
    <xf numFmtId="0" fontId="24" fillId="0" borderId="8" xfId="0" applyFont="1" applyBorder="1"/>
    <xf numFmtId="0" fontId="0" fillId="0" borderId="8" xfId="0" applyBorder="1"/>
    <xf numFmtId="37" fontId="24" fillId="0" borderId="8" xfId="0" applyNumberFormat="1" applyFont="1" applyBorder="1"/>
    <xf numFmtId="180" fontId="22" fillId="0" borderId="0" xfId="0" applyNumberFormat="1" applyFont="1" applyBorder="1"/>
    <xf numFmtId="0" fontId="0" fillId="0" borderId="13" xfId="0" applyBorder="1"/>
    <xf numFmtId="37" fontId="0" fillId="0" borderId="13" xfId="0" applyNumberFormat="1" applyFont="1" applyBorder="1"/>
    <xf numFmtId="0" fontId="17" fillId="0" borderId="3" xfId="0" applyFont="1" applyBorder="1"/>
    <xf numFmtId="0" fontId="0" fillId="0" borderId="3" xfId="0" applyBorder="1"/>
    <xf numFmtId="375" fontId="17" fillId="0" borderId="3" xfId="3" applyNumberFormat="1" applyFont="1" applyBorder="1"/>
    <xf numFmtId="180" fontId="0" fillId="0" borderId="0" xfId="0" applyNumberFormat="1"/>
    <xf numFmtId="0" fontId="24" fillId="0" borderId="0" xfId="0" applyFont="1"/>
    <xf numFmtId="264" fontId="10" fillId="9" borderId="16" xfId="0" applyNumberFormat="1" applyFont="1" applyFill="1" applyBorder="1"/>
    <xf numFmtId="264" fontId="25" fillId="9" borderId="16" xfId="0" applyNumberFormat="1" applyFont="1" applyFill="1" applyBorder="1"/>
    <xf numFmtId="0" fontId="5" fillId="13" borderId="0" xfId="0" applyFont="1" applyFill="1" applyBorder="1"/>
    <xf numFmtId="0" fontId="6" fillId="3" borderId="5" xfId="0" applyFont="1" applyFill="1" applyBorder="1"/>
    <xf numFmtId="0" fontId="24" fillId="14" borderId="17" xfId="0" applyFont="1" applyFill="1" applyBorder="1" applyAlignment="1">
      <alignment horizontal="center"/>
    </xf>
    <xf numFmtId="0" fontId="24" fillId="14" borderId="0" xfId="0" applyFont="1" applyFill="1" applyBorder="1" applyAlignment="1">
      <alignment horizontal="left"/>
    </xf>
    <xf numFmtId="0" fontId="24" fillId="14" borderId="0" xfId="0" applyFont="1" applyFill="1" applyBorder="1" applyAlignment="1">
      <alignment horizontal="center"/>
    </xf>
    <xf numFmtId="0" fontId="26" fillId="14" borderId="17" xfId="0" applyFont="1" applyFill="1" applyBorder="1"/>
    <xf numFmtId="10" fontId="0" fillId="14" borderId="0" xfId="0" applyNumberFormat="1" applyFill="1" applyBorder="1"/>
    <xf numFmtId="10" fontId="22" fillId="0" borderId="18" xfId="0" applyNumberFormat="1" applyFont="1" applyFill="1" applyBorder="1" applyAlignment="1"/>
    <xf numFmtId="264" fontId="0" fillId="14" borderId="17" xfId="0" applyNumberFormat="1" applyFill="1" applyBorder="1"/>
    <xf numFmtId="37" fontId="4" fillId="0" borderId="19" xfId="0" applyNumberFormat="1" applyFont="1" applyFill="1" applyBorder="1" applyAlignment="1">
      <alignment horizontal="center"/>
    </xf>
    <xf numFmtId="37" fontId="4" fillId="0" borderId="13" xfId="0" applyNumberFormat="1" applyFont="1" applyFill="1" applyBorder="1" applyAlignment="1">
      <alignment horizontal="center"/>
    </xf>
    <xf numFmtId="37" fontId="4" fillId="0" borderId="0" xfId="0" applyNumberFormat="1" applyFont="1" applyFill="1" applyBorder="1" applyAlignment="1">
      <alignment horizontal="center"/>
    </xf>
    <xf numFmtId="37" fontId="4" fillId="0" borderId="17" xfId="0" applyNumberFormat="1" applyFont="1" applyFill="1" applyBorder="1" applyAlignment="1">
      <alignment horizontal="center"/>
    </xf>
    <xf numFmtId="37" fontId="4" fillId="15" borderId="0" xfId="0" applyNumberFormat="1" applyFont="1" applyFill="1" applyBorder="1" applyAlignment="1">
      <alignment horizontal="center"/>
    </xf>
    <xf numFmtId="264" fontId="22" fillId="0" borderId="20" xfId="0" applyNumberFormat="1" applyFont="1" applyFill="1" applyBorder="1"/>
    <xf numFmtId="177" fontId="0" fillId="14" borderId="17" xfId="0" applyNumberFormat="1" applyFill="1" applyBorder="1"/>
    <xf numFmtId="177" fontId="0" fillId="14" borderId="21" xfId="0" applyNumberFormat="1" applyFill="1" applyBorder="1"/>
    <xf numFmtId="37" fontId="4" fillId="0" borderId="21" xfId="0" applyNumberFormat="1" applyFont="1" applyFill="1" applyBorder="1" applyAlignment="1">
      <alignment horizontal="center"/>
    </xf>
    <xf numFmtId="37" fontId="4" fillId="0" borderId="3" xfId="0" applyNumberFormat="1" applyFont="1" applyFill="1" applyBorder="1" applyAlignment="1">
      <alignment horizontal="center"/>
    </xf>
    <xf numFmtId="180" fontId="26" fillId="14" borderId="17" xfId="0" applyNumberFormat="1" applyFont="1" applyFill="1" applyBorder="1"/>
    <xf numFmtId="10" fontId="0" fillId="14" borderId="0" xfId="0" applyNumberFormat="1" applyFill="1" applyBorder="1" applyAlignment="1">
      <alignment horizontal="center"/>
    </xf>
    <xf numFmtId="10" fontId="22" fillId="0" borderId="18" xfId="0" applyNumberFormat="1" applyFont="1" applyFill="1" applyBorder="1" applyAlignment="1">
      <alignment horizontal="center"/>
    </xf>
    <xf numFmtId="286" fontId="0" fillId="0" borderId="19" xfId="0" applyNumberFormat="1" applyFill="1" applyBorder="1" applyAlignment="1">
      <alignment horizontal="center"/>
    </xf>
    <xf numFmtId="286" fontId="0" fillId="0" borderId="13" xfId="0" applyNumberFormat="1" applyFill="1" applyBorder="1" applyAlignment="1">
      <alignment horizontal="center"/>
    </xf>
    <xf numFmtId="286" fontId="0" fillId="0" borderId="0" xfId="0" applyNumberFormat="1" applyFill="1" applyBorder="1" applyAlignment="1">
      <alignment horizontal="center"/>
    </xf>
    <xf numFmtId="286" fontId="0" fillId="0" borderId="17" xfId="0" applyNumberFormat="1" applyFill="1" applyBorder="1" applyAlignment="1">
      <alignment horizontal="center"/>
    </xf>
    <xf numFmtId="286" fontId="0" fillId="14" borderId="0" xfId="0" applyNumberFormat="1" applyFill="1" applyBorder="1" applyAlignment="1">
      <alignment horizontal="center"/>
    </xf>
    <xf numFmtId="286" fontId="0" fillId="0" borderId="21" xfId="0" applyNumberFormat="1" applyFill="1" applyBorder="1" applyAlignment="1">
      <alignment horizontal="center"/>
    </xf>
    <xf numFmtId="286" fontId="0" fillId="0" borderId="3" xfId="0" applyNumberFormat="1" applyFill="1" applyBorder="1" applyAlignment="1">
      <alignment horizontal="center"/>
    </xf>
    <xf numFmtId="326" fontId="25" fillId="12" borderId="13" xfId="0" applyNumberFormat="1" applyFont="1" applyFill="1" applyBorder="1" applyAlignment="1">
      <alignment horizontal="left"/>
    </xf>
    <xf numFmtId="180" fontId="27" fillId="12" borderId="13" xfId="0" applyNumberFormat="1" applyFont="1" applyFill="1" applyBorder="1" applyAlignment="1">
      <alignment horizontal="left"/>
    </xf>
    <xf numFmtId="180" fontId="28" fillId="12" borderId="13" xfId="0" applyNumberFormat="1" applyFont="1" applyFill="1" applyBorder="1" applyAlignment="1">
      <alignment horizontal="left"/>
    </xf>
    <xf numFmtId="380" fontId="4" fillId="3" borderId="0" xfId="0" applyNumberFormat="1" applyFont="1" applyFill="1" applyBorder="1" applyAlignment="1">
      <alignment horizontal="right"/>
    </xf>
    <xf numFmtId="380" fontId="4" fillId="3" borderId="0" xfId="0" applyNumberFormat="1" applyFont="1" applyFill="1" applyBorder="1"/>
    <xf numFmtId="376" fontId="4" fillId="3" borderId="0" xfId="0" applyNumberFormat="1" applyFont="1" applyFill="1" applyBorder="1" applyAlignment="1">
      <alignment horizontal="right"/>
    </xf>
    <xf numFmtId="0" fontId="10" fillId="0" borderId="0" xfId="0" applyNumberFormat="1" applyFont="1"/>
    <xf numFmtId="182" fontId="4" fillId="0" borderId="0" xfId="0" applyNumberFormat="1" applyFont="1"/>
    <xf numFmtId="0" fontId="29" fillId="0" borderId="0" xfId="0" applyFont="1" applyFill="1" applyBorder="1" applyAlignment="1">
      <alignment horizontal="right"/>
    </xf>
    <xf numFmtId="375" fontId="14" fillId="0" borderId="0" xfId="0" applyNumberFormat="1" applyFont="1" applyFill="1" applyBorder="1" applyAlignment="1">
      <alignment horizontal="right"/>
    </xf>
    <xf numFmtId="182" fontId="4" fillId="0" borderId="0" xfId="0" applyNumberFormat="1" applyFont="1" applyFill="1" applyBorder="1" applyAlignment="1">
      <alignment horizontal="right"/>
    </xf>
    <xf numFmtId="0" fontId="16" fillId="0" borderId="0" xfId="0" applyNumberFormat="1" applyFont="1"/>
    <xf numFmtId="182" fontId="4" fillId="0" borderId="0" xfId="0" applyNumberFormat="1" applyFont="1" applyFill="1" applyBorder="1" applyAlignment="1"/>
    <xf numFmtId="0" fontId="14" fillId="0" borderId="0" xfId="0" applyFont="1" applyAlignment="1">
      <alignment horizontal="right"/>
    </xf>
    <xf numFmtId="182" fontId="4" fillId="0" borderId="0" xfId="0" applyNumberFormat="1" applyFont="1" applyFill="1" applyBorder="1"/>
    <xf numFmtId="0" fontId="30" fillId="0" borderId="0" xfId="0" applyFont="1" applyAlignment="1">
      <alignment horizontal="right"/>
    </xf>
    <xf numFmtId="0" fontId="30" fillId="0" borderId="0" xfId="0" applyFont="1" applyBorder="1" applyAlignment="1">
      <alignment horizontal="right"/>
    </xf>
    <xf numFmtId="0" fontId="16" fillId="0" borderId="3" xfId="0" applyFont="1" applyBorder="1"/>
    <xf numFmtId="182" fontId="4" fillId="0" borderId="3" xfId="0" applyNumberFormat="1" applyFont="1" applyBorder="1"/>
    <xf numFmtId="286" fontId="4" fillId="0" borderId="13" xfId="0" applyNumberFormat="1" applyFont="1" applyBorder="1"/>
    <xf numFmtId="286" fontId="0" fillId="0" borderId="13" xfId="0" applyNumberFormat="1" applyFont="1" applyBorder="1"/>
    <xf numFmtId="182" fontId="0" fillId="0" borderId="3" xfId="0" applyNumberFormat="1" applyFont="1" applyBorder="1"/>
    <xf numFmtId="264" fontId="24" fillId="0" borderId="8" xfId="0" applyNumberFormat="1" applyFont="1" applyBorder="1"/>
    <xf numFmtId="264" fontId="24" fillId="0" borderId="0" xfId="0" applyNumberFormat="1" applyFont="1" applyBorder="1"/>
    <xf numFmtId="264" fontId="24" fillId="0" borderId="13" xfId="0" applyNumberFormat="1" applyFont="1" applyBorder="1"/>
    <xf numFmtId="264" fontId="24" fillId="0" borderId="3" xfId="0" applyNumberFormat="1" applyFont="1" applyBorder="1"/>
    <xf numFmtId="10" fontId="25" fillId="9" borderId="16" xfId="0" applyNumberFormat="1" applyFont="1" applyFill="1" applyBorder="1"/>
    <xf numFmtId="0" fontId="24" fillId="14" borderId="11" xfId="0" applyFont="1" applyFill="1" applyBorder="1" applyAlignment="1">
      <alignment horizontal="center"/>
    </xf>
    <xf numFmtId="10" fontId="0" fillId="14" borderId="11" xfId="0" applyNumberFormat="1" applyFill="1" applyBorder="1"/>
    <xf numFmtId="37" fontId="4" fillId="0" borderId="14" xfId="0" applyNumberFormat="1" applyFont="1" applyFill="1" applyBorder="1" applyAlignment="1">
      <alignment horizontal="center"/>
    </xf>
    <xf numFmtId="37" fontId="4" fillId="0" borderId="11" xfId="0" applyNumberFormat="1" applyFont="1" applyFill="1" applyBorder="1" applyAlignment="1">
      <alignment horizontal="center"/>
    </xf>
    <xf numFmtId="37" fontId="4" fillId="0" borderId="15" xfId="0" applyNumberFormat="1" applyFont="1" applyFill="1" applyBorder="1" applyAlignment="1">
      <alignment horizontal="center"/>
    </xf>
    <xf numFmtId="10" fontId="0" fillId="14" borderId="11" xfId="0" applyNumberFormat="1" applyFill="1" applyBorder="1" applyAlignment="1">
      <alignment horizontal="center"/>
    </xf>
    <xf numFmtId="286" fontId="0" fillId="0" borderId="14" xfId="0" applyNumberFormat="1" applyFill="1" applyBorder="1" applyAlignment="1">
      <alignment horizontal="center"/>
    </xf>
    <xf numFmtId="286" fontId="0" fillId="0" borderId="11" xfId="0" applyNumberFormat="1" applyFill="1" applyBorder="1" applyAlignment="1">
      <alignment horizontal="center"/>
    </xf>
    <xf numFmtId="286" fontId="0" fillId="0" borderId="15" xfId="0" applyNumberForma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180" fontId="4" fillId="0" borderId="0" xfId="0" applyNumberFormat="1" applyFont="1"/>
    <xf numFmtId="180" fontId="24" fillId="0" borderId="8" xfId="0" applyNumberFormat="1" applyFont="1" applyBorder="1"/>
    <xf numFmtId="180" fontId="0" fillId="0" borderId="13" xfId="0" applyNumberFormat="1" applyFont="1" applyBorder="1"/>
    <xf numFmtId="177" fontId="17" fillId="0" borderId="3" xfId="3" applyNumberFormat="1" applyFont="1" applyBorder="1"/>
    <xf numFmtId="379" fontId="10" fillId="9" borderId="16" xfId="0" applyNumberFormat="1" applyFont="1" applyFill="1" applyBorder="1"/>
    <xf numFmtId="379" fontId="10" fillId="9" borderId="16" xfId="0" applyNumberFormat="1" applyFont="1" applyFill="1" applyBorder="1" applyAlignment="1"/>
    <xf numFmtId="264" fontId="10" fillId="0" borderId="16" xfId="0" applyNumberFormat="1" applyFont="1" applyFill="1" applyBorder="1"/>
    <xf numFmtId="375" fontId="10" fillId="0" borderId="22" xfId="0" applyNumberFormat="1" applyFont="1" applyFill="1" applyBorder="1"/>
    <xf numFmtId="379" fontId="0" fillId="14" borderId="0" xfId="0" applyNumberFormat="1" applyFill="1" applyBorder="1" applyAlignment="1">
      <alignment horizontal="center"/>
    </xf>
    <xf numFmtId="379" fontId="22" fillId="0" borderId="23" xfId="0" applyNumberFormat="1" applyFont="1" applyFill="1" applyBorder="1" applyAlignment="1">
      <alignment horizontal="center"/>
    </xf>
    <xf numFmtId="37" fontId="0" fillId="0" borderId="19" xfId="0" applyNumberFormat="1" applyFill="1" applyBorder="1" applyAlignment="1">
      <alignment horizontal="center"/>
    </xf>
    <xf numFmtId="37" fontId="0" fillId="0" borderId="13" xfId="0" applyNumberFormat="1" applyFill="1" applyBorder="1" applyAlignment="1">
      <alignment horizontal="center"/>
    </xf>
    <xf numFmtId="37" fontId="0" fillId="0" borderId="17" xfId="0" applyNumberFormat="1" applyFill="1" applyBorder="1" applyAlignment="1">
      <alignment horizontal="center"/>
    </xf>
    <xf numFmtId="37" fontId="0" fillId="14" borderId="0" xfId="0" applyNumberForma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7" fontId="0" fillId="0" borderId="21" xfId="0" applyNumberFormat="1" applyFill="1" applyBorder="1" applyAlignment="1">
      <alignment horizontal="center"/>
    </xf>
    <xf numFmtId="37" fontId="0" fillId="0" borderId="3" xfId="0" applyNumberFormat="1" applyFill="1" applyBorder="1" applyAlignment="1">
      <alignment horizontal="center"/>
    </xf>
    <xf numFmtId="379" fontId="0" fillId="14" borderId="0" xfId="0" applyNumberFormat="1" applyFill="1" applyBorder="1"/>
    <xf numFmtId="379" fontId="22" fillId="0" borderId="18" xfId="0" applyNumberFormat="1" applyFont="1" applyFill="1" applyBorder="1"/>
    <xf numFmtId="37" fontId="0" fillId="0" borderId="19" xfId="0" applyNumberFormat="1" applyFill="1" applyBorder="1"/>
    <xf numFmtId="37" fontId="0" fillId="0" borderId="13" xfId="0" applyNumberFormat="1" applyFill="1" applyBorder="1"/>
    <xf numFmtId="37" fontId="0" fillId="0" borderId="0" xfId="0" applyNumberFormat="1" applyFill="1" applyBorder="1"/>
    <xf numFmtId="37" fontId="0" fillId="0" borderId="17" xfId="0" applyNumberFormat="1" applyFill="1" applyBorder="1"/>
    <xf numFmtId="37" fontId="0" fillId="14" borderId="0" xfId="0" applyNumberFormat="1" applyFill="1" applyBorder="1"/>
    <xf numFmtId="37" fontId="0" fillId="0" borderId="21" xfId="0" applyNumberFormat="1" applyFill="1" applyBorder="1"/>
    <xf numFmtId="37" fontId="0" fillId="0" borderId="3" xfId="0" applyNumberFormat="1" applyFill="1" applyBorder="1"/>
    <xf numFmtId="180" fontId="4" fillId="3" borderId="0" xfId="0" applyNumberFormat="1" applyFont="1" applyFill="1" applyBorder="1"/>
    <xf numFmtId="180" fontId="4" fillId="3" borderId="5" xfId="0" applyNumberFormat="1" applyFont="1" applyFill="1" applyBorder="1"/>
    <xf numFmtId="379" fontId="0" fillId="14" borderId="11" xfId="0" applyNumberFormat="1" applyFill="1" applyBorder="1" applyAlignment="1">
      <alignment horizontal="center"/>
    </xf>
    <xf numFmtId="37" fontId="0" fillId="0" borderId="14" xfId="0" applyNumberFormat="1" applyFill="1" applyBorder="1" applyAlignment="1">
      <alignment horizontal="center"/>
    </xf>
    <xf numFmtId="37" fontId="0" fillId="0" borderId="11" xfId="0" applyNumberFormat="1" applyFill="1" applyBorder="1" applyAlignment="1">
      <alignment horizontal="center"/>
    </xf>
    <xf numFmtId="37" fontId="0" fillId="0" borderId="15" xfId="0" applyNumberFormat="1" applyFill="1" applyBorder="1" applyAlignment="1">
      <alignment horizontal="center"/>
    </xf>
    <xf numFmtId="379" fontId="0" fillId="14" borderId="11" xfId="0" applyNumberFormat="1" applyFill="1" applyBorder="1"/>
    <xf numFmtId="37" fontId="0" fillId="0" borderId="14" xfId="0" applyNumberFormat="1" applyFill="1" applyBorder="1"/>
    <xf numFmtId="37" fontId="0" fillId="0" borderId="11" xfId="0" applyNumberFormat="1" applyFill="1" applyBorder="1"/>
    <xf numFmtId="37" fontId="0" fillId="0" borderId="15" xfId="0" applyNumberFormat="1" applyFill="1" applyBorder="1"/>
    <xf numFmtId="180" fontId="28" fillId="12" borderId="0" xfId="0" applyNumberFormat="1" applyFont="1" applyFill="1" applyBorder="1" applyAlignment="1">
      <alignment horizontal="left"/>
    </xf>
    <xf numFmtId="0" fontId="15" fillId="0" borderId="0" xfId="0" applyFont="1" applyFill="1"/>
    <xf numFmtId="0" fontId="31" fillId="0" borderId="0" xfId="0" applyNumberFormat="1" applyFont="1" applyBorder="1"/>
    <xf numFmtId="180" fontId="15" fillId="0" borderId="0" xfId="0" applyNumberFormat="1" applyFont="1"/>
    <xf numFmtId="180" fontId="25" fillId="0" borderId="0" xfId="0" applyNumberFormat="1" applyFont="1" applyFill="1" applyAlignment="1">
      <alignment horizontal="left"/>
    </xf>
    <xf numFmtId="180" fontId="27" fillId="12" borderId="24" xfId="0" applyNumberFormat="1" applyFont="1" applyFill="1" applyBorder="1" applyAlignment="1">
      <alignment horizontal="left"/>
    </xf>
    <xf numFmtId="180" fontId="28" fillId="12" borderId="8" xfId="0" applyNumberFormat="1" applyFont="1" applyFill="1" applyBorder="1" applyAlignment="1">
      <alignment horizontal="left"/>
    </xf>
    <xf numFmtId="180" fontId="32" fillId="0" borderId="0" xfId="0" applyNumberFormat="1" applyFont="1"/>
    <xf numFmtId="180" fontId="16" fillId="0" borderId="8" xfId="0" applyNumberFormat="1" applyFont="1" applyBorder="1"/>
    <xf numFmtId="180" fontId="16" fillId="0" borderId="0" xfId="0" applyNumberFormat="1" applyFont="1" applyBorder="1"/>
    <xf numFmtId="180" fontId="29" fillId="0" borderId="0" xfId="0" applyNumberFormat="1" applyFont="1"/>
    <xf numFmtId="180" fontId="15" fillId="0" borderId="0" xfId="0" applyNumberFormat="1" applyFont="1" applyFill="1"/>
    <xf numFmtId="180" fontId="29" fillId="0" borderId="0" xfId="0" applyNumberFormat="1" applyFont="1" applyFill="1"/>
    <xf numFmtId="180" fontId="29" fillId="0" borderId="0" xfId="0" applyNumberFormat="1" applyFont="1" applyBorder="1"/>
    <xf numFmtId="0" fontId="5" fillId="11" borderId="0" xfId="0" applyNumberFormat="1" applyFont="1" applyFill="1" applyBorder="1"/>
    <xf numFmtId="0" fontId="5" fillId="11" borderId="0" xfId="0" applyFont="1" applyFill="1" applyBorder="1"/>
    <xf numFmtId="0" fontId="33" fillId="0" borderId="0" xfId="0" applyNumberFormat="1" applyFont="1" applyAlignment="1">
      <alignment vertical="center"/>
    </xf>
    <xf numFmtId="0" fontId="33" fillId="0" borderId="0" xfId="0" applyFont="1" applyAlignment="1">
      <alignment vertical="center"/>
    </xf>
    <xf numFmtId="0" fontId="34" fillId="0" borderId="0" xfId="0" applyNumberFormat="1" applyFont="1" applyAlignment="1">
      <alignment horizontal="left" vertical="center"/>
    </xf>
    <xf numFmtId="0" fontId="35" fillId="0" borderId="0" xfId="0" applyFont="1" applyAlignment="1">
      <alignment vertical="center"/>
    </xf>
    <xf numFmtId="180" fontId="15" fillId="0" borderId="0" xfId="0" applyNumberFormat="1" applyFont="1" applyAlignment="1">
      <alignment horizontal="left"/>
    </xf>
    <xf numFmtId="326" fontId="25" fillId="0" borderId="0" xfId="0" applyNumberFormat="1" applyFont="1" applyFill="1" applyAlignment="1">
      <alignment horizontal="left"/>
    </xf>
    <xf numFmtId="180" fontId="25" fillId="0" borderId="0" xfId="0" applyNumberFormat="1" applyFont="1" applyFill="1"/>
    <xf numFmtId="326" fontId="25" fillId="12" borderId="8" xfId="0" applyNumberFormat="1" applyFont="1" applyFill="1" applyBorder="1" applyAlignment="1">
      <alignment horizontal="left"/>
    </xf>
    <xf numFmtId="180" fontId="25" fillId="12" borderId="8" xfId="0" applyNumberFormat="1" applyFont="1" applyFill="1" applyBorder="1"/>
    <xf numFmtId="180" fontId="15" fillId="0" borderId="0" xfId="0" applyNumberFormat="1" applyFont="1" applyAlignment="1">
      <alignment horizontal="right"/>
    </xf>
    <xf numFmtId="180" fontId="5" fillId="10" borderId="0" xfId="0" applyNumberFormat="1" applyFont="1" applyFill="1" applyBorder="1" applyAlignment="1">
      <alignment horizontal="centerContinuous"/>
    </xf>
    <xf numFmtId="380" fontId="10" fillId="3" borderId="5" xfId="0" applyNumberFormat="1" applyFont="1" applyFill="1" applyBorder="1" applyAlignment="1">
      <alignment horizontal="right"/>
    </xf>
    <xf numFmtId="180" fontId="16" fillId="0" borderId="8" xfId="0" applyNumberFormat="1" applyFont="1" applyFill="1" applyBorder="1"/>
    <xf numFmtId="180" fontId="10" fillId="0" borderId="8" xfId="0" applyNumberFormat="1" applyFont="1" applyFill="1" applyBorder="1"/>
    <xf numFmtId="180" fontId="16" fillId="0" borderId="0" xfId="0" applyNumberFormat="1" applyFont="1" applyFill="1" applyBorder="1"/>
    <xf numFmtId="180" fontId="10" fillId="0" borderId="0" xfId="0" applyNumberFormat="1" applyFont="1" applyFill="1" applyBorder="1"/>
    <xf numFmtId="264" fontId="29" fillId="0" borderId="0" xfId="0" applyNumberFormat="1" applyFont="1" applyAlignment="1">
      <alignment horizontal="right"/>
    </xf>
    <xf numFmtId="375" fontId="29" fillId="0" borderId="0" xfId="0" applyNumberFormat="1" applyFont="1" applyAlignment="1">
      <alignment horizontal="right"/>
    </xf>
    <xf numFmtId="264" fontId="14" fillId="0" borderId="0" xfId="0" applyNumberFormat="1" applyFont="1" applyAlignment="1">
      <alignment horizontal="right"/>
    </xf>
    <xf numFmtId="264" fontId="29" fillId="0" borderId="0" xfId="0" applyNumberFormat="1" applyFont="1" applyFill="1" applyAlignment="1">
      <alignment horizontal="right"/>
    </xf>
    <xf numFmtId="264" fontId="14" fillId="0" borderId="0" xfId="0" applyNumberFormat="1" applyFont="1" applyFill="1" applyAlignment="1">
      <alignment horizontal="right"/>
    </xf>
    <xf numFmtId="10" fontId="15" fillId="0" borderId="0" xfId="0" applyNumberFormat="1" applyFont="1"/>
    <xf numFmtId="380" fontId="4" fillId="3" borderId="0" xfId="0" applyNumberFormat="1" applyFont="1" applyFill="1" applyBorder="1" applyAlignment="1">
      <alignment horizontal="center"/>
    </xf>
    <xf numFmtId="380" fontId="5" fillId="11" borderId="0" xfId="0" applyNumberFormat="1" applyFont="1" applyFill="1" applyBorder="1" applyAlignment="1">
      <alignment horizontal="right"/>
    </xf>
    <xf numFmtId="380" fontId="5" fillId="11" borderId="0" xfId="0" applyNumberFormat="1" applyFont="1" applyFill="1" applyBorder="1" applyAlignment="1">
      <alignment horizontal="center"/>
    </xf>
    <xf numFmtId="286" fontId="33" fillId="0" borderId="0" xfId="0" applyNumberFormat="1" applyFont="1" applyAlignment="1">
      <alignment horizontal="center" vertical="center"/>
    </xf>
    <xf numFmtId="264" fontId="34" fillId="0" borderId="0" xfId="0" applyNumberFormat="1" applyFont="1" applyAlignment="1">
      <alignment horizontal="right" vertical="center"/>
    </xf>
    <xf numFmtId="264" fontId="34" fillId="0" borderId="0" xfId="0" applyNumberFormat="1" applyFont="1" applyAlignment="1">
      <alignment horizontal="center" vertical="center"/>
    </xf>
    <xf numFmtId="0" fontId="34" fillId="0" borderId="0" xfId="0" applyFont="1" applyFill="1" applyBorder="1" applyAlignment="1">
      <alignment horizontal="right" vertical="center"/>
    </xf>
    <xf numFmtId="375" fontId="34" fillId="0" borderId="0" xfId="0" applyNumberFormat="1" applyFont="1" applyFill="1" applyBorder="1" applyAlignment="1">
      <alignment horizontal="center" vertical="center"/>
    </xf>
    <xf numFmtId="180" fontId="15" fillId="12" borderId="8" xfId="0" applyNumberFormat="1" applyFont="1" applyFill="1" applyBorder="1"/>
    <xf numFmtId="180" fontId="5" fillId="11" borderId="0" xfId="0" applyNumberFormat="1" applyFont="1" applyFill="1" applyBorder="1" applyAlignment="1">
      <alignment horizontal="centerContinuous"/>
    </xf>
    <xf numFmtId="180" fontId="4" fillId="0" borderId="8" xfId="0" applyNumberFormat="1" applyFont="1" applyFill="1" applyBorder="1"/>
    <xf numFmtId="180" fontId="22" fillId="0" borderId="8" xfId="0" applyNumberFormat="1" applyFont="1" applyFill="1" applyBorder="1"/>
    <xf numFmtId="375" fontId="36" fillId="16" borderId="16" xfId="3220" applyNumberFormat="1" applyFont="1" applyFill="1" applyBorder="1"/>
    <xf numFmtId="375" fontId="36" fillId="0" borderId="0" xfId="3220" applyNumberFormat="1" applyFont="1" applyFill="1" applyBorder="1"/>
    <xf numFmtId="375" fontId="15" fillId="0" borderId="0" xfId="0" applyNumberFormat="1" applyFont="1"/>
    <xf numFmtId="376" fontId="4" fillId="3" borderId="5" xfId="0" applyNumberFormat="1" applyFont="1" applyFill="1" applyBorder="1" applyAlignment="1">
      <alignment horizontal="center"/>
    </xf>
    <xf numFmtId="264" fontId="15" fillId="0" borderId="0" xfId="0" applyNumberFormat="1" applyFont="1"/>
    <xf numFmtId="264" fontId="15" fillId="12" borderId="8" xfId="0" applyNumberFormat="1" applyFont="1" applyFill="1" applyBorder="1"/>
    <xf numFmtId="375" fontId="14" fillId="16" borderId="16" xfId="3220" applyNumberFormat="1" applyFont="1" applyFill="1" applyBorder="1"/>
    <xf numFmtId="375" fontId="29" fillId="9" borderId="16" xfId="3220" applyNumberFormat="1" applyFont="1" applyFill="1" applyBorder="1"/>
    <xf numFmtId="375" fontId="29" fillId="0" borderId="0" xfId="3220" applyNumberFormat="1" applyFont="1" applyFill="1" applyBorder="1"/>
    <xf numFmtId="0" fontId="32" fillId="0" borderId="0" xfId="0" applyFont="1" applyBorder="1"/>
    <xf numFmtId="180" fontId="5" fillId="17" borderId="0" xfId="0" applyNumberFormat="1" applyFont="1" applyFill="1" applyBorder="1" applyAlignment="1">
      <alignment horizontal="centerContinuous"/>
    </xf>
    <xf numFmtId="39" fontId="15" fillId="0" borderId="0" xfId="0" applyNumberFormat="1" applyFont="1"/>
    <xf numFmtId="180" fontId="37" fillId="12" borderId="8" xfId="0" applyNumberFormat="1" applyFont="1" applyFill="1" applyBorder="1" applyAlignment="1"/>
    <xf numFmtId="180" fontId="4" fillId="9" borderId="8" xfId="0" applyNumberFormat="1" applyFont="1" applyFill="1" applyBorder="1"/>
    <xf numFmtId="180" fontId="15" fillId="12" borderId="12" xfId="0" applyNumberFormat="1" applyFont="1" applyFill="1" applyBorder="1"/>
    <xf numFmtId="0" fontId="15" fillId="9" borderId="0" xfId="0" applyFont="1" applyFill="1"/>
    <xf numFmtId="0" fontId="35" fillId="0" borderId="0" xfId="0" applyNumberFormat="1" applyFont="1" applyAlignment="1">
      <alignment vertical="center"/>
    </xf>
    <xf numFmtId="0" fontId="34" fillId="0" borderId="0" xfId="0" applyNumberFormat="1" applyFont="1" applyBorder="1" applyAlignment="1">
      <alignment horizontal="left" vertical="center"/>
    </xf>
    <xf numFmtId="0" fontId="35" fillId="0" borderId="0" xfId="0" applyFont="1" applyBorder="1" applyAlignment="1">
      <alignment vertical="center"/>
    </xf>
    <xf numFmtId="0" fontId="35" fillId="0" borderId="0" xfId="0" applyNumberFormat="1" applyFont="1" applyBorder="1" applyAlignment="1">
      <alignment horizontal="left" vertical="center"/>
    </xf>
    <xf numFmtId="0" fontId="34" fillId="0" borderId="3" xfId="0" applyNumberFormat="1" applyFont="1" applyBorder="1" applyAlignment="1">
      <alignment horizontal="left" vertical="center"/>
    </xf>
    <xf numFmtId="0" fontId="35" fillId="0" borderId="3" xfId="0" applyFont="1" applyBorder="1" applyAlignment="1">
      <alignment vertical="center"/>
    </xf>
    <xf numFmtId="0" fontId="14" fillId="0" borderId="0" xfId="0" applyNumberFormat="1" applyFont="1" applyBorder="1" applyAlignment="1">
      <alignment horizontal="left" indent="1"/>
    </xf>
    <xf numFmtId="0" fontId="15" fillId="0" borderId="0" xfId="0" applyFont="1" applyBorder="1"/>
    <xf numFmtId="286" fontId="35" fillId="0" borderId="0" xfId="0" applyNumberFormat="1" applyFont="1" applyFill="1" applyBorder="1" applyAlignment="1">
      <alignment horizontal="center" vertical="center"/>
    </xf>
    <xf numFmtId="375" fontId="34" fillId="0" borderId="0" xfId="0" applyNumberFormat="1" applyFont="1" applyAlignment="1">
      <alignment horizontal="center" vertical="center"/>
    </xf>
    <xf numFmtId="0" fontId="34" fillId="0" borderId="0" xfId="0" applyFont="1" applyAlignment="1">
      <alignment horizontal="right" vertical="center"/>
    </xf>
    <xf numFmtId="375" fontId="34" fillId="0" borderId="3" xfId="0" applyNumberFormat="1" applyFont="1" applyFill="1" applyBorder="1" applyAlignment="1">
      <alignment horizontal="center" vertical="center"/>
    </xf>
    <xf numFmtId="286" fontId="35" fillId="0" borderId="0" xfId="0" applyNumberFormat="1" applyFont="1" applyAlignment="1">
      <alignment horizontal="center" vertical="center"/>
    </xf>
    <xf numFmtId="180" fontId="33" fillId="0" borderId="0" xfId="0" applyNumberFormat="1" applyFont="1" applyAlignment="1">
      <alignment vertical="center"/>
    </xf>
    <xf numFmtId="264" fontId="34" fillId="0" borderId="0" xfId="0" applyNumberFormat="1" applyFont="1" applyBorder="1" applyAlignment="1">
      <alignment horizontal="right" vertical="center"/>
    </xf>
    <xf numFmtId="264" fontId="34" fillId="0" borderId="0" xfId="0" applyNumberFormat="1" applyFont="1" applyBorder="1" applyAlignment="1">
      <alignment horizontal="center" vertical="center"/>
    </xf>
    <xf numFmtId="264" fontId="34" fillId="0" borderId="3" xfId="0" applyNumberFormat="1" applyFont="1" applyBorder="1" applyAlignment="1">
      <alignment horizontal="right" vertical="center"/>
    </xf>
    <xf numFmtId="264" fontId="34" fillId="0" borderId="3" xfId="0" applyNumberFormat="1" applyFont="1" applyBorder="1" applyAlignment="1">
      <alignment horizontal="center" vertical="center"/>
    </xf>
    <xf numFmtId="264" fontId="14" fillId="0" borderId="0" xfId="0" applyNumberFormat="1" applyFont="1" applyBorder="1" applyAlignment="1">
      <alignment horizontal="right"/>
    </xf>
    <xf numFmtId="0" fontId="38" fillId="0" borderId="0" xfId="0" applyFont="1"/>
    <xf numFmtId="0" fontId="0" fillId="18" borderId="3" xfId="0" applyFill="1" applyBorder="1" applyAlignment="1">
      <alignment horizontal="center"/>
    </xf>
    <xf numFmtId="0" fontId="39" fillId="0" borderId="0" xfId="0" applyFont="1" applyAlignment="1">
      <alignment horizontal="center"/>
    </xf>
    <xf numFmtId="286" fontId="40" fillId="0" borderId="0" xfId="0" applyNumberFormat="1" applyFont="1" applyAlignment="1">
      <alignment horizontal="center"/>
    </xf>
    <xf numFmtId="0" fontId="40" fillId="0" borderId="0" xfId="0" applyNumberFormat="1" applyFont="1" applyAlignment="1">
      <alignment horizontal="center"/>
    </xf>
    <xf numFmtId="177" fontId="41" fillId="0" borderId="0" xfId="3" applyNumberFormat="1" applyFont="1" applyAlignment="1">
      <alignment horizontal="center"/>
    </xf>
    <xf numFmtId="0" fontId="42" fillId="0" borderId="0" xfId="0" applyFont="1" applyAlignment="1">
      <alignment horizontal="left" indent="1"/>
    </xf>
    <xf numFmtId="0" fontId="39" fillId="0" borderId="0" xfId="0" applyFont="1"/>
    <xf numFmtId="286" fontId="43" fillId="0" borderId="13" xfId="0" applyNumberFormat="1" applyFont="1" applyBorder="1" applyAlignment="1">
      <alignment horizontal="center"/>
    </xf>
    <xf numFmtId="0" fontId="0" fillId="0" borderId="0" xfId="0" applyAlignment="1">
      <alignment horizontal="left" indent="1"/>
    </xf>
    <xf numFmtId="0" fontId="42" fillId="0" borderId="0" xfId="0" applyFont="1"/>
    <xf numFmtId="379" fontId="43" fillId="0" borderId="13" xfId="0" applyNumberFormat="1" applyFont="1" applyBorder="1" applyAlignment="1">
      <alignment horizontal="center"/>
    </xf>
    <xf numFmtId="286" fontId="0" fillId="0" borderId="0" xfId="0" applyNumberFormat="1"/>
    <xf numFmtId="10" fontId="0" fillId="0" borderId="0" xfId="0" applyNumberFormat="1"/>
    <xf numFmtId="180" fontId="19" fillId="0" borderId="0" xfId="0" applyNumberFormat="1" applyFont="1" applyFill="1" applyBorder="1"/>
    <xf numFmtId="180" fontId="20" fillId="0" borderId="0" xfId="0" applyNumberFormat="1" applyFont="1" applyFill="1" applyBorder="1"/>
    <xf numFmtId="0" fontId="0" fillId="19" borderId="0" xfId="0" applyFont="1" applyFill="1"/>
    <xf numFmtId="326" fontId="10" fillId="19" borderId="16" xfId="3221" applyNumberFormat="1" applyFont="1" applyFill="1" applyBorder="1" applyAlignment="1">
      <alignment horizontal="right"/>
    </xf>
    <xf numFmtId="180" fontId="5" fillId="6" borderId="0" xfId="0" applyNumberFormat="1" applyFont="1" applyFill="1" applyBorder="1" applyAlignment="1"/>
    <xf numFmtId="180" fontId="15" fillId="0" borderId="0" xfId="0" applyNumberFormat="1" applyFont="1" applyAlignment="1"/>
    <xf numFmtId="317" fontId="10" fillId="19" borderId="16" xfId="3221" applyNumberFormat="1" applyFont="1" applyFill="1" applyBorder="1" applyAlignment="1">
      <alignment horizontal="right"/>
    </xf>
    <xf numFmtId="180" fontId="4" fillId="0" borderId="0" xfId="0" applyNumberFormat="1" applyFont="1" applyAlignment="1"/>
    <xf numFmtId="180" fontId="4" fillId="0" borderId="0" xfId="0" applyNumberFormat="1" applyFont="1" applyAlignment="1">
      <alignment horizontal="right"/>
    </xf>
    <xf numFmtId="180" fontId="44" fillId="19" borderId="16" xfId="0" applyNumberFormat="1" applyFont="1" applyFill="1" applyBorder="1" applyAlignment="1">
      <alignment horizontal="right"/>
    </xf>
    <xf numFmtId="180" fontId="25" fillId="19" borderId="22" xfId="0" applyNumberFormat="1" applyFont="1" applyFill="1" applyBorder="1" applyAlignment="1">
      <alignment horizontal="right"/>
    </xf>
    <xf numFmtId="180" fontId="5" fillId="7" borderId="0" xfId="0" applyNumberFormat="1" applyFont="1" applyFill="1" applyBorder="1" applyAlignment="1">
      <alignment horizontal="left"/>
    </xf>
    <xf numFmtId="180" fontId="5" fillId="7" borderId="0" xfId="0" applyNumberFormat="1" applyFont="1" applyFill="1" applyBorder="1" applyAlignment="1">
      <alignment horizontal="right"/>
    </xf>
    <xf numFmtId="0" fontId="0" fillId="0" borderId="0" xfId="0" applyNumberFormat="1" applyFill="1"/>
    <xf numFmtId="180" fontId="5" fillId="6" borderId="0" xfId="0" applyNumberFormat="1" applyFont="1" applyFill="1" applyBorder="1"/>
    <xf numFmtId="0" fontId="31" fillId="0" borderId="0" xfId="0" applyFont="1"/>
    <xf numFmtId="180" fontId="18" fillId="0" borderId="0" xfId="0" applyNumberFormat="1" applyFont="1"/>
    <xf numFmtId="379" fontId="0" fillId="0" borderId="0" xfId="0" applyNumberFormat="1"/>
    <xf numFmtId="4" fontId="0" fillId="0" borderId="0" xfId="0" applyNumberFormat="1"/>
    <xf numFmtId="4" fontId="45" fillId="0" borderId="0" xfId="0" applyNumberFormat="1" applyFont="1"/>
    <xf numFmtId="4" fontId="0" fillId="0" borderId="25" xfId="0" applyNumberFormat="1" applyBorder="1"/>
    <xf numFmtId="4" fontId="46" fillId="12" borderId="26" xfId="0" applyNumberFormat="1" applyFont="1" applyFill="1" applyBorder="1" applyAlignment="1">
      <alignment horizontal="left" vertical="center"/>
    </xf>
    <xf numFmtId="4" fontId="47" fillId="12" borderId="26" xfId="0" applyNumberFormat="1" applyFont="1" applyFill="1" applyBorder="1" applyAlignment="1">
      <alignment horizontal="left" vertical="center"/>
    </xf>
    <xf numFmtId="0" fontId="48" fillId="0" borderId="27" xfId="0" applyFont="1" applyBorder="1" applyAlignment="1">
      <alignment horizontal="center" textRotation="90"/>
    </xf>
    <xf numFmtId="4" fontId="49" fillId="0" borderId="0" xfId="0" applyNumberFormat="1" applyFont="1"/>
    <xf numFmtId="4" fontId="47" fillId="12" borderId="0" xfId="0" applyNumberFormat="1" applyFont="1" applyFill="1" applyBorder="1" applyAlignment="1">
      <alignment horizontal="left" vertical="center"/>
    </xf>
    <xf numFmtId="328" fontId="50" fillId="0" borderId="0" xfId="0" applyNumberFormat="1" applyFont="1" applyAlignment="1">
      <alignment horizontal="left"/>
    </xf>
    <xf numFmtId="4" fontId="0" fillId="0" borderId="0" xfId="0" applyNumberFormat="1" applyFill="1"/>
    <xf numFmtId="4" fontId="37" fillId="0" borderId="0" xfId="0" applyNumberFormat="1" applyFont="1" applyFill="1" applyBorder="1"/>
    <xf numFmtId="4" fontId="16" fillId="0" borderId="0" xfId="0" applyNumberFormat="1" applyFont="1" applyFill="1" applyBorder="1"/>
    <xf numFmtId="4" fontId="0" fillId="0" borderId="0" xfId="0" applyNumberFormat="1" applyFill="1" applyBorder="1"/>
    <xf numFmtId="0" fontId="51" fillId="0" borderId="0" xfId="0" applyFont="1"/>
    <xf numFmtId="4" fontId="4" fillId="0" borderId="0" xfId="0" applyNumberFormat="1" applyFont="1"/>
    <xf numFmtId="0" fontId="14" fillId="0" borderId="0" xfId="0" applyNumberFormat="1" applyFont="1" applyAlignment="1" quotePrefix="1">
      <alignment horizontal="left" indent="1"/>
    </xf>
  </cellXfs>
  <cellStyles count="3854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_x0010_" xfId="49"/>
    <cellStyle name="_%(SignOnly)" xfId="50"/>
    <cellStyle name="_%(SignOnly)_EXPN" xfId="51"/>
    <cellStyle name="_%(SignSpaceOnly)" xfId="52"/>
    <cellStyle name="_%(SignSpaceOnly)_EXPN" xfId="53"/>
    <cellStyle name="_2009 04 Capex reporting Exec pack draft" xfId="54"/>
    <cellStyle name="_2009 04 Capex reporting Exec pack draft_Covenants_draft_260412" xfId="55"/>
    <cellStyle name="_2009 04 Capex reporting Exec pack draft_Head Office Pack - Draft 1" xfId="56"/>
    <cellStyle name="_2009 04 Capex reporting Exec pack draft_Head Office Pack - Draft 4" xfId="57"/>
    <cellStyle name="_2009 04 Capex reporting Exec pack draft_Property Budget 2011" xfId="58"/>
    <cellStyle name="_2009 04 Capex reporting Exec pack draft_Property Budget 2011_Covenants_draft_260412" xfId="59"/>
    <cellStyle name="_2009 04 Capex reporting Exec pack draft_Property Budget 2011_Marketing &amp; Product" xfId="60"/>
    <cellStyle name="_2009 04 Capex reporting Exec pack draft_Sheet1" xfId="61"/>
    <cellStyle name="_2009 05 Capex reporting EXEC PACK draft v2" xfId="62"/>
    <cellStyle name="_2009 05 Capex reporting EXEC PACK draft v2_Covenants_draft_260412" xfId="63"/>
    <cellStyle name="_2009 05 Capex reporting EXEC PACK draft v2_Head Office Pack - Draft 1" xfId="64"/>
    <cellStyle name="_2009 05 Capex reporting EXEC PACK draft v2_Head Office Pack - Draft 4" xfId="65"/>
    <cellStyle name="_2009 05 Capex reporting EXEC PACK draft v2_Property Budget 2011" xfId="66"/>
    <cellStyle name="_2009 05 Capex reporting EXEC PACK draft v2_Property Budget 2011_Covenants_draft_260412" xfId="67"/>
    <cellStyle name="_2009 05 Capex reporting EXEC PACK draft v2_Property Budget 2011_Marketing &amp; Product" xfId="68"/>
    <cellStyle name="_2009 05 Capex reporting EXEC PACK draft v2_Sheet1" xfId="69"/>
    <cellStyle name="_2009 P3 Capex report v1" xfId="70"/>
    <cellStyle name="_2009 P3 Capex report v1_Covenants_draft_260412" xfId="71"/>
    <cellStyle name="_2009 P3 Capex report v1_Head Office Pack - Draft 1" xfId="72"/>
    <cellStyle name="_2009 P3 Capex report v1_Head Office Pack - Draft 4" xfId="73"/>
    <cellStyle name="_2009 P3 Capex report v1_Property Budget 2011" xfId="74"/>
    <cellStyle name="_2009 P3 Capex report v1_Property Budget 2011_Covenants_draft_260412" xfId="75"/>
    <cellStyle name="_2009 P3 Capex report v1_Property Budget 2011_Marketing &amp; Product" xfId="76"/>
    <cellStyle name="_2009 P3 Capex report v1_Sheet1" xfId="77"/>
    <cellStyle name="_2010 Budget - Property PPM" xfId="78"/>
    <cellStyle name="_2010 Budget - Property PPM_Covenants_draft_260412" xfId="79"/>
    <cellStyle name="_2010 Budget - Property PPM_Head Office Pack - Draft 1" xfId="80"/>
    <cellStyle name="_2010 Budget - Property PPM_Head Office Pack - Draft 4" xfId="81"/>
    <cellStyle name="_2010 Budget - Property PPM_Sheet1" xfId="82"/>
    <cellStyle name="_2010 Rent Budget" xfId="83"/>
    <cellStyle name="_2010 Rent Budget_Covenants_draft_260412" xfId="84"/>
    <cellStyle name="_2010 Rent Budget_Head Office Pack - Draft 1" xfId="85"/>
    <cellStyle name="_2010 Rent Budget_Head Office Pack - Draft 4" xfId="86"/>
    <cellStyle name="_2010 Rent Budget_Sheet1" xfId="87"/>
    <cellStyle name="_57 Project Fly (2)" xfId="88"/>
    <cellStyle name="_Aberdeen" xfId="89"/>
    <cellStyle name="_Accruals" xfId="90"/>
    <cellStyle name="_Accruals_Covenants_draft_260412" xfId="91"/>
    <cellStyle name="_Accruals_Head Office Pack - Draft 1" xfId="92"/>
    <cellStyle name="_Accruals_Head Office Pack - Draft 4" xfId="93"/>
    <cellStyle name="_Accruals_Property Budget 2011" xfId="94"/>
    <cellStyle name="_Accruals_Property Budget 2011_Covenants_draft_260412" xfId="95"/>
    <cellStyle name="_Accruals_Property Budget 2011_Marketing &amp; Product" xfId="96"/>
    <cellStyle name="_Accruals_Sheet1" xfId="97"/>
    <cellStyle name="_Benchmarking - generic sheet" xfId="98"/>
    <cellStyle name="_Benchmarking - generic sheet_Covenants_draft_260412" xfId="99"/>
    <cellStyle name="_Benchmarking - generic sheet_Head Office Pack - Draft 1" xfId="100"/>
    <cellStyle name="_Benchmarking - generic sheet_Head Office Pack - Draft 4" xfId="101"/>
    <cellStyle name="_Benchmarking - generic sheet_Property Budget 2011" xfId="102"/>
    <cellStyle name="_Benchmarking - generic sheet_Property Budget 2011_Covenants_draft_260412" xfId="103"/>
    <cellStyle name="_Benchmarking - generic sheet_Property Budget 2011_Marketing &amp; Product" xfId="104"/>
    <cellStyle name="_Benchmarking - generic sheet_Sheet1" xfId="105"/>
    <cellStyle name="_Blank LBO Model v15" xfId="106"/>
    <cellStyle name="_Book2" xfId="107"/>
    <cellStyle name="_Book2_Covenants_draft_260412" xfId="108"/>
    <cellStyle name="_Book2_Head Office Pack - Draft 1" xfId="109"/>
    <cellStyle name="_Book2_Head Office Pack - Draft 4" xfId="110"/>
    <cellStyle name="_Book2_Property Budget 2011" xfId="111"/>
    <cellStyle name="_Book2_Property Budget 2011_Covenants_draft_260412" xfId="112"/>
    <cellStyle name="_Book2_Property Budget 2011_Marketing &amp; Product" xfId="113"/>
    <cellStyle name="_Book2_Sheet1" xfId="114"/>
    <cellStyle name="_Book3" xfId="115"/>
    <cellStyle name="_BTI Financial forecasts" xfId="116"/>
    <cellStyle name="_Cairo LBO model - Sept 06" xfId="117"/>
    <cellStyle name="_Capex" xfId="118"/>
    <cellStyle name="_Capex_Book2" xfId="119"/>
    <cellStyle name="_Capex_Covenants_draft_260412" xfId="120"/>
    <cellStyle name="_Capex_DRAFT 11" xfId="121"/>
    <cellStyle name="_Capex_DRAFT 11_Covenants_draft_260412" xfId="122"/>
    <cellStyle name="_Capex_DRAFT 11_Marketing &amp; Product" xfId="123"/>
    <cellStyle name="_Capex_Head Office Pack - Draft 1" xfId="124"/>
    <cellStyle name="_Capex_Head Office Pack - Draft 4" xfId="125"/>
    <cellStyle name="_Capex_Internal" xfId="126"/>
    <cellStyle name="_Capex_Internal 1" xfId="127"/>
    <cellStyle name="_Capex_Internal 1_Projections Pack" xfId="128"/>
    <cellStyle name="_Capex_Internal 1_Projections Pack (TM)" xfId="129"/>
    <cellStyle name="_Capex_Internal 1_Quasi Rent Illustration" xfId="130"/>
    <cellStyle name="_Capex_Internal_Projections Pack" xfId="131"/>
    <cellStyle name="_Capex_Internal_Projections Pack (TM)" xfId="132"/>
    <cellStyle name="_Capex_Internal_Quasi Rent Illustration" xfId="133"/>
    <cellStyle name="_Capex_IT Budget 2011" xfId="134"/>
    <cellStyle name="_Capex_IT Budget Master 2011 - Draft V2 1 (2)" xfId="135"/>
    <cellStyle name="_Capex_Net Gain Review Pack - 28th Sept" xfId="136"/>
    <cellStyle name="_Capex_PAR overlay" xfId="137"/>
    <cellStyle name="_Capex_PAR overlay_Projections Pack" xfId="138"/>
    <cellStyle name="_Capex_PAR overlay_Projections Pack (TM)" xfId="139"/>
    <cellStyle name="_Capex_PAR overlay_Quasi Rent Illustration" xfId="140"/>
    <cellStyle name="_Capex_Property Budget 2011" xfId="141"/>
    <cellStyle name="_Capex_Property Budget 2011_Covenants_draft_260412" xfId="142"/>
    <cellStyle name="_Capex_Property Budget 2011_Marketing &amp; Product" xfId="143"/>
    <cellStyle name="_Capex_Sceanrio 2 Update - Dec 2nd" xfId="144"/>
    <cellStyle name="_Capex_Sceanrio 2 Update - Dec 2nd_Projections Pack" xfId="145"/>
    <cellStyle name="_Capex_Sceanrio 2 Update - Dec 2nd_Projections Pack (TM)" xfId="146"/>
    <cellStyle name="_Capex_Sceanrio 2 Update - Dec 2nd_Quasi Rent Illustration" xfId="147"/>
    <cellStyle name="_Capex_Sheet1" xfId="148"/>
    <cellStyle name="_Capex_YLC" xfId="149"/>
    <cellStyle name="_Causal" xfId="150"/>
    <cellStyle name="_Causal_Book2" xfId="151"/>
    <cellStyle name="_Causal_Covenants_draft_260412" xfId="152"/>
    <cellStyle name="_Causal_Internal" xfId="153"/>
    <cellStyle name="_Causal_Internal 1" xfId="154"/>
    <cellStyle name="_Causal_Internal 1_Projections Pack" xfId="155"/>
    <cellStyle name="_Causal_Internal 1_Projections Pack (TM)" xfId="156"/>
    <cellStyle name="_Causal_Internal 1_Quasi Rent Illustration" xfId="157"/>
    <cellStyle name="_Causal_Internal_Projections Pack" xfId="158"/>
    <cellStyle name="_Causal_Internal_Projections Pack (TM)" xfId="159"/>
    <cellStyle name="_Causal_Internal_Quasi Rent Illustration" xfId="160"/>
    <cellStyle name="_Causal_Marketing &amp; Product" xfId="161"/>
    <cellStyle name="_Causal_Net Gain Review Pack - 28th Sept" xfId="162"/>
    <cellStyle name="_Causal_PAR overlay" xfId="163"/>
    <cellStyle name="_Causal_PAR overlay_Projections Pack" xfId="164"/>
    <cellStyle name="_Causal_PAR overlay_Projections Pack (TM)" xfId="165"/>
    <cellStyle name="_Causal_PAR overlay_Quasi Rent Illustration" xfId="166"/>
    <cellStyle name="_Causal_Sceanrio 2 Update - Dec 2nd" xfId="167"/>
    <cellStyle name="_Causal_Sceanrio 2 Update - Dec 2nd_Projections Pack" xfId="168"/>
    <cellStyle name="_Causal_Sceanrio 2 Update - Dec 2nd_Projections Pack (TM)" xfId="169"/>
    <cellStyle name="_Causal_Sceanrio 2 Update - Dec 2nd_Quasi Rent Illustration" xfId="170"/>
    <cellStyle name="_Causal_Sheet1" xfId="171"/>
    <cellStyle name="_Causal_YLC" xfId="172"/>
    <cellStyle name="_ClearFormat 4" xfId="173"/>
    <cellStyle name="_Club summary_v06_140507" xfId="174"/>
    <cellStyle name="_Club summary_v06_140507_Book2" xfId="175"/>
    <cellStyle name="_Club summary_v06_140507_Covenants_draft_260412" xfId="176"/>
    <cellStyle name="_Club summary_v06_140507_DRAFT 11" xfId="177"/>
    <cellStyle name="_Club summary_v06_140507_DRAFT 11_Covenants_draft_260412" xfId="178"/>
    <cellStyle name="_Club summary_v06_140507_DRAFT 11_Marketing &amp; Product" xfId="179"/>
    <cellStyle name="_Club summary_v06_140507_Head Office Pack - Draft 1" xfId="180"/>
    <cellStyle name="_Club summary_v06_140507_Head Office Pack - Draft 4" xfId="181"/>
    <cellStyle name="_Club summary_v06_140507_Internal" xfId="182"/>
    <cellStyle name="_Club summary_v06_140507_Internal 1" xfId="183"/>
    <cellStyle name="_Club summary_v06_140507_Internal 1_Projections Pack" xfId="184"/>
    <cellStyle name="_Club summary_v06_140507_Internal 1_Projections Pack (TM)" xfId="185"/>
    <cellStyle name="_Club summary_v06_140507_Internal 1_Quasi Rent Illustration" xfId="186"/>
    <cellStyle name="_Club summary_v06_140507_Internal_Projections Pack" xfId="187"/>
    <cellStyle name="_Club summary_v06_140507_Internal_Projections Pack (TM)" xfId="188"/>
    <cellStyle name="_Club summary_v06_140507_Internal_Quasi Rent Illustration" xfId="189"/>
    <cellStyle name="_Club summary_v06_140507_IT Budget 2011" xfId="190"/>
    <cellStyle name="_Club summary_v06_140507_IT Budget Master 2011 - Draft V2 1 (2)" xfId="191"/>
    <cellStyle name="_Club summary_v06_140507_Net Gain Review Pack - 28th Sept" xfId="192"/>
    <cellStyle name="_Club summary_v06_140507_PAR overlay" xfId="193"/>
    <cellStyle name="_Club summary_v06_140507_PAR overlay_Projections Pack" xfId="194"/>
    <cellStyle name="_Club summary_v06_140507_PAR overlay_Projections Pack (TM)" xfId="195"/>
    <cellStyle name="_Club summary_v06_140507_PAR overlay_Quasi Rent Illustration" xfId="196"/>
    <cellStyle name="_Club summary_v06_140507_Property Budget 2011" xfId="197"/>
    <cellStyle name="_Club summary_v06_140507_Property Budget 2011_Covenants_draft_260412" xfId="198"/>
    <cellStyle name="_Club summary_v06_140507_Property Budget 2011_Marketing &amp; Product" xfId="199"/>
    <cellStyle name="_Club summary_v06_140507_Sceanrio 2 Update - Dec 2nd" xfId="200"/>
    <cellStyle name="_Club summary_v06_140507_Sceanrio 2 Update - Dec 2nd_Projections Pack" xfId="201"/>
    <cellStyle name="_Club summary_v06_140507_Sceanrio 2 Update - Dec 2nd_Projections Pack (TM)" xfId="202"/>
    <cellStyle name="_Club summary_v06_140507_Sceanrio 2 Update - Dec 2nd_Quasi Rent Illustration" xfId="203"/>
    <cellStyle name="_Club summary_v06_140507_Sheet1" xfId="204"/>
    <cellStyle name="_Club summary_v06_140507_YLC" xfId="205"/>
    <cellStyle name="_Column1" xfId="206"/>
    <cellStyle name="_Column1_Balance Sheet_restl. Eurowährungsl._Gruppe" xfId="207"/>
    <cellStyle name="_Column1_Bank case Viking (sent to JPM 10 Nov 05)" xfId="208"/>
    <cellStyle name="_Column1_Banks (2)" xfId="209"/>
    <cellStyle name="_Column1_Book2" xfId="210"/>
    <cellStyle name="_Column1_Covenants_draft_260412" xfId="211"/>
    <cellStyle name="_Column1_DRAFT 11" xfId="212"/>
    <cellStyle name="_Column1_DRAFT 11_Covenants_draft_260412" xfId="213"/>
    <cellStyle name="_Column1_DRAFT 11_Marketing &amp; Product" xfId="214"/>
    <cellStyle name="_Column1_EBITDA-Recon P&amp;L OPSP04-08_GX" xfId="215"/>
    <cellStyle name="_Column1_Feeder" xfId="216"/>
    <cellStyle name="_Column1_Financial ratios_Euroland" xfId="217"/>
    <cellStyle name="_Column1_GX evaluation without pensions" xfId="218"/>
    <cellStyle name="_Column1_GX OPSP0509 incl. Zurückdrehen Subsidies NVM" xfId="219"/>
    <cellStyle name="_Column1_GX Plan" xfId="220"/>
    <cellStyle name="_Column1_Head Office Pack - Draft 1" xfId="221"/>
    <cellStyle name="_Column1_Head Office Pack - Draft 4" xfId="222"/>
    <cellStyle name="_Column1_Headcount" xfId="223"/>
    <cellStyle name="_Column1_Headcount_Monthly report" xfId="224"/>
    <cellStyle name="_Column1_Internal" xfId="225"/>
    <cellStyle name="_Column1_Internal 1" xfId="226"/>
    <cellStyle name="_Column1_Internal 1_Projections Pack" xfId="227"/>
    <cellStyle name="_Column1_Internal 1_Projections Pack (TM)" xfId="228"/>
    <cellStyle name="_Column1_Internal 1_Quasi Rent Illustration" xfId="229"/>
    <cellStyle name="_Column1_Internal_Projections Pack" xfId="230"/>
    <cellStyle name="_Column1_Internal_Projections Pack (TM)" xfId="231"/>
    <cellStyle name="_Column1_Internal_Quasi Rent Illustration" xfId="232"/>
    <cellStyle name="_Column1_IT Budget 2011" xfId="233"/>
    <cellStyle name="_Column1_IT Budget Master 2011 - Draft V2 1 (2)" xfId="234"/>
    <cellStyle name="_Column1_LTMJUN02" xfId="235"/>
    <cellStyle name="_Column1_M&amp;A Model" xfId="236"/>
    <cellStyle name="_Column1_M&amp;A projections" xfId="237"/>
    <cellStyle name="_Column1_MIS Reporting_Budget_JD" xfId="238"/>
    <cellStyle name="_Column1_Net Gain Review Pack - 28th Sept" xfId="239"/>
    <cellStyle name="_Column1_New Gerresheimer bank plan (sent to JPM 26 Nov 05)" xfId="240"/>
    <cellStyle name="_Column1_P&amp;L bank model - received from Gerresheimer 1 12 05" xfId="241"/>
    <cellStyle name="_Column1_PAR overlay" xfId="242"/>
    <cellStyle name="_Column1_PAR overlay_Projections Pack" xfId="243"/>
    <cellStyle name="_Column1_PAR overlay_Projections Pack (TM)" xfId="244"/>
    <cellStyle name="_Column1_PAR overlay_Quasi Rent Illustration" xfId="245"/>
    <cellStyle name="_Column1_Plan model" xfId="246"/>
    <cellStyle name="_Column1_Property Budget 2011" xfId="247"/>
    <cellStyle name="_Column1_Property Budget 2011_Covenants_draft_260412" xfId="248"/>
    <cellStyle name="_Column1_Property Budget 2011_Marketing &amp; Product" xfId="249"/>
    <cellStyle name="_Column1_Quarterly" xfId="250"/>
    <cellStyle name="_Column1_Sceanrio 2 Update - Dec 2nd" xfId="251"/>
    <cellStyle name="_Column1_Sceanrio 2 Update - Dec 2nd_Projections Pack" xfId="252"/>
    <cellStyle name="_Column1_Sceanrio 2 Update - Dec 2nd_Projections Pack (TM)" xfId="253"/>
    <cellStyle name="_Column1_Sceanrio 2 Update - Dec 2nd_Quasi Rent Illustration" xfId="254"/>
    <cellStyle name="_Column1_Sheet1" xfId="255"/>
    <cellStyle name="_Column1_Tabelle1" xfId="256"/>
    <cellStyle name="_Column1_TSG2" xfId="257"/>
    <cellStyle name="_Column1_Update 2004 Figures v2 (sent to banks)" xfId="258"/>
    <cellStyle name="_Column1_WC benchmark Calc" xfId="259"/>
    <cellStyle name="_Column1_YLC" xfId="260"/>
    <cellStyle name="_Column1_Zins und Bankschuldenberechnung_03_07" xfId="261"/>
    <cellStyle name="_Column2" xfId="262"/>
    <cellStyle name="_Column2_051003 Viking Business plan" xfId="263"/>
    <cellStyle name="_Column2_051004 Viking Business plan10" xfId="264"/>
    <cellStyle name="_Column2_Bank case Viking (sent to JPM 10 Nov 05)" xfId="265"/>
    <cellStyle name="_Column2_Cost Price Assumptions OPSP0509 vs OPSP0610" xfId="266"/>
    <cellStyle name="_Column2_Feeder" xfId="267"/>
    <cellStyle name="_Column2_FY 2005-2009 OP-SP Update (11-Oct-04)" xfId="268"/>
    <cellStyle name="_Column2_Key assumptions GX companies" xfId="269"/>
    <cellStyle name="_Column2_M&amp;A Model" xfId="270"/>
    <cellStyle name="_Column2_M&amp;A projections" xfId="271"/>
    <cellStyle name="_Column2_Mappe2" xfId="272"/>
    <cellStyle name="_Column2_MIS Reporting_Budget_OPSP 06-10" xfId="273"/>
    <cellStyle name="_Column2_TSG2" xfId="274"/>
    <cellStyle name="_Column3" xfId="275"/>
    <cellStyle name="_Column3_051003 Viking Business plan" xfId="276"/>
    <cellStyle name="_Column3_051004 Viking Business plan10" xfId="277"/>
    <cellStyle name="_Column3_Bank case Viking (sent to JPM 10 Nov 05)" xfId="278"/>
    <cellStyle name="_Column3_Cost Price Assumptions OPSP0509 vs OPSP0610" xfId="279"/>
    <cellStyle name="_Column3_Feeder" xfId="280"/>
    <cellStyle name="_Column3_FY 2005-2009 OP-SP Update (11-Oct-04)" xfId="281"/>
    <cellStyle name="_Column3_Key assumptions GX companies" xfId="282"/>
    <cellStyle name="_Column3_M&amp;A Model" xfId="283"/>
    <cellStyle name="_Column3_M&amp;A projections" xfId="284"/>
    <cellStyle name="_Column3_Mappe2" xfId="285"/>
    <cellStyle name="_Column3_MIS Reporting_Budget_OPSP 06-10" xfId="286"/>
    <cellStyle name="_Column3_TSG2" xfId="287"/>
    <cellStyle name="_Column4" xfId="288"/>
    <cellStyle name="_Column4_051003 Viking Business plan" xfId="289"/>
    <cellStyle name="_Column4_051004 Viking Business plan10" xfId="290"/>
    <cellStyle name="_Column4_3.P&amp;L" xfId="291"/>
    <cellStyle name="_Column4_Balance Sheet_restl. Eurowährungsl._Gruppe" xfId="292"/>
    <cellStyle name="_Column4_Bank case Viking (sent to JPM 10 Nov 05)" xfId="293"/>
    <cellStyle name="_Column4_Book2" xfId="294"/>
    <cellStyle name="_Column4_Cost Price Assumptions OPSP0509 vs OPSP0610" xfId="295"/>
    <cellStyle name="_Column4_Covenants_draft_260412" xfId="296"/>
    <cellStyle name="_Column4_DRAFT 11" xfId="297"/>
    <cellStyle name="_Column4_DRAFT 11_Covenants_draft_260412" xfId="298"/>
    <cellStyle name="_Column4_DRAFT 11_Marketing &amp; Product" xfId="299"/>
    <cellStyle name="_Column4_Feeder" xfId="300"/>
    <cellStyle name="_Column4_FY 2005-2009 OP-SP Update (11-Oct-04)" xfId="301"/>
    <cellStyle name="_Column4_Head Office Pack - Draft 1" xfId="302"/>
    <cellStyle name="_Column4_Head Office Pack - Draft 4" xfId="303"/>
    <cellStyle name="_Column4_Key assumptions GX companies" xfId="304"/>
    <cellStyle name="_Column4_Konsolidierungsbeträge" xfId="305"/>
    <cellStyle name="_Column4_M&amp;A Model" xfId="306"/>
    <cellStyle name="_Column4_M&amp;A projections" xfId="307"/>
    <cellStyle name="_Column4_Mappe2" xfId="308"/>
    <cellStyle name="_Column4_MIS Reporting_Budget_OPSP 06-10" xfId="309"/>
    <cellStyle name="_Column4_PAR overlay" xfId="310"/>
    <cellStyle name="_Column4_PAR overlay_Projections Pack" xfId="311"/>
    <cellStyle name="_Column4_PAR overlay_Projections Pack (TM)" xfId="312"/>
    <cellStyle name="_Column4_PAR overlay_Quasi Rent Illustration" xfId="313"/>
    <cellStyle name="_Column4_Property Budget 2011" xfId="314"/>
    <cellStyle name="_Column4_Property Budget 2011_Covenants_draft_260412" xfId="315"/>
    <cellStyle name="_Column4_Property Budget 2011_Marketing &amp; Product" xfId="316"/>
    <cellStyle name="_Column4_Sheet1" xfId="317"/>
    <cellStyle name="_Column4_TSG2" xfId="318"/>
    <cellStyle name="_Column4_YLC" xfId="319"/>
    <cellStyle name="_Column5" xfId="320"/>
    <cellStyle name="_Column5_051003 Viking Business plan" xfId="321"/>
    <cellStyle name="_Column5_051004 Viking Business plan10" xfId="322"/>
    <cellStyle name="_Column5_Bank case Viking (sent to JPM 10 Nov 05)" xfId="323"/>
    <cellStyle name="_Column5_Cost Price Assumptions OPSP0509 vs OPSP0610" xfId="324"/>
    <cellStyle name="_Column5_Feeder" xfId="325"/>
    <cellStyle name="_Column5_FY 2005-2009 OP-SP Update (11-Oct-04)" xfId="326"/>
    <cellStyle name="_Column5_Key assumptions GX companies" xfId="327"/>
    <cellStyle name="_Column5_Konsolidierungsbeträge" xfId="328"/>
    <cellStyle name="_Column5_M&amp;A Model" xfId="329"/>
    <cellStyle name="_Column5_M&amp;A projections" xfId="330"/>
    <cellStyle name="_Column5_Mappe2" xfId="331"/>
    <cellStyle name="_Column5_MIS Reporting_Budget_OPSP 06-10" xfId="332"/>
    <cellStyle name="_Column5_TSG2" xfId="333"/>
    <cellStyle name="_Column6" xfId="334"/>
    <cellStyle name="_Column6_051003 Viking Business plan" xfId="335"/>
    <cellStyle name="_Column6_051004 Viking Business plan10" xfId="336"/>
    <cellStyle name="_Column6_Bank case Viking (sent to JPM 10 Nov 05)" xfId="337"/>
    <cellStyle name="_Column6_Cost Price Assumptions OPSP0509 vs OPSP0610" xfId="338"/>
    <cellStyle name="_Column6_Feeder" xfId="339"/>
    <cellStyle name="_Column6_FY 2005-2009 OP-SP Update (11-Oct-04)" xfId="340"/>
    <cellStyle name="_Column6_Key assumptions GX companies" xfId="341"/>
    <cellStyle name="_Column6_M&amp;A Model" xfId="342"/>
    <cellStyle name="_Column6_M&amp;A projections" xfId="343"/>
    <cellStyle name="_Column6_Mappe2" xfId="344"/>
    <cellStyle name="_Column6_MIS Reporting_Budget_OPSP 06-10" xfId="345"/>
    <cellStyle name="_Column6_TSG2" xfId="346"/>
    <cellStyle name="_Column7" xfId="347"/>
    <cellStyle name="_Column7_051003 Viking Business plan" xfId="348"/>
    <cellStyle name="_Column7_051004 Viking Business plan10" xfId="349"/>
    <cellStyle name="_Column7_3. Version 4 Bank" xfId="350"/>
    <cellStyle name="_Column7_3. Version 4 Bank new segments" xfId="351"/>
    <cellStyle name="_Column7_4. Version 4 Bank new segments with rollout" xfId="352"/>
    <cellStyle name="_Column7_4. Version 4 Bank with Rollout" xfId="353"/>
    <cellStyle name="_Column7_Balance Sheet_restl. Eurowährungsl._Gruppe" xfId="354"/>
    <cellStyle name="_Column7_Bank case Viking (sent to JPM 10 Nov 05)" xfId="355"/>
    <cellStyle name="_Column7_Cost Price Assumptions OPSP0509 vs OPSP0610" xfId="356"/>
    <cellStyle name="_Column7_Feeder" xfId="357"/>
    <cellStyle name="_Column7_FY 2005-2009 OP-SP Update (11-Oct-04)" xfId="358"/>
    <cellStyle name="_Column7_Key assumptions GX companies" xfId="359"/>
    <cellStyle name="_Column7_M&amp;A Model" xfId="360"/>
    <cellStyle name="_Column7_M&amp;A projections" xfId="361"/>
    <cellStyle name="_Column7_Mappe2" xfId="362"/>
    <cellStyle name="_Column7_MIS Reporting_Budget_OPSP 06-10" xfId="363"/>
    <cellStyle name="_Column7_PAR overlay" xfId="364"/>
    <cellStyle name="_Column7_TSG2" xfId="365"/>
    <cellStyle name="_Column7_UBS Model" xfId="366"/>
    <cellStyle name="_Column7_UBS Model - upside model" xfId="367"/>
    <cellStyle name="_Column8" xfId="368"/>
    <cellStyle name="_Column8_021202External Sales 2000_2001_DA_feste Werte" xfId="369"/>
    <cellStyle name="_Column8_Balance Sheet_restl. Eurowährungsl._Gruppe" xfId="370"/>
    <cellStyle name="_Column8_Konsolidierungsbeträge" xfId="371"/>
    <cellStyle name="_Comma" xfId="372"/>
    <cellStyle name="_Comma 2 3" xfId="373"/>
    <cellStyle name="_Comma_Betas" xfId="374"/>
    <cellStyle name="_Comma_Betas as of 18-Apr-20022" xfId="375"/>
    <cellStyle name="_Comma_Draft funds flow - 7 June 2005" xfId="376"/>
    <cellStyle name="_Comma_EXPN" xfId="377"/>
    <cellStyle name="_Comma_MD 1 model_blank_Augustin" xfId="378"/>
    <cellStyle name="_Comma_Offering Breakdown - 09-Jun -2005" xfId="379"/>
    <cellStyle name="_Comma_Offering Breakdown - 09-Jun -2005 updated" xfId="380"/>
    <cellStyle name="_Comma_Offering Breakdown - 19-Jun -2005 updated" xfId="381"/>
    <cellStyle name="_Crown Holdings  - LBO Model 1.8 covenants_3 Aug" xfId="382"/>
    <cellStyle name="_Currency" xfId="383"/>
    <cellStyle name="_Currency 4" xfId="384"/>
    <cellStyle name="_Currency_Betas" xfId="385"/>
    <cellStyle name="_Currency_Betas as of 18-Apr-20022" xfId="386"/>
    <cellStyle name="_Currency_Draft funds flow - 7 June 2005" xfId="387"/>
    <cellStyle name="_Currency_EXPN" xfId="388"/>
    <cellStyle name="_Currency_MD 1 model_blank_Augustin" xfId="389"/>
    <cellStyle name="_Currency_Offering Breakdown - 09-Jun -2005" xfId="390"/>
    <cellStyle name="_Currency_Offering Breakdown - 09-Jun -2005 updated" xfId="391"/>
    <cellStyle name="_Currency_Offering Breakdown - 19-Jun -2005 updated" xfId="392"/>
    <cellStyle name="_Currency_pi5" xfId="393"/>
    <cellStyle name="_Currency_surbid4 cloture" xfId="394"/>
    <cellStyle name="_Currency_surbid4 cloture_1" xfId="395"/>
    <cellStyle name="_Currency_temp templates2" xfId="396"/>
    <cellStyle name="_Currency_tropicos5" xfId="397"/>
    <cellStyle name="_Currency_tropicos5_victoria 6nov01" xfId="398"/>
    <cellStyle name="_Currency_voice1.xls Chart 1" xfId="399"/>
    <cellStyle name="_Currency_voice1.xls Chart 1_victoria 6nov01" xfId="400"/>
    <cellStyle name="_Currency_wacc" xfId="401"/>
    <cellStyle name="_Currency_wacc bb final" xfId="402"/>
    <cellStyle name="_CurrencySpace" xfId="403"/>
    <cellStyle name="_CurrencySpace_Betas" xfId="404"/>
    <cellStyle name="_CurrencySpace_Betas as of 18-Apr-20022" xfId="405"/>
    <cellStyle name="_CurrencySpace_Draft funds flow - 7 June 2005" xfId="406"/>
    <cellStyle name="_CurrencySpace_EXPN" xfId="407"/>
    <cellStyle name="_CurrencySpace_MD 1 model_blank_Augustin" xfId="408"/>
    <cellStyle name="_CurrencySpace_Offering Breakdown - 09-Jun -2005" xfId="409"/>
    <cellStyle name="_CurrencySpace_Offering Breakdown - 09-Jun -2005 updated" xfId="410"/>
    <cellStyle name="_CurrencySpace_Offering Breakdown - 19-Jun -2005 updated" xfId="411"/>
    <cellStyle name="_CurrencySpace_sonera - 26july2001" xfId="412"/>
    <cellStyle name="_CurrencySpace_Sonera - april01" xfId="413"/>
    <cellStyle name="_CurrencySpace_stahl_dcf+lbo_FINAL MODEL USED FOR FAIRNESS MEETING 5 Dec 2001" xfId="414"/>
    <cellStyle name="_CurrencySpace_stahl_dcf+lbo_revised fins" xfId="415"/>
    <cellStyle name="_CurrencySpace_VMS Breakdown" xfId="416"/>
    <cellStyle name="_CurrencySpace_WACC Page" xfId="417"/>
    <cellStyle name="_CurrencySpace_Wacc V2" xfId="418"/>
    <cellStyle name="_Data" xfId="419"/>
    <cellStyle name="_Data_Aurora LBO v25" xfId="420"/>
    <cellStyle name="_Data_Balance Sheet_restl. Eurowährungsl._Gruppe" xfId="421"/>
    <cellStyle name="_Data_Bank case Viking (sent to JPM 10 Nov 05)" xfId="422"/>
    <cellStyle name="_Data_Banks (2)" xfId="423"/>
    <cellStyle name="_Data_EBITDA-Recon P&amp;L OPSP04-08_GX" xfId="424"/>
    <cellStyle name="_Data_Feeder" xfId="425"/>
    <cellStyle name="_Data_Financial ratios_Euroland" xfId="426"/>
    <cellStyle name="_Data_GX evaluation without pensions" xfId="427"/>
    <cellStyle name="_Data_GX OPSP0509 incl. Zurückdrehen Subsidies NVM" xfId="428"/>
    <cellStyle name="_Data_GX Plan" xfId="429"/>
    <cellStyle name="_Data_Headcount" xfId="430"/>
    <cellStyle name="_Data_Headcount_Monthly report" xfId="431"/>
    <cellStyle name="_Data_LTMJUN02" xfId="432"/>
    <cellStyle name="_Data_M&amp;A Model" xfId="433"/>
    <cellStyle name="_Data_M&amp;A projections" xfId="434"/>
    <cellStyle name="_Data_MIS Reporting_Budget_JD" xfId="435"/>
    <cellStyle name="_Data_New Gerresheimer bank plan (sent to JPM 26 Nov 05)" xfId="436"/>
    <cellStyle name="_Data_P&amp;L bank model - received from Gerresheimer 1 12 05" xfId="437"/>
    <cellStyle name="_Data_Plan model" xfId="438"/>
    <cellStyle name="_Data_Quarterly" xfId="439"/>
    <cellStyle name="_Data_Tabelle1" xfId="440"/>
    <cellStyle name="_Data_TSG2" xfId="441"/>
    <cellStyle name="_Data_Update 2004 Figures v2 (sent to banks)" xfId="442"/>
    <cellStyle name="_Data_WC benchmark Calc" xfId="443"/>
    <cellStyle name="_Data_Zins und Bankschuldenberechnung_03_07" xfId="444"/>
    <cellStyle name="_Dec Exec Pack" xfId="445"/>
    <cellStyle name="_Dec Exec Pack_Covenants_draft_260412" xfId="446"/>
    <cellStyle name="_Dec Exec Pack_Head Office Pack - Draft 1" xfId="447"/>
    <cellStyle name="_Dec Exec Pack_Head Office Pack - Draft 4" xfId="448"/>
    <cellStyle name="_Dec Exec Pack_Property Budget 2011" xfId="449"/>
    <cellStyle name="_Dec Exec Pack_Property Budget 2011_Covenants_draft_260412" xfId="450"/>
    <cellStyle name="_Dec Exec Pack_Property Budget 2011_Marketing &amp; Product" xfId="451"/>
    <cellStyle name="_Dec Exec Pack_Sheet1" xfId="452"/>
    <cellStyle name="_Detailed Analysis" xfId="453"/>
    <cellStyle name="_Detailed P&amp;L's" xfId="454"/>
    <cellStyle name="_Dollar" xfId="455"/>
    <cellStyle name="_Dollar_AVP Lucia excl. Assoc" xfId="456"/>
    <cellStyle name="_Dollar_Benchmarking analysis" xfId="457"/>
    <cellStyle name="_Dollar_Clementine revenue model-v10" xfId="458"/>
    <cellStyle name="_Dollar_Clementine revenue model-v5" xfId="459"/>
    <cellStyle name="_Dollar_liberate fact sheet" xfId="460"/>
    <cellStyle name="_Dollar_New Sonera 4" xfId="461"/>
    <cellStyle name="_Dollar_Pro-forma financials &amp; merger plan - 5 march 02" xfId="462"/>
    <cellStyle name="_Dollar_sonera - 26july2001" xfId="463"/>
    <cellStyle name="_Dollar_Sonera - april01" xfId="464"/>
    <cellStyle name="_Dollar_T_MOBIL2" xfId="465"/>
    <cellStyle name="_Dollar_Turkcell6" xfId="466"/>
    <cellStyle name="_Dollar_Value Creation Analysis" xfId="467"/>
    <cellStyle name="_Dollar_Versatel1" xfId="468"/>
    <cellStyle name="_Draft 1 - 26th November" xfId="469"/>
    <cellStyle name="_Draft 1 - 29th September rv" xfId="470"/>
    <cellStyle name="_e-plus debt - Machado1" xfId="471"/>
    <cellStyle name="_Entry Point" xfId="472"/>
    <cellStyle name="_Euro" xfId="473"/>
    <cellStyle name="_Euro Pack" xfId="474"/>
    <cellStyle name="_Euro Pack_Covenants_draft_260412" xfId="475"/>
    <cellStyle name="_Euro Pack_Head Office Pack - Draft 1" xfId="476"/>
    <cellStyle name="_Euro Pack_Head Office Pack - Draft 4" xfId="477"/>
    <cellStyle name="_Euro Pack_Property Budget 2011" xfId="478"/>
    <cellStyle name="_Euro Pack_Property Budget 2011_Covenants_draft_260412" xfId="479"/>
    <cellStyle name="_Euro Pack_Property Budget 2011_Marketing &amp; Product" xfId="480"/>
    <cellStyle name="_Euro Pack_Sheet1" xfId="481"/>
    <cellStyle name="_Euro_01research_benchmark" xfId="482"/>
    <cellStyle name="_Euro_02 CSC Thomson - 26 may" xfId="483"/>
    <cellStyle name="_Euro_03 CSC 28-Oct-02" xfId="484"/>
    <cellStyle name="_Euro_CSC July 24" xfId="485"/>
    <cellStyle name="_Euro_EXPN" xfId="486"/>
    <cellStyle name="_Euro_Wacc V2" xfId="487"/>
    <cellStyle name="_Europe RD Pack P3" xfId="488"/>
    <cellStyle name="_Exec Overview" xfId="489"/>
    <cellStyle name="_Exec Overview_Book2" xfId="490"/>
    <cellStyle name="_Exec Overview_Covenants_draft_260412" xfId="491"/>
    <cellStyle name="_Exec Overview_Internal" xfId="492"/>
    <cellStyle name="_Exec Overview_Internal 1" xfId="493"/>
    <cellStyle name="_Exec Overview_Internal 1_Projections Pack" xfId="494"/>
    <cellStyle name="_Exec Overview_Internal 1_Projections Pack (TM)" xfId="495"/>
    <cellStyle name="_Exec Overview_Internal 1_Quasi Rent Illustration" xfId="496"/>
    <cellStyle name="_Exec Overview_Internal_Projections Pack" xfId="497"/>
    <cellStyle name="_Exec Overview_Internal_Projections Pack (TM)" xfId="498"/>
    <cellStyle name="_Exec Overview_Internal_Quasi Rent Illustration" xfId="499"/>
    <cellStyle name="_Exec Overview_Marketing &amp; Product" xfId="500"/>
    <cellStyle name="_Exec Overview_Net Gain Review Pack - 28th Sept" xfId="501"/>
    <cellStyle name="_Exec Overview_PAR overlay" xfId="502"/>
    <cellStyle name="_Exec Overview_PAR overlay_Projections Pack" xfId="503"/>
    <cellStyle name="_Exec Overview_PAR overlay_Projections Pack (TM)" xfId="504"/>
    <cellStyle name="_Exec Overview_PAR overlay_Quasi Rent Illustration" xfId="505"/>
    <cellStyle name="_Exec Overview_Sceanrio 2 Update - Dec 2nd" xfId="506"/>
    <cellStyle name="_Exec Overview_Sceanrio 2 Update - Dec 2nd_Projections Pack" xfId="507"/>
    <cellStyle name="_Exec Overview_Sceanrio 2 Update - Dec 2nd_Projections Pack (TM)" xfId="508"/>
    <cellStyle name="_Exec Overview_Sceanrio 2 Update - Dec 2nd_Quasi Rent Illustration" xfId="509"/>
    <cellStyle name="_Exec Overview_Sheet1" xfId="510"/>
    <cellStyle name="_Exec Overview_YLC" xfId="511"/>
    <cellStyle name="_Exec pack post Jason Smith Changes" xfId="512"/>
    <cellStyle name="_Exec pack post Jason Smith Changes_Covenants_draft_260412" xfId="513"/>
    <cellStyle name="_Exec pack post Jason Smith Changes_Head Office Pack - Draft 1" xfId="514"/>
    <cellStyle name="_Exec pack post Jason Smith Changes_Head Office Pack - Draft 4" xfId="515"/>
    <cellStyle name="_Exec pack post Jason Smith Changes_Property Budget 2011" xfId="516"/>
    <cellStyle name="_Exec pack post Jason Smith Changes_Property Budget 2011_Covenants_draft_260412" xfId="517"/>
    <cellStyle name="_Exec pack post Jason Smith Changes_Property Budget 2011_Marketing &amp; Product" xfId="518"/>
    <cellStyle name="_Exec pack post Jason Smith Changes_Sheet1" xfId="519"/>
    <cellStyle name="_Exec Performance Pack" xfId="520"/>
    <cellStyle name="_EXPN" xfId="521"/>
    <cellStyle name="_final pricing DLLNG Dec 14 2007" xfId="522"/>
    <cellStyle name="_FINAL RISKS AND OPS" xfId="523"/>
    <cellStyle name="_FINAL RISKS AND OPS_Book2" xfId="524"/>
    <cellStyle name="_FINAL RISKS AND OPS_Covenants_draft_260412" xfId="525"/>
    <cellStyle name="_FINAL RISKS AND OPS_Internal" xfId="526"/>
    <cellStyle name="_FINAL RISKS AND OPS_Internal 1" xfId="527"/>
    <cellStyle name="_FINAL RISKS AND OPS_Internal 1_Projections Pack" xfId="528"/>
    <cellStyle name="_FINAL RISKS AND OPS_Internal 1_Projections Pack (TM)" xfId="529"/>
    <cellStyle name="_FINAL RISKS AND OPS_Internal 1_Quasi Rent Illustration" xfId="530"/>
    <cellStyle name="_FINAL RISKS AND OPS_Internal_Projections Pack" xfId="531"/>
    <cellStyle name="_FINAL RISKS AND OPS_Internal_Projections Pack (TM)" xfId="532"/>
    <cellStyle name="_FINAL RISKS AND OPS_Internal_Quasi Rent Illustration" xfId="533"/>
    <cellStyle name="_FINAL RISKS AND OPS_Marketing &amp; Product" xfId="534"/>
    <cellStyle name="_FINAL RISKS AND OPS_Net Gain Review Pack - 28th Sept" xfId="535"/>
    <cellStyle name="_FINAL RISKS AND OPS_PAR overlay" xfId="536"/>
    <cellStyle name="_FINAL RISKS AND OPS_PAR overlay_Projections Pack" xfId="537"/>
    <cellStyle name="_FINAL RISKS AND OPS_PAR overlay_Projections Pack (TM)" xfId="538"/>
    <cellStyle name="_FINAL RISKS AND OPS_PAR overlay_Quasi Rent Illustration" xfId="539"/>
    <cellStyle name="_FINAL RISKS AND OPS_Sceanrio 2 Update - Dec 2nd" xfId="540"/>
    <cellStyle name="_FINAL RISKS AND OPS_Sceanrio 2 Update - Dec 2nd_Projections Pack" xfId="541"/>
    <cellStyle name="_FINAL RISKS AND OPS_Sceanrio 2 Update - Dec 2nd_Projections Pack (TM)" xfId="542"/>
    <cellStyle name="_FINAL RISKS AND OPS_Sceanrio 2 Update - Dec 2nd_Quasi Rent Illustration" xfId="543"/>
    <cellStyle name="_FINAL RISKS AND OPS_Sheet1" xfId="544"/>
    <cellStyle name="_FINAL RISKS AND OPS_YLC" xfId="545"/>
    <cellStyle name="_Fosters_fins" xfId="546"/>
    <cellStyle name="_George - LBO Model 3.1" xfId="547"/>
    <cellStyle name="_gerresheimer_currentv5" xfId="548"/>
    <cellStyle name="_H&amp;F" xfId="549"/>
    <cellStyle name="_H&amp;F_Covenants_draft_260412" xfId="550"/>
    <cellStyle name="_H&amp;F_Head Office Pack - Draft 1" xfId="551"/>
    <cellStyle name="_H&amp;F_Head Office Pack - Draft 4" xfId="552"/>
    <cellStyle name="_H&amp;F_Property Budget 2011" xfId="553"/>
    <cellStyle name="_H&amp;F_Property Budget 2011_Covenants_draft_260412" xfId="554"/>
    <cellStyle name="_H&amp;F_Property Budget 2011_Marketing &amp; Product" xfId="555"/>
    <cellStyle name="_H&amp;F_Sheet1" xfId="556"/>
    <cellStyle name="_Head Office Pack - Draft 1" xfId="557"/>
    <cellStyle name="_Head Office Pack - Draft 1_Covenants_draft_260412" xfId="558"/>
    <cellStyle name="_Header" xfId="559"/>
    <cellStyle name="_Header_021202External Sales 2000_2001_DA_feste Werte" xfId="560"/>
    <cellStyle name="_Header_Balance Sheet_restl. Eurowährungsl._Gruppe" xfId="561"/>
    <cellStyle name="_Header_Bank case Viking (sent to JPM 10 Nov 05)" xfId="562"/>
    <cellStyle name="_Header_Banks (2)" xfId="563"/>
    <cellStyle name="_Header_EBITDA-Recon P&amp;L OPSP04-08_GX" xfId="564"/>
    <cellStyle name="_Header_Feeder" xfId="565"/>
    <cellStyle name="_Header_Financial ratios_Euroland" xfId="566"/>
    <cellStyle name="_Header_GX OPSP0509 incl. Zurückdrehen Subsidies NVM" xfId="567"/>
    <cellStyle name="_Header_GX Plan" xfId="568"/>
    <cellStyle name="_Header_Headcount" xfId="569"/>
    <cellStyle name="_Header_Headcount_Monthly report" xfId="570"/>
    <cellStyle name="_Header_Konsolidierungsbeträge" xfId="571"/>
    <cellStyle name="_Header_LTMJUN02" xfId="572"/>
    <cellStyle name="_Header_M&amp;A Model" xfId="573"/>
    <cellStyle name="_Header_M&amp;A projections" xfId="574"/>
    <cellStyle name="_Header_MIS Reporting_Budget_JD" xfId="575"/>
    <cellStyle name="_Header_New Gerresheimer bank plan (sent to JPM 26 Nov 05)" xfId="576"/>
    <cellStyle name="_Header_P&amp;L bank model - received from Gerresheimer 1 12 05" xfId="577"/>
    <cellStyle name="_Header_Plan model" xfId="578"/>
    <cellStyle name="_Header_Quarterly" xfId="579"/>
    <cellStyle name="_Header_Tabelle1" xfId="580"/>
    <cellStyle name="_Header_TSG2" xfId="581"/>
    <cellStyle name="_Header_Update 2004 Figures v2 (sent to banks)" xfId="582"/>
    <cellStyle name="_Header_WC benchmark Calc" xfId="583"/>
    <cellStyle name="_Header_Zins und Bankschuldenberechnung_03_07" xfId="584"/>
    <cellStyle name="_Heading" xfId="585"/>
    <cellStyle name="_Heading_01 Capital Structure" xfId="586"/>
    <cellStyle name="_Heading_01 Capital Structure_03_ Clean LBO Model" xfId="587"/>
    <cellStyle name="_Heading_01 Capital Structure_05_ Clean LBO Model" xfId="588"/>
    <cellStyle name="_Heading_01 Capital Structure_08 Valuation Model incl. new BP" xfId="589"/>
    <cellStyle name="_Heading_01 Capital Structure_09 Valuation Model incl. new BP" xfId="590"/>
    <cellStyle name="_Heading_01 Capital Structure_13 Valuation Model incl. new BP" xfId="591"/>
    <cellStyle name="_Heading_01 Capital Structure_14 Valuation Model incl. new BP" xfId="592"/>
    <cellStyle name="_Heading_01 Capital Structure_15_ Clean LBO Model" xfId="593"/>
    <cellStyle name="_Heading_01 Capital Structure_20 Valuation Model incl. new BP" xfId="594"/>
    <cellStyle name="_Heading_01 Capital Structure_25 Valuation Model incl. new BP" xfId="595"/>
    <cellStyle name="_Heading_01 Capital Structure_33 Valuation Model incl. new BP" xfId="596"/>
    <cellStyle name="_Heading_01 Capital Structure_34 Valuation Model incl. new BP" xfId="597"/>
    <cellStyle name="_Heading_01 Capital Structure_37 Valuation Model incl. new BP" xfId="598"/>
    <cellStyle name="_Heading_01 Capital Structure_38 Valuation Model incl. new BP" xfId="599"/>
    <cellStyle name="_Heading_01 Capital Structure_39 Valuation Model incl. new BP" xfId="600"/>
    <cellStyle name="_Heading_01 Capital Structure_40 Valuation Model incl. new BP" xfId="601"/>
    <cellStyle name="_Heading_01 Capital Structure_44 Valuation Model incl. new BP" xfId="602"/>
    <cellStyle name="_Heading_01 Offering Breakdown" xfId="603"/>
    <cellStyle name="_Heading_02 Enersys Merger Plan" xfId="604"/>
    <cellStyle name="_Heading_02 Enersys Merger Plan_03_ Clean LBO Model" xfId="605"/>
    <cellStyle name="_Heading_02 Enersys Merger Plan_05_ Clean LBO Model" xfId="606"/>
    <cellStyle name="_Heading_02 Enersys Merger Plan_08 Valuation Model incl. new BP" xfId="607"/>
    <cellStyle name="_Heading_02 Enersys Merger Plan_09 Valuation Model incl. new BP" xfId="608"/>
    <cellStyle name="_Heading_02 Enersys Merger Plan_13 Valuation Model incl. new BP" xfId="609"/>
    <cellStyle name="_Heading_02 Enersys Merger Plan_14 Valuation Model incl. new BP" xfId="610"/>
    <cellStyle name="_Heading_02 Enersys Merger Plan_15_ Clean LBO Model" xfId="611"/>
    <cellStyle name="_Heading_02 Enersys Merger Plan_20 Valuation Model incl. new BP" xfId="612"/>
    <cellStyle name="_Heading_02 Enersys Merger Plan_25 Valuation Model incl. new BP" xfId="613"/>
    <cellStyle name="_Heading_02 Enersys Merger Plan_33 Valuation Model incl. new BP" xfId="614"/>
    <cellStyle name="_Heading_02 Enersys Merger Plan_34 Valuation Model incl. new BP" xfId="615"/>
    <cellStyle name="_Heading_02 Enersys Merger Plan_37 Valuation Model incl. new BP" xfId="616"/>
    <cellStyle name="_Heading_02 Enersys Merger Plan_38 Valuation Model incl. new BP" xfId="617"/>
    <cellStyle name="_Heading_02 Enersys Merger Plan_39 Valuation Model incl. new BP" xfId="618"/>
    <cellStyle name="_Heading_02 Enersys Merger Plan_40 Valuation Model incl. new BP" xfId="619"/>
    <cellStyle name="_Heading_02 Enersys Merger Plan_44 Valuation Model incl. new BP" xfId="620"/>
    <cellStyle name="_Heading_02 TDC Merger Plan" xfId="621"/>
    <cellStyle name="_Heading_02 TDC Merger Plan_03_ Clean LBO Model" xfId="622"/>
    <cellStyle name="_Heading_02 TDC Merger Plan_05_ Clean LBO Model" xfId="623"/>
    <cellStyle name="_Heading_02 TDC Merger Plan_08 Valuation Model incl. new BP" xfId="624"/>
    <cellStyle name="_Heading_02 TDC Merger Plan_09 Valuation Model incl. new BP" xfId="625"/>
    <cellStyle name="_Heading_02 TDC Merger Plan_13 Valuation Model incl. new BP" xfId="626"/>
    <cellStyle name="_Heading_02 TDC Merger Plan_14 Valuation Model incl. new BP" xfId="627"/>
    <cellStyle name="_Heading_02 TDC Merger Plan_15_ Clean LBO Model" xfId="628"/>
    <cellStyle name="_Heading_02 TDC Merger Plan_20 Valuation Model incl. new BP" xfId="629"/>
    <cellStyle name="_Heading_02 TDC Merger Plan_25 Valuation Model incl. new BP" xfId="630"/>
    <cellStyle name="_Heading_02 TDC Merger Plan_33 Valuation Model incl. new BP" xfId="631"/>
    <cellStyle name="_Heading_02 TDC Merger Plan_34 Valuation Model incl. new BP" xfId="632"/>
    <cellStyle name="_Heading_02 TDC Merger Plan_37 Valuation Model incl. new BP" xfId="633"/>
    <cellStyle name="_Heading_02 TDC Merger Plan_38 Valuation Model incl. new BP" xfId="634"/>
    <cellStyle name="_Heading_02 TDC Merger Plan_39 Valuation Model incl. new BP" xfId="635"/>
    <cellStyle name="_Heading_02 TDC Merger Plan_40 Valuation Model incl. new BP" xfId="636"/>
    <cellStyle name="_Heading_02 TDC Merger Plan_44 Valuation Model incl. new BP" xfId="637"/>
    <cellStyle name="_Heading_02 WACC Analysis" xfId="638"/>
    <cellStyle name="_Heading_03 Total Expenses" xfId="639"/>
    <cellStyle name="_Heading_04 Volatility" xfId="640"/>
    <cellStyle name="_Heading_16 Detail of Key Metrics_mario marco" xfId="641"/>
    <cellStyle name="_Heading_19 Valuation of Cegetel" xfId="642"/>
    <cellStyle name="_Heading_19 Valuation of Cegetel_03_ Clean LBO Model" xfId="643"/>
    <cellStyle name="_Heading_19 Valuation of Cegetel_05_ Clean LBO Model" xfId="644"/>
    <cellStyle name="_Heading_19 Valuation of Cegetel_08 Valuation Model incl. new BP" xfId="645"/>
    <cellStyle name="_Heading_19 Valuation of Cegetel_09 Valuation Model incl. new BP" xfId="646"/>
    <cellStyle name="_Heading_19 Valuation of Cegetel_13 Valuation Model incl. new BP" xfId="647"/>
    <cellStyle name="_Heading_19 Valuation of Cegetel_14 Valuation Model incl. new BP" xfId="648"/>
    <cellStyle name="_Heading_19 Valuation of Cegetel_15_ Clean LBO Model" xfId="649"/>
    <cellStyle name="_Heading_19 Valuation of Cegetel_20 Valuation Model incl. new BP" xfId="650"/>
    <cellStyle name="_Heading_19 Valuation of Cegetel_25 Valuation Model incl. new BP" xfId="651"/>
    <cellStyle name="_Heading_19 Valuation of Cegetel_33 Valuation Model incl. new BP" xfId="652"/>
    <cellStyle name="_Heading_19 Valuation of Cegetel_34 Valuation Model incl. new BP" xfId="653"/>
    <cellStyle name="_Heading_19 Valuation of Cegetel_37 Valuation Model incl. new BP" xfId="654"/>
    <cellStyle name="_Heading_19 Valuation of Cegetel_38 Valuation Model incl. new BP" xfId="655"/>
    <cellStyle name="_Heading_19 Valuation of Cegetel_39 Valuation Model incl. new BP" xfId="656"/>
    <cellStyle name="_Heading_19 Valuation of Cegetel_40 Valuation Model incl. new BP" xfId="657"/>
    <cellStyle name="_Heading_19 Valuation of Cegetel_44 Valuation Model incl. new BP" xfId="658"/>
    <cellStyle name="_Heading_20 Operational Model" xfId="659"/>
    <cellStyle name="_Heading_44 Valuation Model incl. new BP" xfId="660"/>
    <cellStyle name="_Heading_Betas" xfId="661"/>
    <cellStyle name="_Heading_Cairo LBO model - Sept 06" xfId="662"/>
    <cellStyle name="_Heading_Numico GS Research Model 23-Aug-2002" xfId="663"/>
    <cellStyle name="_Heading_Numico GS Research Model 23-Aug-2002_03_ Clean LBO Model" xfId="664"/>
    <cellStyle name="_Heading_Numico GS Research Model 23-Aug-2002_05_ Clean LBO Model" xfId="665"/>
    <cellStyle name="_Heading_Numico GS Research Model 23-Aug-2002_08 Valuation Model incl. new BP" xfId="666"/>
    <cellStyle name="_Heading_Numico GS Research Model 23-Aug-2002_09 Valuation Model incl. new BP" xfId="667"/>
    <cellStyle name="_Heading_Numico GS Research Model 23-Aug-2002_13 Valuation Model incl. new BP" xfId="668"/>
    <cellStyle name="_Heading_Numico GS Research Model 23-Aug-2002_14 Valuation Model incl. new BP" xfId="669"/>
    <cellStyle name="_Heading_Numico GS Research Model 23-Aug-2002_15_ Clean LBO Model" xfId="670"/>
    <cellStyle name="_Heading_Numico GS Research Model 23-Aug-2002_20 Valuation Model incl. new BP" xfId="671"/>
    <cellStyle name="_Heading_Numico GS Research Model 23-Aug-2002_25 Valuation Model incl. new BP" xfId="672"/>
    <cellStyle name="_Heading_Numico GS Research Model 23-Aug-2002_33 Valuation Model incl. new BP" xfId="673"/>
    <cellStyle name="_Heading_Numico GS Research Model 23-Aug-2002_34 Valuation Model incl. new BP" xfId="674"/>
    <cellStyle name="_Heading_Numico GS Research Model 23-Aug-2002_37 Valuation Model incl. new BP" xfId="675"/>
    <cellStyle name="_Heading_Numico GS Research Model 23-Aug-2002_38 Valuation Model incl. new BP" xfId="676"/>
    <cellStyle name="_Heading_Numico GS Research Model 23-Aug-2002_39 Valuation Model incl. new BP" xfId="677"/>
    <cellStyle name="_Heading_Numico GS Research Model 23-Aug-2002_40 Valuation Model incl. new BP" xfId="678"/>
    <cellStyle name="_Heading_Numico GS Research Model 23-Aug-2002_44 Valuation Model incl. new BP" xfId="679"/>
    <cellStyle name="_Heading_Numico GS Research Model 23-Aug-2002_CSC July 24" xfId="680"/>
    <cellStyle name="_Heading_Offering Breakdown - 09-Jun -2005" xfId="681"/>
    <cellStyle name="_Heading_prestemp" xfId="682"/>
    <cellStyle name="_Heading_StockGroupKeyFinancials" xfId="683"/>
    <cellStyle name="_Heading_Volatility" xfId="684"/>
    <cellStyle name="_Headline" xfId="685"/>
    <cellStyle name="_Highlight" xfId="686"/>
    <cellStyle name="_IT Budget detail" xfId="687"/>
    <cellStyle name="_JV Model2" xfId="688"/>
    <cellStyle name="_KPN Fixed" xfId="689"/>
    <cellStyle name="_KPN-germany" xfId="690"/>
    <cellStyle name="_KPN-germany_CSC July 24" xfId="691"/>
    <cellStyle name="_KPN-germany_CSC July 24_03_ Clean LBO Model" xfId="692"/>
    <cellStyle name="_KPN-germany_CSC July 24_05_ Clean LBO Model" xfId="693"/>
    <cellStyle name="_KPN-germany_CSC July 24_08 Valuation Model incl. new BP" xfId="694"/>
    <cellStyle name="_KPN-germany_CSC July 24_09 Valuation Model incl. new BP" xfId="695"/>
    <cellStyle name="_KPN-germany_CSC July 24_13 Valuation Model incl. new BP" xfId="696"/>
    <cellStyle name="_KPN-germany_CSC July 24_14 Valuation Model incl. new BP" xfId="697"/>
    <cellStyle name="_KPN-germany_CSC July 24_15_ Clean LBO Model" xfId="698"/>
    <cellStyle name="_KPN-germany_CSC July 24_20 Valuation Model incl. new BP" xfId="699"/>
    <cellStyle name="_KPN-germany_CSC July 24_25 Valuation Model incl. new BP" xfId="700"/>
    <cellStyle name="_KPN-germany_CSC July 24_33 Valuation Model incl. new BP" xfId="701"/>
    <cellStyle name="_KPN-germany_CSC July 24_34 Valuation Model incl. new BP" xfId="702"/>
    <cellStyle name="_KPN-germany_CSC July 24_37 Valuation Model incl. new BP" xfId="703"/>
    <cellStyle name="_KPN-germany_CSC July 24_38 Valuation Model incl. new BP" xfId="704"/>
    <cellStyle name="_KPN-germany_CSC July 24_39 Valuation Model incl. new BP" xfId="705"/>
    <cellStyle name="_KPN-germany_CSC July 24_40 Valuation Model incl. new BP" xfId="706"/>
    <cellStyle name="_KPN-germany_CSC July 24_44 Valuation Model incl. new BP" xfId="707"/>
    <cellStyle name="_labour pg for 2010 club model" xfId="708"/>
    <cellStyle name="_labour pg for 2010 club model_Covenants_draft_260412" xfId="709"/>
    <cellStyle name="_labour pg for 2010 club model_Head Office Pack - Draft 1" xfId="710"/>
    <cellStyle name="_labour pg for 2010 club model_Head Office Pack - Draft 4" xfId="711"/>
    <cellStyle name="_labour pg for 2010 club model_Sheet1" xfId="712"/>
    <cellStyle name="_LBOCombOpCo_v72_Anglo" xfId="713"/>
    <cellStyle name="_Leeds_2010_Rates" xfId="714"/>
    <cellStyle name="_Leeds_2010_Rates_Book2" xfId="715"/>
    <cellStyle name="_Leeds_2010_Rates_Covenants_draft_260412" xfId="716"/>
    <cellStyle name="_Leeds_2010_Rates_Internal" xfId="717"/>
    <cellStyle name="_Leeds_2010_Rates_Internal 1" xfId="718"/>
    <cellStyle name="_Leeds_2010_Rates_Internal 1_Projections Pack" xfId="719"/>
    <cellStyle name="_Leeds_2010_Rates_Internal 1_Projections Pack (TM)" xfId="720"/>
    <cellStyle name="_Leeds_2010_Rates_Internal 1_Quasi Rent Illustration" xfId="721"/>
    <cellStyle name="_Leeds_2010_Rates_Internal_Projections Pack" xfId="722"/>
    <cellStyle name="_Leeds_2010_Rates_Internal_Projections Pack (TM)" xfId="723"/>
    <cellStyle name="_Leeds_2010_Rates_Internal_Quasi Rent Illustration" xfId="724"/>
    <cellStyle name="_Leeds_2010_Rates_PAR overlay" xfId="725"/>
    <cellStyle name="_Leeds_2010_Rates_PAR overlay_Projections Pack" xfId="726"/>
    <cellStyle name="_Leeds_2010_Rates_PAR overlay_Projections Pack (TM)" xfId="727"/>
    <cellStyle name="_Leeds_2010_Rates_PAR overlay_Quasi Rent Illustration" xfId="728"/>
    <cellStyle name="_Leeds_2010_Rates_Sceanrio 2 Update - Dec 2nd" xfId="729"/>
    <cellStyle name="_Leeds_2010_Rates_Sceanrio 2 Update - Dec 2nd_Projections Pack" xfId="730"/>
    <cellStyle name="_Leeds_2010_Rates_Sceanrio 2 Update - Dec 2nd_Projections Pack (TM)" xfId="731"/>
    <cellStyle name="_Leeds_2010_Rates_Sceanrio 2 Update - Dec 2nd_Quasi Rent Illustration" xfId="732"/>
    <cellStyle name="_Licences" xfId="733"/>
    <cellStyle name="_Licences_Covenants_draft_260412" xfId="734"/>
    <cellStyle name="_Licences_Head Office Pack - Draft 1" xfId="735"/>
    <cellStyle name="_Licences_Head Office Pack - Draft 4" xfId="736"/>
    <cellStyle name="_Licences_Sheet1" xfId="737"/>
    <cellStyle name="_Mal for innhenting av estimater Q4- 2002" xfId="738"/>
    <cellStyle name="_MD 1 model_blank_Augustin" xfId="739"/>
    <cellStyle name="_MTU Diesel LBO Model" xfId="740"/>
    <cellStyle name="_Multiple" xfId="741"/>
    <cellStyle name="_Multiple 5" xfId="742"/>
    <cellStyle name="_Multiple_Betas" xfId="743"/>
    <cellStyle name="_Multiple_Betas as of 18-Apr-20022" xfId="744"/>
    <cellStyle name="_Multiple_Draft funds flow - 7 June 2005" xfId="745"/>
    <cellStyle name="_Multiple_EXPN" xfId="746"/>
    <cellStyle name="_Multiple_MD 1 model_blank_Augustin" xfId="747"/>
    <cellStyle name="_Multiple_Offering Breakdown - 09-Jun -2005" xfId="748"/>
    <cellStyle name="_Multiple_Offering Breakdown - 09-Jun -2005 updated" xfId="749"/>
    <cellStyle name="_Multiple_Offering Breakdown - 19-Jun -2005 updated" xfId="750"/>
    <cellStyle name="_Multiple_pi5" xfId="751"/>
    <cellStyle name="_Multiple_surbid4 cloture" xfId="752"/>
    <cellStyle name="_Multiple_surbid4 cloture_1" xfId="753"/>
    <cellStyle name="_Multiple_surbid4 cloture_1_noos 2001 results 11jul01" xfId="754"/>
    <cellStyle name="_Multiple_tropicos5" xfId="755"/>
    <cellStyle name="_Multiple_voice1.xls Chart 1" xfId="756"/>
    <cellStyle name="_Multiple_wacc" xfId="757"/>
    <cellStyle name="_Multiple_wacc bb final" xfId="758"/>
    <cellStyle name="_Multiple_wacc bb final_Feeder" xfId="759"/>
    <cellStyle name="_Multiple_wacc bb final_M&amp;A Model" xfId="760"/>
    <cellStyle name="_MultipleSpace" xfId="761"/>
    <cellStyle name="_MultipleSpace_Betas" xfId="762"/>
    <cellStyle name="_MultipleSpace_Betas as of 18-Apr-20022" xfId="763"/>
    <cellStyle name="_MultipleSpace_Draft funds flow - 7 June 2005" xfId="764"/>
    <cellStyle name="_MultipleSpace_EXPN" xfId="765"/>
    <cellStyle name="_MultipleSpace_George - LBO Model 3.1" xfId="766"/>
    <cellStyle name="_MultipleSpace_George - LBO Model 3.1_Feeder" xfId="767"/>
    <cellStyle name="_MultipleSpace_George - LBO Model 3.1_M&amp;A Model" xfId="768"/>
    <cellStyle name="_MultipleSpace_MD 1 model_blank_Augustin" xfId="769"/>
    <cellStyle name="_MultipleSpace_noos 2001 results 11jul01" xfId="770"/>
    <cellStyle name="_MultipleSpace_Novartis-Roche 0805 v2" xfId="771"/>
    <cellStyle name="_MultipleSpace_Offering Breakdown - 09-Jun -2005" xfId="772"/>
    <cellStyle name="_MultipleSpace_Offering Breakdown - 09-Jun -2005 updated" xfId="773"/>
    <cellStyle name="_MultipleSpace_Offering Breakdown - 19-Jun -2005 updated" xfId="774"/>
    <cellStyle name="_MultipleSpace_pi5" xfId="775"/>
    <cellStyle name="_MultipleSpace_surbid4 cloture" xfId="776"/>
    <cellStyle name="_MultipleSpace_surbid4 cloture_1" xfId="777"/>
    <cellStyle name="_MultipleSpace_surbid4 cloture_1_noos 2001 results 11jul01" xfId="778"/>
    <cellStyle name="_MultipleSpace_tropicos5" xfId="779"/>
    <cellStyle name="_MultipleSpace_voice1.xls Chart 1" xfId="780"/>
    <cellStyle name="_MultipleSpace_wacc" xfId="781"/>
    <cellStyle name="_MultipleSpace_wacc bb final" xfId="782"/>
    <cellStyle name="_MultipleSpace_wacc bb final_Feeder" xfId="783"/>
    <cellStyle name="_MultipleSpace_wacc bb final_George - LBO Model 3.1" xfId="784"/>
    <cellStyle name="_MultipleSpace_wacc bb final_George - LBO Model 3.1_Feeder" xfId="785"/>
    <cellStyle name="_MultipleSpace_wacc bb final_George - LBO Model 3.1_M&amp;A Model" xfId="786"/>
    <cellStyle name="_MultipleSpace_wacc bb final_M&amp;A Model" xfId="787"/>
    <cellStyle name="_NoData" xfId="788"/>
    <cellStyle name="_North East &amp; Midlands" xfId="789"/>
    <cellStyle name="_North East &amp; Midlands_Covenants_draft_260412" xfId="790"/>
    <cellStyle name="_North East &amp; Midlands_Head Office Pack - Draft 1" xfId="791"/>
    <cellStyle name="_North East &amp; Midlands_Head Office Pack - Draft 4" xfId="792"/>
    <cellStyle name="_North East &amp; Midlands_Property Budget 2011" xfId="793"/>
    <cellStyle name="_North East &amp; Midlands_Property Budget 2011_Covenants_draft_260412" xfId="794"/>
    <cellStyle name="_North East &amp; Midlands_Property Budget 2011_Marketing &amp; Product" xfId="795"/>
    <cellStyle name="_North East &amp; Midlands_Sheet1" xfId="796"/>
    <cellStyle name="_October Scorecard" xfId="797"/>
    <cellStyle name="_Pay as you Can logic for LBO" xfId="798"/>
    <cellStyle name="_Percent" xfId="799"/>
    <cellStyle name="_Percent_pi5" xfId="800"/>
    <cellStyle name="_Percent_surbid4 cloture" xfId="801"/>
    <cellStyle name="_Percent_surbid4 cloture_noos 2001 results 11jul01" xfId="802"/>
    <cellStyle name="_Percent_temp templates2" xfId="803"/>
    <cellStyle name="_Percent_tropicos5" xfId="804"/>
    <cellStyle name="_Percent_voice1.xls Chart 1" xfId="805"/>
    <cellStyle name="_Percent_wacc" xfId="806"/>
    <cellStyle name="_PercentSpace" xfId="807"/>
    <cellStyle name="_PercentSpace_George - LBO Model 3.1" xfId="808"/>
    <cellStyle name="_PercentSpace_pi5" xfId="809"/>
    <cellStyle name="_PercentSpace_surbid4 cloture" xfId="810"/>
    <cellStyle name="_PercentSpace_surbid4 cloture_1" xfId="811"/>
    <cellStyle name="_PercentSpace_surbid4 cloture_1_noos 2001 results 11jul01" xfId="812"/>
    <cellStyle name="_PercentSpace_surbid4 cloture_noos 2001 results 11jul01" xfId="813"/>
    <cellStyle name="_PercentSpace_tropicos5" xfId="814"/>
    <cellStyle name="_PercentSpace_voice1.xls Chart 1" xfId="815"/>
    <cellStyle name="_PercentSpace_wacc" xfId="816"/>
    <cellStyle name="_PercentSpace_wacc bb final" xfId="817"/>
    <cellStyle name="_PercentSpace_wacc bb final_Feeder" xfId="818"/>
    <cellStyle name="_PercentSpace_wacc bb final_George - LBO Model 3.1" xfId="819"/>
    <cellStyle name="_PercentSpace_wacc bb final_George - LBO Model 3.1_Feeder" xfId="820"/>
    <cellStyle name="_PercentSpace_wacc bb final_George - LBO Model 3.1_M&amp;A Model" xfId="821"/>
    <cellStyle name="_PercentSpace_wacc bb final_M&amp;A Model" xfId="822"/>
    <cellStyle name="_Property Budget 2011" xfId="823"/>
    <cellStyle name="_Property PPM Budgets - 2009" xfId="824"/>
    <cellStyle name="_Property PPM Budgets - 2009_Covenants_draft_260412" xfId="825"/>
    <cellStyle name="_Property PPM Budgets - 2009_Head Office Pack - Draft 1" xfId="826"/>
    <cellStyle name="_Property PPM Budgets - 2009_Head Office Pack - Draft 4" xfId="827"/>
    <cellStyle name="_Property PPM Budgets - 2009_Sheet1" xfId="828"/>
    <cellStyle name="_Repairs &amp; Maintenance" xfId="829"/>
    <cellStyle name="_Repairs &amp; Maintenance_Covenants_draft_260412" xfId="830"/>
    <cellStyle name="_Repairs &amp; Maintenance_Head Office Pack - Draft 1" xfId="831"/>
    <cellStyle name="_Repairs &amp; Maintenance_Head Office Pack - Draft 4" xfId="832"/>
    <cellStyle name="_Repairs &amp; Maintenance_Sheet1" xfId="833"/>
    <cellStyle name="_Row1" xfId="834"/>
    <cellStyle name="_Row1_Bank case Viking (sent to JPM 10 Nov 05)" xfId="835"/>
    <cellStyle name="_Row1_Banks (2)" xfId="836"/>
    <cellStyle name="_Row1_Book2" xfId="837"/>
    <cellStyle name="_Row1_Covenants_draft_260412" xfId="838"/>
    <cellStyle name="_Row1_DRAFT 11" xfId="839"/>
    <cellStyle name="_Row1_DRAFT 11_Covenants_draft_260412" xfId="840"/>
    <cellStyle name="_Row1_DRAFT 11_Marketing &amp; Product" xfId="841"/>
    <cellStyle name="_Row1_EBITDA-Recon P&amp;L OPSP04-08_GX" xfId="842"/>
    <cellStyle name="_Row1_Feeder" xfId="843"/>
    <cellStyle name="_Row1_Financial ratios_Euroland" xfId="844"/>
    <cellStyle name="_Row1_GX evaluation without pensions" xfId="845"/>
    <cellStyle name="_Row1_GX OPSP0509 incl. Zurückdrehen Subsidies NVM" xfId="846"/>
    <cellStyle name="_Row1_GX Plan" xfId="847"/>
    <cellStyle name="_Row1_Head Office Pack - Draft 1" xfId="848"/>
    <cellStyle name="_Row1_Head Office Pack - Draft 4" xfId="849"/>
    <cellStyle name="_Row1_Headcount" xfId="850"/>
    <cellStyle name="_Row1_Headcount_Monthly report" xfId="851"/>
    <cellStyle name="_Row1_Internal" xfId="852"/>
    <cellStyle name="_Row1_Internal 1" xfId="853"/>
    <cellStyle name="_Row1_Internal 1_Projections Pack" xfId="854"/>
    <cellStyle name="_Row1_Internal 1_Projections Pack (TM)" xfId="855"/>
    <cellStyle name="_Row1_Internal 1_Quasi Rent Illustration" xfId="856"/>
    <cellStyle name="_Row1_Internal_Projections Pack" xfId="857"/>
    <cellStyle name="_Row1_Internal_Projections Pack (TM)" xfId="858"/>
    <cellStyle name="_Row1_Internal_Quasi Rent Illustration" xfId="859"/>
    <cellStyle name="_Row1_IT Budget 2011" xfId="860"/>
    <cellStyle name="_Row1_IT Budget Master 2011 - Draft V2 1 (2)" xfId="861"/>
    <cellStyle name="_Row1_Konsolidierungsbeträge" xfId="862"/>
    <cellStyle name="_Row1_LTMJUN02" xfId="863"/>
    <cellStyle name="_Row1_M&amp;A Model" xfId="864"/>
    <cellStyle name="_Row1_M&amp;A projections" xfId="865"/>
    <cellStyle name="_Row1_MIS Reporting_Budget_JD" xfId="866"/>
    <cellStyle name="_Row1_Net Gain Review Pack - 28th Sept" xfId="867"/>
    <cellStyle name="_Row1_New Gerresheimer bank plan (sent to JPM 26 Nov 05)" xfId="868"/>
    <cellStyle name="_Row1_P&amp;L bank model - received from Gerresheimer 1 12 05" xfId="869"/>
    <cellStyle name="_Row1_PAR overlay" xfId="870"/>
    <cellStyle name="_Row1_PAR overlay_Projections Pack" xfId="871"/>
    <cellStyle name="_Row1_PAR overlay_Projections Pack (TM)" xfId="872"/>
    <cellStyle name="_Row1_PAR overlay_Quasi Rent Illustration" xfId="873"/>
    <cellStyle name="_Row1_Plan model" xfId="874"/>
    <cellStyle name="_Row1_Property Budget 2011" xfId="875"/>
    <cellStyle name="_Row1_Property Budget 2011_Covenants_draft_260412" xfId="876"/>
    <cellStyle name="_Row1_Property Budget 2011_Marketing &amp; Product" xfId="877"/>
    <cellStyle name="_Row1_Quarterly" xfId="878"/>
    <cellStyle name="_Row1_Sceanrio 2 Update - Dec 2nd" xfId="879"/>
    <cellStyle name="_Row1_Sceanrio 2 Update - Dec 2nd_Projections Pack" xfId="880"/>
    <cellStyle name="_Row1_Sceanrio 2 Update - Dec 2nd_Projections Pack (TM)" xfId="881"/>
    <cellStyle name="_Row1_Sceanrio 2 Update - Dec 2nd_Quasi Rent Illustration" xfId="882"/>
    <cellStyle name="_Row1_Sheet1" xfId="883"/>
    <cellStyle name="_Row1_Tabelle1" xfId="884"/>
    <cellStyle name="_Row1_TSG2" xfId="885"/>
    <cellStyle name="_Row1_Update 2004 Figures v2 (sent to banks)" xfId="886"/>
    <cellStyle name="_Row1_WC benchmark Calc" xfId="887"/>
    <cellStyle name="_Row1_YLC" xfId="888"/>
    <cellStyle name="_Row1_Zins und Bankschuldenberechnung_03_07" xfId="889"/>
    <cellStyle name="_Row10" xfId="890"/>
    <cellStyle name="_Row2" xfId="891"/>
    <cellStyle name="_Row2_051003 Viking Business plan" xfId="892"/>
    <cellStyle name="_Row2_051004 Viking Business plan10" xfId="893"/>
    <cellStyle name="_Row2_Aurora LBO v25" xfId="894"/>
    <cellStyle name="_Row2_Balance Sheet_restl. Eurowährungsl._Gruppe" xfId="895"/>
    <cellStyle name="_Row2_Bank case Viking (sent to JPM 10 Nov 05)" xfId="896"/>
    <cellStyle name="_Row2_Cost Price Assumptions OPSP0509 vs OPSP0610" xfId="897"/>
    <cellStyle name="_Row2_Feeder" xfId="898"/>
    <cellStyle name="_Row2_FY 2005-2009 OP-SP Update (11-Oct-04)" xfId="899"/>
    <cellStyle name="_Row2_Key assumptions GX companies" xfId="900"/>
    <cellStyle name="_Row2_M&amp;A Model" xfId="901"/>
    <cellStyle name="_Row2_M&amp;A projections" xfId="902"/>
    <cellStyle name="_Row2_Mappe2" xfId="903"/>
    <cellStyle name="_Row2_MIS Reporting_Budget_OPSP 06-10" xfId="904"/>
    <cellStyle name="_Row2_TSG2" xfId="905"/>
    <cellStyle name="_Row3" xfId="906"/>
    <cellStyle name="_Row3_051003 Viking Business plan" xfId="907"/>
    <cellStyle name="_Row3_051004 Viking Business plan10" xfId="908"/>
    <cellStyle name="_Row3_Balance Sheet_restl. Eurowährungsl._Gruppe" xfId="909"/>
    <cellStyle name="_Row3_Bank case Viking (sent to JPM 10 Nov 05)" xfId="910"/>
    <cellStyle name="_Row3_Cost Price Assumptions OPSP0509 vs OPSP0610" xfId="911"/>
    <cellStyle name="_Row3_Feeder" xfId="912"/>
    <cellStyle name="_Row3_FY 2005-2009 OP-SP Update (11-Oct-04)" xfId="913"/>
    <cellStyle name="_Row3_Key assumptions GX companies" xfId="914"/>
    <cellStyle name="_Row3_M&amp;A Model" xfId="915"/>
    <cellStyle name="_Row3_M&amp;A projections" xfId="916"/>
    <cellStyle name="_Row3_Mappe2" xfId="917"/>
    <cellStyle name="_Row3_MIS Reporting_Budget_OPSP 06-10" xfId="918"/>
    <cellStyle name="_Row3_TSG2" xfId="919"/>
    <cellStyle name="_Row4" xfId="920"/>
    <cellStyle name="_Row4_021202External Sales 2000_2001_DA_feste Werte" xfId="921"/>
    <cellStyle name="_Row4_051003 Viking Business plan" xfId="922"/>
    <cellStyle name="_Row4_051004 Viking Business plan10" xfId="923"/>
    <cellStyle name="_Row4_3. Version 4 Bank" xfId="924"/>
    <cellStyle name="_Row4_3. Version 4 Bank new segments" xfId="925"/>
    <cellStyle name="_Row4_4. Version 4 Bank new segments with rollout" xfId="926"/>
    <cellStyle name="_Row4_4. Version 4 Bank with Rollout" xfId="927"/>
    <cellStyle name="_Row4_Bank case Viking (sent to JPM 10 Nov 05)" xfId="928"/>
    <cellStyle name="_Row4_Cost Price Assumptions OPSP0509 vs OPSP0610" xfId="929"/>
    <cellStyle name="_Row4_DRAFT 11" xfId="930"/>
    <cellStyle name="_Row4_Feeder" xfId="931"/>
    <cellStyle name="_Row4_FY 2005-2009 OP-SP Update (11-Oct-04)" xfId="932"/>
    <cellStyle name="_Row4_IT Budget 2011" xfId="933"/>
    <cellStyle name="_Row4_IT Budget Master 2011 - Draft V2 1 (2)" xfId="934"/>
    <cellStyle name="_Row4_Key assumptions GX companies" xfId="935"/>
    <cellStyle name="_Row4_Konsolidierungsbeträge" xfId="936"/>
    <cellStyle name="_Row4_M&amp;A Model" xfId="937"/>
    <cellStyle name="_Row4_M&amp;A projections" xfId="938"/>
    <cellStyle name="_Row4_Mappe2" xfId="939"/>
    <cellStyle name="_Row4_MIS Reporting_Budget_OPSP 06-10" xfId="940"/>
    <cellStyle name="_Row4_Net Gain Review Pack - 28th Sept" xfId="941"/>
    <cellStyle name="_Row4_PAR overlay" xfId="942"/>
    <cellStyle name="_Row4_TSG2" xfId="943"/>
    <cellStyle name="_Row4_UBS Model" xfId="944"/>
    <cellStyle name="_Row4_UBS Model - upside model" xfId="945"/>
    <cellStyle name="_Row5" xfId="946"/>
    <cellStyle name="_Row5_021202External Sales 2000_2001_DA_feste Werte" xfId="947"/>
    <cellStyle name="_Row5_051003 Viking Business plan" xfId="948"/>
    <cellStyle name="_Row5_051004 Viking Business plan10" xfId="949"/>
    <cellStyle name="_Row5_Balance Sheet_restl. Eurowährungsl._Gruppe" xfId="950"/>
    <cellStyle name="_Row5_Bank case Viking (sent to JPM 10 Nov 05)" xfId="951"/>
    <cellStyle name="_Row5_Cost Price Assumptions OPSP0509 vs OPSP0610" xfId="952"/>
    <cellStyle name="_Row5_Feeder" xfId="953"/>
    <cellStyle name="_Row5_FY 2005-2009 OP-SP Update (11-Oct-04)" xfId="954"/>
    <cellStyle name="_Row5_Key assumptions GX companies" xfId="955"/>
    <cellStyle name="_Row5_M&amp;A Model" xfId="956"/>
    <cellStyle name="_Row5_M&amp;A projections" xfId="957"/>
    <cellStyle name="_Row5_Mappe2" xfId="958"/>
    <cellStyle name="_Row5_MIS Reporting_Budget_OPSP 06-10" xfId="959"/>
    <cellStyle name="_Row5_TSG2" xfId="960"/>
    <cellStyle name="_Row6" xfId="961"/>
    <cellStyle name="_Row6_021202External Sales 2000_2001_DA_feste Werte" xfId="962"/>
    <cellStyle name="_Row6_051003 Viking Business plan" xfId="963"/>
    <cellStyle name="_Row6_051004 Viking Business plan10" xfId="964"/>
    <cellStyle name="_Row6_Balance Sheet_restl. Eurowährungsl._Gruppe" xfId="965"/>
    <cellStyle name="_Row6_Bank case Viking (sent to JPM 10 Nov 05)" xfId="966"/>
    <cellStyle name="_Row6_Cost Price Assumptions OPSP0509 vs OPSP0610" xfId="967"/>
    <cellStyle name="_Row6_Feeder" xfId="968"/>
    <cellStyle name="_Row6_FY 2005-2009 OP-SP Update (11-Oct-04)" xfId="969"/>
    <cellStyle name="_Row6_Key assumptions GX companies" xfId="970"/>
    <cellStyle name="_Row6_M&amp;A Model" xfId="971"/>
    <cellStyle name="_Row6_M&amp;A projections" xfId="972"/>
    <cellStyle name="_Row6_Mappe2" xfId="973"/>
    <cellStyle name="_Row6_MIS Reporting_Budget_OPSP 06-10" xfId="974"/>
    <cellStyle name="_Row6_TSG2" xfId="975"/>
    <cellStyle name="_Row7" xfId="976"/>
    <cellStyle name="_Row7_021202External Sales 2000_2001_DA_feste Werte" xfId="977"/>
    <cellStyle name="_Row7_051003 Viking Business plan" xfId="978"/>
    <cellStyle name="_Row7_051004 Viking Business plan10" xfId="979"/>
    <cellStyle name="_Row7_3. Version 4 Bank" xfId="980"/>
    <cellStyle name="_Row7_3. Version 4 Bank new segments" xfId="981"/>
    <cellStyle name="_Row7_4. Version 4 Bank new segments with rollout" xfId="982"/>
    <cellStyle name="_Row7_4. Version 4 Bank with Rollout" xfId="983"/>
    <cellStyle name="_Row7_Balance Sheet_restl. Eurowährungsl._Gruppe" xfId="984"/>
    <cellStyle name="_Row7_Bank case Viking (sent to JPM 10 Nov 05)" xfId="985"/>
    <cellStyle name="_Row7_Cost Price Assumptions OPSP0509 vs OPSP0610" xfId="986"/>
    <cellStyle name="_Row7_Feeder" xfId="987"/>
    <cellStyle name="_Row7_FY 2005-2009 OP-SP Update (11-Oct-04)" xfId="988"/>
    <cellStyle name="_Row7_Key assumptions GX companies" xfId="989"/>
    <cellStyle name="_Row7_Konsolidierungsbeträge" xfId="990"/>
    <cellStyle name="_Row7_M&amp;A Model" xfId="991"/>
    <cellStyle name="_Row7_M&amp;A projections" xfId="992"/>
    <cellStyle name="_Row7_Mappe2" xfId="993"/>
    <cellStyle name="_Row7_MIS Reporting_Budget_OPSP 06-10" xfId="994"/>
    <cellStyle name="_Row7_PAR overlay" xfId="995"/>
    <cellStyle name="_Row7_TSG2" xfId="996"/>
    <cellStyle name="_Row7_UBS Model" xfId="997"/>
    <cellStyle name="_Row7_UBS Model - upside model" xfId="998"/>
    <cellStyle name="_Row8" xfId="999"/>
    <cellStyle name="_Row8_021202External Sales 2000_2001_DA_feste Werte" xfId="1000"/>
    <cellStyle name="_Row8_Balance Sheet_restl. Eurowährungsl._Gruppe" xfId="1001"/>
    <cellStyle name="_Row8_Konsolidierungsbeträge" xfId="1002"/>
    <cellStyle name="_SAB_standalone" xfId="1003"/>
    <cellStyle name="_Scotland &amp; North West" xfId="1004"/>
    <cellStyle name="_Scotland &amp; North West_Covenants_draft_260412" xfId="1005"/>
    <cellStyle name="_Scotland &amp; North West_Head Office Pack - Draft 1" xfId="1006"/>
    <cellStyle name="_Scotland &amp; North West_Head Office Pack - Draft 4" xfId="1007"/>
    <cellStyle name="_Scotland &amp; North West_Property Budget 2011" xfId="1008"/>
    <cellStyle name="_Scotland &amp; North West_Property Budget 2011_Covenants_draft_260412" xfId="1009"/>
    <cellStyle name="_Scotland &amp; North West_Property Budget 2011_Marketing &amp; Product" xfId="1010"/>
    <cellStyle name="_Scotland &amp; North West_Sheet1" xfId="1011"/>
    <cellStyle name="_Section 1 2009" xfId="1012"/>
    <cellStyle name="_Section 4 2009 Group 1" xfId="1013"/>
    <cellStyle name="_Section 5 2009 Group 1" xfId="1014"/>
    <cellStyle name="_Section 5 2009 Group 5" xfId="1015"/>
    <cellStyle name="_SECTION 7 - Summary P&amp;L with Graphs" xfId="1016"/>
    <cellStyle name="_SECTION 7 - Summary P&amp;L with Graphs_Book2" xfId="1017"/>
    <cellStyle name="_SECTION 7 - Summary P&amp;L with Graphs_Covenants_draft_260412" xfId="1018"/>
    <cellStyle name="_SECTION 7 - Summary P&amp;L with Graphs_DRAFT 11" xfId="1019"/>
    <cellStyle name="_SECTION 7 - Summary P&amp;L with Graphs_DRAFT 11_Covenants_draft_260412" xfId="1020"/>
    <cellStyle name="_SECTION 7 - Summary P&amp;L with Graphs_DRAFT 11_Marketing &amp; Product" xfId="1021"/>
    <cellStyle name="_SECTION 7 - Summary P&amp;L with Graphs_Head Office Pack - Draft 1" xfId="1022"/>
    <cellStyle name="_SECTION 7 - Summary P&amp;L with Graphs_Head Office Pack - Draft 4" xfId="1023"/>
    <cellStyle name="_SECTION 7 - Summary P&amp;L with Graphs_Internal" xfId="1024"/>
    <cellStyle name="_SECTION 7 - Summary P&amp;L with Graphs_Internal 1" xfId="1025"/>
    <cellStyle name="_SECTION 7 - Summary P&amp;L with Graphs_Internal 1_Projections Pack" xfId="1026"/>
    <cellStyle name="_SECTION 7 - Summary P&amp;L with Graphs_Internal 1_Projections Pack (TM)" xfId="1027"/>
    <cellStyle name="_SECTION 7 - Summary P&amp;L with Graphs_Internal 1_Quasi Rent Illustration" xfId="1028"/>
    <cellStyle name="_SECTION 7 - Summary P&amp;L with Graphs_Internal_Projections Pack" xfId="1029"/>
    <cellStyle name="_SECTION 7 - Summary P&amp;L with Graphs_Internal_Projections Pack (TM)" xfId="1030"/>
    <cellStyle name="_SECTION 7 - Summary P&amp;L with Graphs_Internal_Quasi Rent Illustration" xfId="1031"/>
    <cellStyle name="_SECTION 7 - Summary P&amp;L with Graphs_IT Budget 2011" xfId="1032"/>
    <cellStyle name="_SECTION 7 - Summary P&amp;L with Graphs_IT Budget Master 2011 - Draft V2 1 (2)" xfId="1033"/>
    <cellStyle name="_SECTION 7 - Summary P&amp;L with Graphs_Net Gain Review Pack - 28th Sept" xfId="1034"/>
    <cellStyle name="_SECTION 7 - Summary P&amp;L with Graphs_PAR overlay" xfId="1035"/>
    <cellStyle name="_SECTION 7 - Summary P&amp;L with Graphs_PAR overlay_Projections Pack" xfId="1036"/>
    <cellStyle name="_SECTION 7 - Summary P&amp;L with Graphs_PAR overlay_Projections Pack (TM)" xfId="1037"/>
    <cellStyle name="_SECTION 7 - Summary P&amp;L with Graphs_PAR overlay_Quasi Rent Illustration" xfId="1038"/>
    <cellStyle name="_SECTION 7 - Summary P&amp;L with Graphs_Property Budget 2011" xfId="1039"/>
    <cellStyle name="_SECTION 7 - Summary P&amp;L with Graphs_Property Budget 2011_Covenants_draft_260412" xfId="1040"/>
    <cellStyle name="_SECTION 7 - Summary P&amp;L with Graphs_Property Budget 2011_Marketing &amp; Product" xfId="1041"/>
    <cellStyle name="_SECTION 7 - Summary P&amp;L with Graphs_Sceanrio 2 Update - Dec 2nd" xfId="1042"/>
    <cellStyle name="_SECTION 7 - Summary P&amp;L with Graphs_Sceanrio 2 Update - Dec 2nd_Projections Pack" xfId="1043"/>
    <cellStyle name="_SECTION 7 - Summary P&amp;L with Graphs_Sceanrio 2 Update - Dec 2nd_Projections Pack (TM)" xfId="1044"/>
    <cellStyle name="_SECTION 7 - Summary P&amp;L with Graphs_Sceanrio 2 Update - Dec 2nd_Quasi Rent Illustration" xfId="1045"/>
    <cellStyle name="_SECTION 7 - Summary P&amp;L with Graphs_Sheet1" xfId="1046"/>
    <cellStyle name="_SECTION 7 - Summary P&amp;L with Graphs_YLC" xfId="1047"/>
    <cellStyle name="_source" xfId="1048"/>
    <cellStyle name="_source_03_ Clean LBO Model" xfId="1049"/>
    <cellStyle name="_source_05_ Clean LBO Model" xfId="1050"/>
    <cellStyle name="_source_08 Valuation Model incl. new BP" xfId="1051"/>
    <cellStyle name="_source_09 Valuation Model incl. new BP" xfId="1052"/>
    <cellStyle name="_source_13 Valuation Model incl. new BP" xfId="1053"/>
    <cellStyle name="_source_14 Valuation Model incl. new BP" xfId="1054"/>
    <cellStyle name="_source_15_ Clean LBO Model" xfId="1055"/>
    <cellStyle name="_source_20 Valuation Model incl. new BP" xfId="1056"/>
    <cellStyle name="_source_25 Valuation Model incl. new BP" xfId="1057"/>
    <cellStyle name="_source_33 Valuation Model incl. new BP" xfId="1058"/>
    <cellStyle name="_source_34 Valuation Model incl. new BP" xfId="1059"/>
    <cellStyle name="_source_37 Valuation Model incl. new BP" xfId="1060"/>
    <cellStyle name="_source_38 Valuation Model incl. new BP" xfId="1061"/>
    <cellStyle name="_source_39 Valuation Model incl. new BP" xfId="1062"/>
    <cellStyle name="_source_40 Valuation Model incl. new BP" xfId="1063"/>
    <cellStyle name="_source_44 Valuation Model incl. new BP" xfId="1064"/>
    <cellStyle name="_South East" xfId="1065"/>
    <cellStyle name="_South East_Covenants_draft_260412" xfId="1066"/>
    <cellStyle name="_South East_Head Office Pack - Draft 1" xfId="1067"/>
    <cellStyle name="_South East_Head Office Pack - Draft 4" xfId="1068"/>
    <cellStyle name="_South East_Property Budget 2011" xfId="1069"/>
    <cellStyle name="_South East_Property Budget 2011_Covenants_draft_260412" xfId="1070"/>
    <cellStyle name="_South East_Property Budget 2011_Marketing &amp; Product" xfId="1071"/>
    <cellStyle name="_South East_Sheet1" xfId="1072"/>
    <cellStyle name="_South West &amp; Surrey" xfId="1073"/>
    <cellStyle name="_South West &amp; Surrey_Covenants_draft_260412" xfId="1074"/>
    <cellStyle name="_South West &amp; Surrey_Head Office Pack - Draft 1" xfId="1075"/>
    <cellStyle name="_South West &amp; Surrey_Head Office Pack - Draft 4" xfId="1076"/>
    <cellStyle name="_South West &amp; Surrey_Property Budget 2011" xfId="1077"/>
    <cellStyle name="_South West &amp; Surrey_Property Budget 2011_Covenants_draft_260412" xfId="1078"/>
    <cellStyle name="_South West &amp; Surrey_Property Budget 2011_Marketing &amp; Product" xfId="1079"/>
    <cellStyle name="_South West &amp; Surrey_Sheet1" xfId="1080"/>
    <cellStyle name="_SubHeading" xfId="1081"/>
    <cellStyle name="_SubHeading_01 Capital Structure" xfId="1082"/>
    <cellStyle name="_SubHeading_01 Capital Structure_03_ Clean LBO Model" xfId="1083"/>
    <cellStyle name="_SubHeading_01 Capital Structure_05_ Clean LBO Model" xfId="1084"/>
    <cellStyle name="_SubHeading_01 Capital Structure_08 Valuation Model incl. new BP" xfId="1085"/>
    <cellStyle name="_SubHeading_01 Capital Structure_09 Valuation Model incl. new BP" xfId="1086"/>
    <cellStyle name="_SubHeading_01 Capital Structure_13 Valuation Model incl. new BP" xfId="1087"/>
    <cellStyle name="_SubHeading_01 Capital Structure_14 Valuation Model incl. new BP" xfId="1088"/>
    <cellStyle name="_SubHeading_01 Capital Structure_15_ Clean LBO Model" xfId="1089"/>
    <cellStyle name="_SubHeading_01 Capital Structure_20 Valuation Model incl. new BP" xfId="1090"/>
    <cellStyle name="_SubHeading_01 Capital Structure_25 Valuation Model incl. new BP" xfId="1091"/>
    <cellStyle name="_SubHeading_01 Capital Structure_33 Valuation Model incl. new BP" xfId="1092"/>
    <cellStyle name="_SubHeading_01 Capital Structure_34 Valuation Model incl. new BP" xfId="1093"/>
    <cellStyle name="_SubHeading_01 Capital Structure_37 Valuation Model incl. new BP" xfId="1094"/>
    <cellStyle name="_SubHeading_01 Capital Structure_38 Valuation Model incl. new BP" xfId="1095"/>
    <cellStyle name="_SubHeading_01 Capital Structure_39 Valuation Model incl. new BP" xfId="1096"/>
    <cellStyle name="_SubHeading_01 Capital Structure_40 Valuation Model incl. new BP" xfId="1097"/>
    <cellStyle name="_SubHeading_01 Capital Structure_44 Valuation Model incl. new BP" xfId="1098"/>
    <cellStyle name="_SubHeading_01 Offering Breakdown" xfId="1099"/>
    <cellStyle name="_SubHeading_02 DCF" xfId="1100"/>
    <cellStyle name="_SubHeading_02 Enersys Merger Plan" xfId="1101"/>
    <cellStyle name="_SubHeading_02 Enersys Merger Plan_03_ Clean LBO Model" xfId="1102"/>
    <cellStyle name="_SubHeading_02 Enersys Merger Plan_05_ Clean LBO Model" xfId="1103"/>
    <cellStyle name="_SubHeading_02 Enersys Merger Plan_08 Valuation Model incl. new BP" xfId="1104"/>
    <cellStyle name="_SubHeading_02 Enersys Merger Plan_09 Valuation Model incl. new BP" xfId="1105"/>
    <cellStyle name="_SubHeading_02 Enersys Merger Plan_13 Valuation Model incl. new BP" xfId="1106"/>
    <cellStyle name="_SubHeading_02 Enersys Merger Plan_14 Valuation Model incl. new BP" xfId="1107"/>
    <cellStyle name="_SubHeading_02 Enersys Merger Plan_15_ Clean LBO Model" xfId="1108"/>
    <cellStyle name="_SubHeading_02 Enersys Merger Plan_20 Valuation Model incl. new BP" xfId="1109"/>
    <cellStyle name="_SubHeading_02 Enersys Merger Plan_25 Valuation Model incl. new BP" xfId="1110"/>
    <cellStyle name="_SubHeading_02 Enersys Merger Plan_33 Valuation Model incl. new BP" xfId="1111"/>
    <cellStyle name="_SubHeading_02 Enersys Merger Plan_34 Valuation Model incl. new BP" xfId="1112"/>
    <cellStyle name="_SubHeading_02 Enersys Merger Plan_37 Valuation Model incl. new BP" xfId="1113"/>
    <cellStyle name="_SubHeading_02 Enersys Merger Plan_38 Valuation Model incl. new BP" xfId="1114"/>
    <cellStyle name="_SubHeading_02 Enersys Merger Plan_39 Valuation Model incl. new BP" xfId="1115"/>
    <cellStyle name="_SubHeading_02 Enersys Merger Plan_40 Valuation Model incl. new BP" xfId="1116"/>
    <cellStyle name="_SubHeading_02 Enersys Merger Plan_44 Valuation Model incl. new BP" xfId="1117"/>
    <cellStyle name="_SubHeading_02 Mobile CSC" xfId="1118"/>
    <cellStyle name="_SubHeading_02 TDC Merger Plan" xfId="1119"/>
    <cellStyle name="_SubHeading_02 TDC Merger Plan_03_ Clean LBO Model" xfId="1120"/>
    <cellStyle name="_SubHeading_02 TDC Merger Plan_05_ Clean LBO Model" xfId="1121"/>
    <cellStyle name="_SubHeading_02 TDC Merger Plan_08 Valuation Model incl. new BP" xfId="1122"/>
    <cellStyle name="_SubHeading_02 TDC Merger Plan_09 Valuation Model incl. new BP" xfId="1123"/>
    <cellStyle name="_SubHeading_02 TDC Merger Plan_13 Valuation Model incl. new BP" xfId="1124"/>
    <cellStyle name="_SubHeading_02 TDC Merger Plan_14 Valuation Model incl. new BP" xfId="1125"/>
    <cellStyle name="_SubHeading_02 TDC Merger Plan_15_ Clean LBO Model" xfId="1126"/>
    <cellStyle name="_SubHeading_02 TDC Merger Plan_20 Valuation Model incl. new BP" xfId="1127"/>
    <cellStyle name="_SubHeading_02 TDC Merger Plan_25 Valuation Model incl. new BP" xfId="1128"/>
    <cellStyle name="_SubHeading_02 TDC Merger Plan_33 Valuation Model incl. new BP" xfId="1129"/>
    <cellStyle name="_SubHeading_02 TDC Merger Plan_34 Valuation Model incl. new BP" xfId="1130"/>
    <cellStyle name="_SubHeading_02 TDC Merger Plan_37 Valuation Model incl. new BP" xfId="1131"/>
    <cellStyle name="_SubHeading_02 TDC Merger Plan_38 Valuation Model incl. new BP" xfId="1132"/>
    <cellStyle name="_SubHeading_02 TDC Merger Plan_39 Valuation Model incl. new BP" xfId="1133"/>
    <cellStyle name="_SubHeading_02 TDC Merger Plan_40 Valuation Model incl. new BP" xfId="1134"/>
    <cellStyle name="_SubHeading_02 TDC Merger Plan_44 Valuation Model incl. new BP" xfId="1135"/>
    <cellStyle name="_SubHeading_02 WACC Analysis" xfId="1136"/>
    <cellStyle name="_SubHeading_03 Total Expenses" xfId="1137"/>
    <cellStyle name="_SubHeading_04 Volatility" xfId="1138"/>
    <cellStyle name="_SubHeading_07 Model Alcatel OFD Sept-03" xfId="1139"/>
    <cellStyle name="_SubHeading_10 LBO Model Packoma oct 2003" xfId="1140"/>
    <cellStyle name="_SubHeading_16 Detail of Key Metrics_mario marco" xfId="1141"/>
    <cellStyle name="_SubHeading_19 Valuation of Cegetel" xfId="1142"/>
    <cellStyle name="_SubHeading_19 Valuation of Cegetel_03_ Clean LBO Model" xfId="1143"/>
    <cellStyle name="_SubHeading_19 Valuation of Cegetel_05_ Clean LBO Model" xfId="1144"/>
    <cellStyle name="_SubHeading_19 Valuation of Cegetel_08 Valuation Model incl. new BP" xfId="1145"/>
    <cellStyle name="_SubHeading_19 Valuation of Cegetel_09 Valuation Model incl. new BP" xfId="1146"/>
    <cellStyle name="_SubHeading_19 Valuation of Cegetel_13 Valuation Model incl. new BP" xfId="1147"/>
    <cellStyle name="_SubHeading_19 Valuation of Cegetel_14 Valuation Model incl. new BP" xfId="1148"/>
    <cellStyle name="_SubHeading_19 Valuation of Cegetel_15_ Clean LBO Model" xfId="1149"/>
    <cellStyle name="_SubHeading_19 Valuation of Cegetel_20 Valuation Model incl. new BP" xfId="1150"/>
    <cellStyle name="_SubHeading_19 Valuation of Cegetel_25 Valuation Model incl. new BP" xfId="1151"/>
    <cellStyle name="_SubHeading_19 Valuation of Cegetel_33 Valuation Model incl. new BP" xfId="1152"/>
    <cellStyle name="_SubHeading_19 Valuation of Cegetel_34 Valuation Model incl. new BP" xfId="1153"/>
    <cellStyle name="_SubHeading_19 Valuation of Cegetel_37 Valuation Model incl. new BP" xfId="1154"/>
    <cellStyle name="_SubHeading_19 Valuation of Cegetel_38 Valuation Model incl. new BP" xfId="1155"/>
    <cellStyle name="_SubHeading_19 Valuation of Cegetel_39 Valuation Model incl. new BP" xfId="1156"/>
    <cellStyle name="_SubHeading_19 Valuation of Cegetel_40 Valuation Model incl. new BP" xfId="1157"/>
    <cellStyle name="_SubHeading_19 Valuation of Cegetel_44 Valuation Model incl. new BP" xfId="1158"/>
    <cellStyle name="_SubHeading_190503 Model2" xfId="1159"/>
    <cellStyle name="_SubHeading_20 Operational Model" xfId="1160"/>
    <cellStyle name="_SubHeading_44 Valuation Model incl. new BP" xfId="1161"/>
    <cellStyle name="_SubHeading_58_Model Rexel_Scenarios" xfId="1162"/>
    <cellStyle name="_SubHeading_beta rider" xfId="1163"/>
    <cellStyle name="_SubHeading_Betas" xfId="1164"/>
    <cellStyle name="_SubHeading_Cairo LBO model - Sept 06" xfId="1165"/>
    <cellStyle name="_SubHeading_carrefour sa carsons ownership" xfId="1166"/>
    <cellStyle name="_SubHeading_CSC 10_03_01 (David Brown_85B)" xfId="1167"/>
    <cellStyle name="_SubHeading_EBITDA to Growth" xfId="1168"/>
    <cellStyle name="_SubHeading_Financials &amp; Valuation v16 Indigo" xfId="1169"/>
    <cellStyle name="_SubHeading_Marionnaud DCF S))_x0008__x0008_03" xfId="1170"/>
    <cellStyle name="_SubHeading_Marionnaud Model_15April" xfId="1171"/>
    <cellStyle name="_SubHeading_Numico GS Research Model 23-Aug-2002" xfId="1172"/>
    <cellStyle name="_SubHeading_Numico GS Research Model 23-Aug-2002_03_ Clean LBO Model" xfId="1173"/>
    <cellStyle name="_SubHeading_Numico GS Research Model 23-Aug-2002_05_ Clean LBO Model" xfId="1174"/>
    <cellStyle name="_SubHeading_Numico GS Research Model 23-Aug-2002_08 Valuation Model incl. new BP" xfId="1175"/>
    <cellStyle name="_SubHeading_Numico GS Research Model 23-Aug-2002_09 Valuation Model incl. new BP" xfId="1176"/>
    <cellStyle name="_SubHeading_Numico GS Research Model 23-Aug-2002_13 Valuation Model incl. new BP" xfId="1177"/>
    <cellStyle name="_SubHeading_Numico GS Research Model 23-Aug-2002_14 Valuation Model incl. new BP" xfId="1178"/>
    <cellStyle name="_SubHeading_Numico GS Research Model 23-Aug-2002_15_ Clean LBO Model" xfId="1179"/>
    <cellStyle name="_SubHeading_Numico GS Research Model 23-Aug-2002_20 Valuation Model incl. new BP" xfId="1180"/>
    <cellStyle name="_SubHeading_Numico GS Research Model 23-Aug-2002_25 Valuation Model incl. new BP" xfId="1181"/>
    <cellStyle name="_SubHeading_Numico GS Research Model 23-Aug-2002_33 Valuation Model incl. new BP" xfId="1182"/>
    <cellStyle name="_SubHeading_Numico GS Research Model 23-Aug-2002_34 Valuation Model incl. new BP" xfId="1183"/>
    <cellStyle name="_SubHeading_Numico GS Research Model 23-Aug-2002_37 Valuation Model incl. new BP" xfId="1184"/>
    <cellStyle name="_SubHeading_Numico GS Research Model 23-Aug-2002_38 Valuation Model incl. new BP" xfId="1185"/>
    <cellStyle name="_SubHeading_Numico GS Research Model 23-Aug-2002_39 Valuation Model incl. new BP" xfId="1186"/>
    <cellStyle name="_SubHeading_Numico GS Research Model 23-Aug-2002_40 Valuation Model incl. new BP" xfId="1187"/>
    <cellStyle name="_SubHeading_Numico GS Research Model 23-Aug-2002_44 Valuation Model incl. new BP" xfId="1188"/>
    <cellStyle name="_SubHeading_Numico GS Research Model 23-Aug-2002_CSC July 24" xfId="1189"/>
    <cellStyle name="_SubHeading_Offering Breakdown - 09-Jun -2005" xfId="1190"/>
    <cellStyle name="_SubHeading_prestemp" xfId="1191"/>
    <cellStyle name="_SubHeading_SantaLucia Debt Coverage analysis - 12 June 2001" xfId="1192"/>
    <cellStyle name="_SubHeading_Sensitivity analysis on synergies (amended)" xfId="1193"/>
    <cellStyle name="_SubHeading_StockGroupKeyFinancials" xfId="1194"/>
    <cellStyle name="_SubHeading_Volatility" xfId="1195"/>
    <cellStyle name="_Table" xfId="1196"/>
    <cellStyle name="_Table 2" xfId="1197"/>
    <cellStyle name="_Table_01 Capital Structure" xfId="1198"/>
    <cellStyle name="_Table_01 Capital Structure 2" xfId="1199"/>
    <cellStyle name="_Table_01 Capital Structure_03_ Clean LBO Model" xfId="1200"/>
    <cellStyle name="_Table_01 Capital Structure_03_ Clean LBO Model 2" xfId="1201"/>
    <cellStyle name="_Table_01 Capital Structure_05_ Clean LBO Model" xfId="1202"/>
    <cellStyle name="_Table_01 Capital Structure_05_ Clean LBO Model 2" xfId="1203"/>
    <cellStyle name="_Table_01 Capital Structure_08 Valuation Model incl. new BP" xfId="1204"/>
    <cellStyle name="_Table_01 Capital Structure_08 Valuation Model incl. new BP 2" xfId="1205"/>
    <cellStyle name="_Table_01 Capital Structure_09 Valuation Model incl. new BP" xfId="1206"/>
    <cellStyle name="_Table_01 Capital Structure_09 Valuation Model incl. new BP 2" xfId="1207"/>
    <cellStyle name="_Table_01 Capital Structure_13 Valuation Model incl. new BP" xfId="1208"/>
    <cellStyle name="_Table_01 Capital Structure_13 Valuation Model incl. new BP 2" xfId="1209"/>
    <cellStyle name="_Table_01 Capital Structure_14 Valuation Model incl. new BP" xfId="1210"/>
    <cellStyle name="_Table_01 Capital Structure_14 Valuation Model incl. new BP 2" xfId="1211"/>
    <cellStyle name="_Table_01 Capital Structure_15_ Clean LBO Model" xfId="1212"/>
    <cellStyle name="_Table_01 Capital Structure_15_ Clean LBO Model 2" xfId="1213"/>
    <cellStyle name="_Table_01 Capital Structure_20 Valuation Model incl. new BP" xfId="1214"/>
    <cellStyle name="_Table_01 Capital Structure_20 Valuation Model incl. new BP 2" xfId="1215"/>
    <cellStyle name="_Table_01 Capital Structure_25 Valuation Model incl. new BP" xfId="1216"/>
    <cellStyle name="_Table_01 Capital Structure_25 Valuation Model incl. new BP 2" xfId="1217"/>
    <cellStyle name="_Table_01 Capital Structure_33 Valuation Model incl. new BP" xfId="1218"/>
    <cellStyle name="_Table_01 Capital Structure_33 Valuation Model incl. new BP 2" xfId="1219"/>
    <cellStyle name="_Table_01 Capital Structure_34 Valuation Model incl. new BP" xfId="1220"/>
    <cellStyle name="_Table_01 Capital Structure_34 Valuation Model incl. new BP 2" xfId="1221"/>
    <cellStyle name="_Table_01 Capital Structure_37 Valuation Model incl. new BP" xfId="1222"/>
    <cellStyle name="_Table_01 Capital Structure_37 Valuation Model incl. new BP 2" xfId="1223"/>
    <cellStyle name="_Table_01 Capital Structure_38 Valuation Model incl. new BP" xfId="1224"/>
    <cellStyle name="_Table_01 Capital Structure_38 Valuation Model incl. new BP 2" xfId="1225"/>
    <cellStyle name="_Table_01 Capital Structure_39 Valuation Model incl. new BP" xfId="1226"/>
    <cellStyle name="_Table_01 Capital Structure_39 Valuation Model incl. new BP 2" xfId="1227"/>
    <cellStyle name="_Table_01 Capital Structure_40 Valuation Model incl. new BP" xfId="1228"/>
    <cellStyle name="_Table_01 Capital Structure_40 Valuation Model incl. new BP 2" xfId="1229"/>
    <cellStyle name="_Table_01 Capital Structure_44 Valuation Model incl. new BP" xfId="1230"/>
    <cellStyle name="_Table_01 Capital Structure_44 Valuation Model incl. new BP 2" xfId="1231"/>
    <cellStyle name="_Table_01 Offering Breakdown" xfId="1232"/>
    <cellStyle name="_Table_01 Offering Breakdown 2" xfId="1233"/>
    <cellStyle name="_Table_02 DCF" xfId="1234"/>
    <cellStyle name="_Table_02 DCF 2" xfId="1235"/>
    <cellStyle name="_Table_02 Enersys Merger Plan" xfId="1236"/>
    <cellStyle name="_Table_02 Enersys Merger Plan 2" xfId="1237"/>
    <cellStyle name="_Table_02 Enersys Merger Plan_03_ Clean LBO Model" xfId="1238"/>
    <cellStyle name="_Table_02 Enersys Merger Plan_03_ Clean LBO Model 2" xfId="1239"/>
    <cellStyle name="_Table_02 Enersys Merger Plan_05_ Clean LBO Model" xfId="1240"/>
    <cellStyle name="_Table_02 Enersys Merger Plan_05_ Clean LBO Model 2" xfId="1241"/>
    <cellStyle name="_Table_02 Enersys Merger Plan_08 Valuation Model incl. new BP" xfId="1242"/>
    <cellStyle name="_Table_02 Enersys Merger Plan_08 Valuation Model incl. new BP 2" xfId="1243"/>
    <cellStyle name="_Table_02 Enersys Merger Plan_09 Valuation Model incl. new BP" xfId="1244"/>
    <cellStyle name="_Table_02 Enersys Merger Plan_09 Valuation Model incl. new BP 2" xfId="1245"/>
    <cellStyle name="_Table_02 Enersys Merger Plan_13 Valuation Model incl. new BP" xfId="1246"/>
    <cellStyle name="_Table_02 Enersys Merger Plan_13 Valuation Model incl. new BP 2" xfId="1247"/>
    <cellStyle name="_Table_02 Enersys Merger Plan_14 Valuation Model incl. new BP" xfId="1248"/>
    <cellStyle name="_Table_02 Enersys Merger Plan_14 Valuation Model incl. new BP 2" xfId="1249"/>
    <cellStyle name="_Table_02 Enersys Merger Plan_15_ Clean LBO Model" xfId="1250"/>
    <cellStyle name="_Table_02 Enersys Merger Plan_15_ Clean LBO Model 2" xfId="1251"/>
    <cellStyle name="_Table_02 Enersys Merger Plan_20 Valuation Model incl. new BP" xfId="1252"/>
    <cellStyle name="_Table_02 Enersys Merger Plan_20 Valuation Model incl. new BP 2" xfId="1253"/>
    <cellStyle name="_Table_02 Enersys Merger Plan_25 Valuation Model incl. new BP" xfId="1254"/>
    <cellStyle name="_Table_02 Enersys Merger Plan_25 Valuation Model incl. new BP 2" xfId="1255"/>
    <cellStyle name="_Table_02 Enersys Merger Plan_33 Valuation Model incl. new BP" xfId="1256"/>
    <cellStyle name="_Table_02 Enersys Merger Plan_33 Valuation Model incl. new BP 2" xfId="1257"/>
    <cellStyle name="_Table_02 Enersys Merger Plan_34 Valuation Model incl. new BP" xfId="1258"/>
    <cellStyle name="_Table_02 Enersys Merger Plan_34 Valuation Model incl. new BP 2" xfId="1259"/>
    <cellStyle name="_Table_02 Enersys Merger Plan_37 Valuation Model incl. new BP" xfId="1260"/>
    <cellStyle name="_Table_02 Enersys Merger Plan_37 Valuation Model incl. new BP 2" xfId="1261"/>
    <cellStyle name="_Table_02 Enersys Merger Plan_38 Valuation Model incl. new BP" xfId="1262"/>
    <cellStyle name="_Table_02 Enersys Merger Plan_38 Valuation Model incl. new BP 2" xfId="1263"/>
    <cellStyle name="_Table_02 Enersys Merger Plan_39 Valuation Model incl. new BP" xfId="1264"/>
    <cellStyle name="_Table_02 Enersys Merger Plan_39 Valuation Model incl. new BP 2" xfId="1265"/>
    <cellStyle name="_Table_02 Enersys Merger Plan_40 Valuation Model incl. new BP" xfId="1266"/>
    <cellStyle name="_Table_02 Enersys Merger Plan_40 Valuation Model incl. new BP 2" xfId="1267"/>
    <cellStyle name="_Table_02 Enersys Merger Plan_44 Valuation Model incl. new BP" xfId="1268"/>
    <cellStyle name="_Table_02 Enersys Merger Plan_44 Valuation Model incl. new BP 2" xfId="1269"/>
    <cellStyle name="_Table_02 Mobile CSC" xfId="1270"/>
    <cellStyle name="_Table_02 Mobile CSC 2" xfId="1271"/>
    <cellStyle name="_Table_02 TDC Merger Plan" xfId="1272"/>
    <cellStyle name="_Table_02 TDC Merger Plan 2" xfId="1273"/>
    <cellStyle name="_Table_02 TDC Merger Plan_03_ Clean LBO Model" xfId="1274"/>
    <cellStyle name="_Table_02 TDC Merger Plan_03_ Clean LBO Model 2" xfId="1275"/>
    <cellStyle name="_Table_02 TDC Merger Plan_05_ Clean LBO Model" xfId="1276"/>
    <cellStyle name="_Table_02 TDC Merger Plan_05_ Clean LBO Model 2" xfId="1277"/>
    <cellStyle name="_Table_02 TDC Merger Plan_08 Valuation Model incl. new BP" xfId="1278"/>
    <cellStyle name="_Table_02 TDC Merger Plan_08 Valuation Model incl. new BP 2" xfId="1279"/>
    <cellStyle name="_Table_02 TDC Merger Plan_09 Valuation Model incl. new BP" xfId="1280"/>
    <cellStyle name="_Table_02 TDC Merger Plan_09 Valuation Model incl. new BP 2" xfId="1281"/>
    <cellStyle name="_Table_02 TDC Merger Plan_13 Valuation Model incl. new BP" xfId="1282"/>
    <cellStyle name="_Table_02 TDC Merger Plan_13 Valuation Model incl. new BP 2" xfId="1283"/>
    <cellStyle name="_Table_02 TDC Merger Plan_14 Valuation Model incl. new BP" xfId="1284"/>
    <cellStyle name="_Table_02 TDC Merger Plan_14 Valuation Model incl. new BP 2" xfId="1285"/>
    <cellStyle name="_Table_02 TDC Merger Plan_15_ Clean LBO Model" xfId="1286"/>
    <cellStyle name="_Table_02 TDC Merger Plan_15_ Clean LBO Model 2" xfId="1287"/>
    <cellStyle name="_Table_02 TDC Merger Plan_20 Valuation Model incl. new BP" xfId="1288"/>
    <cellStyle name="_Table_02 TDC Merger Plan_20 Valuation Model incl. new BP 2" xfId="1289"/>
    <cellStyle name="_Table_02 TDC Merger Plan_25 Valuation Model incl. new BP" xfId="1290"/>
    <cellStyle name="_Table_02 TDC Merger Plan_25 Valuation Model incl. new BP 2" xfId="1291"/>
    <cellStyle name="_Table_02 TDC Merger Plan_33 Valuation Model incl. new BP" xfId="1292"/>
    <cellStyle name="_Table_02 TDC Merger Plan_33 Valuation Model incl. new BP 2" xfId="1293"/>
    <cellStyle name="_Table_02 TDC Merger Plan_34 Valuation Model incl. new BP" xfId="1294"/>
    <cellStyle name="_Table_02 TDC Merger Plan_34 Valuation Model incl. new BP 2" xfId="1295"/>
    <cellStyle name="_Table_02 TDC Merger Plan_37 Valuation Model incl. new BP" xfId="1296"/>
    <cellStyle name="_Table_02 TDC Merger Plan_37 Valuation Model incl. new BP 2" xfId="1297"/>
    <cellStyle name="_Table_02 TDC Merger Plan_38 Valuation Model incl. new BP" xfId="1298"/>
    <cellStyle name="_Table_02 TDC Merger Plan_38 Valuation Model incl. new BP 2" xfId="1299"/>
    <cellStyle name="_Table_02 TDC Merger Plan_39 Valuation Model incl. new BP" xfId="1300"/>
    <cellStyle name="_Table_02 TDC Merger Plan_39 Valuation Model incl. new BP 2" xfId="1301"/>
    <cellStyle name="_Table_02 TDC Merger Plan_40 Valuation Model incl. new BP" xfId="1302"/>
    <cellStyle name="_Table_02 TDC Merger Plan_40 Valuation Model incl. new BP 2" xfId="1303"/>
    <cellStyle name="_Table_02 TDC Merger Plan_44 Valuation Model incl. new BP" xfId="1304"/>
    <cellStyle name="_Table_02 TDC Merger Plan_44 Valuation Model incl. new BP 2" xfId="1305"/>
    <cellStyle name="_Table_02 WACC Analysis" xfId="1306"/>
    <cellStyle name="_Table_02 WACC Analysis 2" xfId="1307"/>
    <cellStyle name="_Table_03 Total Expenses" xfId="1308"/>
    <cellStyle name="_Table_03 Total Expenses 2" xfId="1309"/>
    <cellStyle name="_Table_04 Volatility" xfId="1310"/>
    <cellStyle name="_Table_04 Volatility 2" xfId="1311"/>
    <cellStyle name="_Table_07 Model Alcatel OFD Sept-03" xfId="1312"/>
    <cellStyle name="_Table_07 Model Alcatel OFD Sept-03 2" xfId="1313"/>
    <cellStyle name="_Table_10 LBO Model Packoma oct 2003" xfId="1314"/>
    <cellStyle name="_Table_10- C-lion Merger and Valuation Analysis" xfId="1315"/>
    <cellStyle name="_Table_19 Valuation of Cegetel" xfId="1316"/>
    <cellStyle name="_Table_19 Valuation of Cegetel 2" xfId="1317"/>
    <cellStyle name="_Table_19 Valuation of Cegetel_03_ Clean LBO Model" xfId="1318"/>
    <cellStyle name="_Table_19 Valuation of Cegetel_03_ Clean LBO Model 2" xfId="1319"/>
    <cellStyle name="_Table_19 Valuation of Cegetel_05_ Clean LBO Model" xfId="1320"/>
    <cellStyle name="_Table_19 Valuation of Cegetel_05_ Clean LBO Model 2" xfId="1321"/>
    <cellStyle name="_Table_19 Valuation of Cegetel_08 Valuation Model incl. new BP" xfId="1322"/>
    <cellStyle name="_Table_19 Valuation of Cegetel_08 Valuation Model incl. new BP 2" xfId="1323"/>
    <cellStyle name="_Table_19 Valuation of Cegetel_09 Valuation Model incl. new BP" xfId="1324"/>
    <cellStyle name="_Table_19 Valuation of Cegetel_09 Valuation Model incl. new BP 2" xfId="1325"/>
    <cellStyle name="_Table_19 Valuation of Cegetel_13 Valuation Model incl. new BP" xfId="1326"/>
    <cellStyle name="_Table_19 Valuation of Cegetel_13 Valuation Model incl. new BP 2" xfId="1327"/>
    <cellStyle name="_Table_19 Valuation of Cegetel_14 Valuation Model incl. new BP" xfId="1328"/>
    <cellStyle name="_Table_19 Valuation of Cegetel_14 Valuation Model incl. new BP 2" xfId="1329"/>
    <cellStyle name="_Table_19 Valuation of Cegetel_15_ Clean LBO Model" xfId="1330"/>
    <cellStyle name="_Table_19 Valuation of Cegetel_15_ Clean LBO Model 2" xfId="1331"/>
    <cellStyle name="_Table_19 Valuation of Cegetel_20 Valuation Model incl. new BP" xfId="1332"/>
    <cellStyle name="_Table_19 Valuation of Cegetel_20 Valuation Model incl. new BP 2" xfId="1333"/>
    <cellStyle name="_Table_19 Valuation of Cegetel_25 Valuation Model incl. new BP" xfId="1334"/>
    <cellStyle name="_Table_19 Valuation of Cegetel_25 Valuation Model incl. new BP 2" xfId="1335"/>
    <cellStyle name="_Table_19 Valuation of Cegetel_33 Valuation Model incl. new BP" xfId="1336"/>
    <cellStyle name="_Table_19 Valuation of Cegetel_33 Valuation Model incl. new BP 2" xfId="1337"/>
    <cellStyle name="_Table_19 Valuation of Cegetel_34 Valuation Model incl. new BP" xfId="1338"/>
    <cellStyle name="_Table_19 Valuation of Cegetel_34 Valuation Model incl. new BP 2" xfId="1339"/>
    <cellStyle name="_Table_19 Valuation of Cegetel_37 Valuation Model incl. new BP" xfId="1340"/>
    <cellStyle name="_Table_19 Valuation of Cegetel_37 Valuation Model incl. new BP 2" xfId="1341"/>
    <cellStyle name="_Table_19 Valuation of Cegetel_38 Valuation Model incl. new BP" xfId="1342"/>
    <cellStyle name="_Table_19 Valuation of Cegetel_38 Valuation Model incl. new BP 2" xfId="1343"/>
    <cellStyle name="_Table_19 Valuation of Cegetel_39 Valuation Model incl. new BP" xfId="1344"/>
    <cellStyle name="_Table_19 Valuation of Cegetel_39 Valuation Model incl. new BP 2" xfId="1345"/>
    <cellStyle name="_Table_19 Valuation of Cegetel_40 Valuation Model incl. new BP" xfId="1346"/>
    <cellStyle name="_Table_19 Valuation of Cegetel_40 Valuation Model incl. new BP 2" xfId="1347"/>
    <cellStyle name="_Table_19 Valuation of Cegetel_44 Valuation Model incl. new BP" xfId="1348"/>
    <cellStyle name="_Table_19 Valuation of Cegetel_44 Valuation Model incl. new BP 2" xfId="1349"/>
    <cellStyle name="_Table_190503 Model2" xfId="1350"/>
    <cellStyle name="_Table_190503 Model2 2" xfId="1351"/>
    <cellStyle name="_Table_20 Operational Model" xfId="1352"/>
    <cellStyle name="_Table_20 Operational Model 2" xfId="1353"/>
    <cellStyle name="_Table_2001 09 20" xfId="1354"/>
    <cellStyle name="_Table_44 Valuation Model incl. new BP" xfId="1355"/>
    <cellStyle name="_Table_44 Valuation Model incl. new BP 2" xfId="1356"/>
    <cellStyle name="_Table_58_Model Rexel_Scenarios" xfId="1357"/>
    <cellStyle name="_Table_Accretion_Management_19Sep" xfId="1358"/>
    <cellStyle name="_Table_Accretion_Management_21Aug.2" xfId="1359"/>
    <cellStyle name="_Table_Accretion_Management_Sep1" xfId="1360"/>
    <cellStyle name="_Table_Barra Betas1" xfId="1361"/>
    <cellStyle name="_Table_Barra Betas1 2" xfId="1362"/>
    <cellStyle name="_Table_Betas" xfId="1363"/>
    <cellStyle name="_Table_Betas 2" xfId="1364"/>
    <cellStyle name="_Table_Bottom-Up Site Analysis (220801)" xfId="1365"/>
    <cellStyle name="_Table_Bottom-Up Site Analysis (220801) 2" xfId="1366"/>
    <cellStyle name="_Table_Bottom-Up Site Analysis v2" xfId="1367"/>
    <cellStyle name="_Table_Bottom-Up Site Analysis v2 2" xfId="1368"/>
    <cellStyle name="_Table_Cairo LBO model - Sept 06" xfId="1369"/>
    <cellStyle name="_Table_Cairo LBO model - Sept 06 2" xfId="1370"/>
    <cellStyle name="_Table_Casto DCF_June22" xfId="1371"/>
    <cellStyle name="_Table_Contribution analysis" xfId="1372"/>
    <cellStyle name="_Table_Contribution Analysis_Brokers_Sep2" xfId="1373"/>
    <cellStyle name="_Table_Contribution Analysis_Brokers_Sep6" xfId="1374"/>
    <cellStyle name="_Table_CSC - revised version 27 october" xfId="1375"/>
    <cellStyle name="_Table_CSC - revised version 27 october 2" xfId="1376"/>
    <cellStyle name="_Table_DCF - July 2, 2001" xfId="1377"/>
    <cellStyle name="_Table_deal comp data 99 reduced" xfId="1378"/>
    <cellStyle name="_Table_deal comp data 99 reduced 2" xfId="1379"/>
    <cellStyle name="_Table_Feeder" xfId="1380"/>
    <cellStyle name="_Table_Feeder 2" xfId="1381"/>
    <cellStyle name="_Table_Financial and Credit Impact" xfId="1382"/>
    <cellStyle name="_Table_Financial and Credit Impact 2" xfId="1383"/>
    <cellStyle name="_Table_Financial Model v75.0" xfId="1384"/>
    <cellStyle name="_Table_Financials &amp; Valuation v16 Indigo" xfId="1385"/>
    <cellStyle name="_Table_Financing alternatives key credit" xfId="1386"/>
    <cellStyle name="_Table_Financing alternatives key credit 2" xfId="1387"/>
    <cellStyle name="_Table_liberate fact sheet" xfId="1388"/>
    <cellStyle name="_Table_M&amp;A Model" xfId="1389"/>
    <cellStyle name="_Table_M&amp;A Model 2" xfId="1390"/>
    <cellStyle name="_Table_M&amp;A projections" xfId="1391"/>
    <cellStyle name="_Table_M&amp;A projections 2" xfId="1392"/>
    <cellStyle name="_Table_Marionnaud DCF Sept-03" xfId="1393"/>
    <cellStyle name="_Table_Marionnaud DCF Sept-03 2" xfId="1394"/>
    <cellStyle name="_Table_Marionnaud Model_15April" xfId="1395"/>
    <cellStyle name="_Table_Marionnaud Model_15April 2" xfId="1396"/>
    <cellStyle name="_Table_Modele Sigma-Kalon - 7 dec 01" xfId="1397"/>
    <cellStyle name="_Table_MTU Diesel LBO Model" xfId="1398"/>
    <cellStyle name="_Table_MTU Diesel LBO Model 2" xfId="1399"/>
    <cellStyle name="_Table_NKF_HomeDepot_2Aug" xfId="1400"/>
    <cellStyle name="_Table_Offering Breakdown - 09-Jun -2005" xfId="1401"/>
    <cellStyle name="_Table_Offering Breakdown - 09-Jun -2005 2" xfId="1402"/>
    <cellStyle name="_Table_Options_Converts" xfId="1403"/>
    <cellStyle name="_Table_Options_Converts 2" xfId="1404"/>
    <cellStyle name="_Table_Project Wincor LBO Model 2a" xfId="1405"/>
    <cellStyle name="_Table_Project Wincor LBO Model 2b" xfId="1406"/>
    <cellStyle name="_Table_Rollout of 26 - 36 Networks in Finland" xfId="1407"/>
    <cellStyle name="_Table_Rollout of 26 - 36 Networks in Finland 2" xfId="1408"/>
    <cellStyle name="_Table_SantaLucia Debt Coverage analysis - 12 June 2001" xfId="1409"/>
    <cellStyle name="_Table_StockGroupKeyFinancials" xfId="1410"/>
    <cellStyle name="_Table_StockGroupKeyFinancials 2" xfId="1411"/>
    <cellStyle name="_Table_underwrite table" xfId="1412"/>
    <cellStyle name="_Table_underwrite table 2" xfId="1413"/>
    <cellStyle name="_Table_Unibase Preliminary Valuations" xfId="1414"/>
    <cellStyle name="_Table_Unibase Preliminary Valuations 2" xfId="1415"/>
    <cellStyle name="_Table_Volatility" xfId="1416"/>
    <cellStyle name="_Table_Volatility 2" xfId="1417"/>
    <cellStyle name="_Table_Working Capital Swings" xfId="1418"/>
    <cellStyle name="_Table_Working Capital Swings 2" xfId="1419"/>
    <cellStyle name="_TableHead" xfId="1420"/>
    <cellStyle name="_TableHead_01 Capital Structure" xfId="1421"/>
    <cellStyle name="_TableHead_01 Capital Structure_03_ Clean LBO Model" xfId="1422"/>
    <cellStyle name="_TableHead_01 Capital Structure_05_ Clean LBO Model" xfId="1423"/>
    <cellStyle name="_TableHead_01 Capital Structure_08 Valuation Model incl. new BP" xfId="1424"/>
    <cellStyle name="_TableHead_01 Capital Structure_09 Valuation Model incl. new BP" xfId="1425"/>
    <cellStyle name="_TableHead_01 Capital Structure_13 Valuation Model incl. new BP" xfId="1426"/>
    <cellStyle name="_TableHead_01 Capital Structure_14 Valuation Model incl. new BP" xfId="1427"/>
    <cellStyle name="_TableHead_01 Capital Structure_15_ Clean LBO Model" xfId="1428"/>
    <cellStyle name="_TableHead_01 Capital Structure_20 Valuation Model incl. new BP" xfId="1429"/>
    <cellStyle name="_TableHead_01 Capital Structure_25 Valuation Model incl. new BP" xfId="1430"/>
    <cellStyle name="_TableHead_01 Capital Structure_33 Valuation Model incl. new BP" xfId="1431"/>
    <cellStyle name="_TableHead_01 Capital Structure_34 Valuation Model incl. new BP" xfId="1432"/>
    <cellStyle name="_TableHead_01 Capital Structure_37 Valuation Model incl. new BP" xfId="1433"/>
    <cellStyle name="_TableHead_01 Capital Structure_38 Valuation Model incl. new BP" xfId="1434"/>
    <cellStyle name="_TableHead_01 Capital Structure_39 Valuation Model incl. new BP" xfId="1435"/>
    <cellStyle name="_TableHead_01 Capital Structure_40 Valuation Model incl. new BP" xfId="1436"/>
    <cellStyle name="_TableHead_01 Capital Structure_44 Valuation Model incl. new BP" xfId="1437"/>
    <cellStyle name="_TableHead_01 Offering Breakdown" xfId="1438"/>
    <cellStyle name="_TableHead_02 Enersys Merger Plan" xfId="1439"/>
    <cellStyle name="_TableHead_02 Enersys Merger Plan_03_ Clean LBO Model" xfId="1440"/>
    <cellStyle name="_TableHead_02 Enersys Merger Plan_05_ Clean LBO Model" xfId="1441"/>
    <cellStyle name="_TableHead_02 Enersys Merger Plan_08 Valuation Model incl. new BP" xfId="1442"/>
    <cellStyle name="_TableHead_02 Enersys Merger Plan_09 Valuation Model incl. new BP" xfId="1443"/>
    <cellStyle name="_TableHead_02 Enersys Merger Plan_13 Valuation Model incl. new BP" xfId="1444"/>
    <cellStyle name="_TableHead_02 Enersys Merger Plan_14 Valuation Model incl. new BP" xfId="1445"/>
    <cellStyle name="_TableHead_02 Enersys Merger Plan_15_ Clean LBO Model" xfId="1446"/>
    <cellStyle name="_TableHead_02 Enersys Merger Plan_20 Valuation Model incl. new BP" xfId="1447"/>
    <cellStyle name="_TableHead_02 Enersys Merger Plan_25 Valuation Model incl. new BP" xfId="1448"/>
    <cellStyle name="_TableHead_02 Enersys Merger Plan_33 Valuation Model incl. new BP" xfId="1449"/>
    <cellStyle name="_TableHead_02 Enersys Merger Plan_34 Valuation Model incl. new BP" xfId="1450"/>
    <cellStyle name="_TableHead_02 Enersys Merger Plan_37 Valuation Model incl. new BP" xfId="1451"/>
    <cellStyle name="_TableHead_02 Enersys Merger Plan_38 Valuation Model incl. new BP" xfId="1452"/>
    <cellStyle name="_TableHead_02 Enersys Merger Plan_39 Valuation Model incl. new BP" xfId="1453"/>
    <cellStyle name="_TableHead_02 Enersys Merger Plan_40 Valuation Model incl. new BP" xfId="1454"/>
    <cellStyle name="_TableHead_02 Enersys Merger Plan_44 Valuation Model incl. new BP" xfId="1455"/>
    <cellStyle name="_TableHead_02 TDC Merger Plan" xfId="1456"/>
    <cellStyle name="_TableHead_02 TDC Merger Plan_03_ Clean LBO Model" xfId="1457"/>
    <cellStyle name="_TableHead_02 TDC Merger Plan_05_ Clean LBO Model" xfId="1458"/>
    <cellStyle name="_TableHead_02 TDC Merger Plan_08 Valuation Model incl. new BP" xfId="1459"/>
    <cellStyle name="_TableHead_02 TDC Merger Plan_09 Valuation Model incl. new BP" xfId="1460"/>
    <cellStyle name="_TableHead_02 TDC Merger Plan_13 Valuation Model incl. new BP" xfId="1461"/>
    <cellStyle name="_TableHead_02 TDC Merger Plan_14 Valuation Model incl. new BP" xfId="1462"/>
    <cellStyle name="_TableHead_02 TDC Merger Plan_15_ Clean LBO Model" xfId="1463"/>
    <cellStyle name="_TableHead_02 TDC Merger Plan_20 Valuation Model incl. new BP" xfId="1464"/>
    <cellStyle name="_TableHead_02 TDC Merger Plan_25 Valuation Model incl. new BP" xfId="1465"/>
    <cellStyle name="_TableHead_02 TDC Merger Plan_33 Valuation Model incl. new BP" xfId="1466"/>
    <cellStyle name="_TableHead_02 TDC Merger Plan_34 Valuation Model incl. new BP" xfId="1467"/>
    <cellStyle name="_TableHead_02 TDC Merger Plan_37 Valuation Model incl. new BP" xfId="1468"/>
    <cellStyle name="_TableHead_02 TDC Merger Plan_38 Valuation Model incl. new BP" xfId="1469"/>
    <cellStyle name="_TableHead_02 TDC Merger Plan_39 Valuation Model incl. new BP" xfId="1470"/>
    <cellStyle name="_TableHead_02 TDC Merger Plan_40 Valuation Model incl. new BP" xfId="1471"/>
    <cellStyle name="_TableHead_02 TDC Merger Plan_44 Valuation Model incl. new BP" xfId="1472"/>
    <cellStyle name="_TableHead_02 WACC Analysis" xfId="1473"/>
    <cellStyle name="_TableHead_03 Total Expenses" xfId="1474"/>
    <cellStyle name="_TableHead_04 Volatility" xfId="1475"/>
    <cellStyle name="_TableHead_08 model" xfId="1476"/>
    <cellStyle name="_TableHead_16 Detail of Key Metrics_mario marco" xfId="1477"/>
    <cellStyle name="_TableHead_16 Detail of Key Metrics_mario marco_Quasi Rent Illustration" xfId="1478"/>
    <cellStyle name="_TableHead_16 Detail of Key Metrics_mario marco_YLC" xfId="1479"/>
    <cellStyle name="_TableHead_19 Valuation of Cegetel" xfId="1480"/>
    <cellStyle name="_TableHead_19 Valuation of Cegetel_03_ Clean LBO Model" xfId="1481"/>
    <cellStyle name="_TableHead_19 Valuation of Cegetel_05_ Clean LBO Model" xfId="1482"/>
    <cellStyle name="_TableHead_19 Valuation of Cegetel_08 Valuation Model incl. new BP" xfId="1483"/>
    <cellStyle name="_TableHead_19 Valuation of Cegetel_09 Valuation Model incl. new BP" xfId="1484"/>
    <cellStyle name="_TableHead_19 Valuation of Cegetel_13 Valuation Model incl. new BP" xfId="1485"/>
    <cellStyle name="_TableHead_19 Valuation of Cegetel_14 Valuation Model incl. new BP" xfId="1486"/>
    <cellStyle name="_TableHead_19 Valuation of Cegetel_15_ Clean LBO Model" xfId="1487"/>
    <cellStyle name="_TableHead_19 Valuation of Cegetel_20 Valuation Model incl. new BP" xfId="1488"/>
    <cellStyle name="_TableHead_19 Valuation of Cegetel_25 Valuation Model incl. new BP" xfId="1489"/>
    <cellStyle name="_TableHead_19 Valuation of Cegetel_33 Valuation Model incl. new BP" xfId="1490"/>
    <cellStyle name="_TableHead_19 Valuation of Cegetel_34 Valuation Model incl. new BP" xfId="1491"/>
    <cellStyle name="_TableHead_19 Valuation of Cegetel_37 Valuation Model incl. new BP" xfId="1492"/>
    <cellStyle name="_TableHead_19 Valuation of Cegetel_38 Valuation Model incl. new BP" xfId="1493"/>
    <cellStyle name="_TableHead_19 Valuation of Cegetel_39 Valuation Model incl. new BP" xfId="1494"/>
    <cellStyle name="_TableHead_19 Valuation of Cegetel_40 Valuation Model incl. new BP" xfId="1495"/>
    <cellStyle name="_TableHead_19 Valuation of Cegetel_44 Valuation Model incl. new BP" xfId="1496"/>
    <cellStyle name="_TableHead_20 Operational Model" xfId="1497"/>
    <cellStyle name="_TableHead_44 Valuation Model incl. new BP" xfId="1498"/>
    <cellStyle name="_TableHead_Betas" xfId="1499"/>
    <cellStyle name="_TableHead_Cairo LBO model - Sept 06" xfId="1500"/>
    <cellStyle name="_TableHead_Feeder" xfId="1501"/>
    <cellStyle name="_TableHead_M&amp;A Model" xfId="1502"/>
    <cellStyle name="_TableHead_M&amp;A projections" xfId="1503"/>
    <cellStyle name="_TableHead_MTU Diesel LBO Model" xfId="1504"/>
    <cellStyle name="_TableHead_Offering Breakdown - 09-Jun -2005" xfId="1505"/>
    <cellStyle name="_TableHead_Quasi Rent Illustration" xfId="1506"/>
    <cellStyle name="_TableHead_RIM Pharma Projections v03" xfId="1507"/>
    <cellStyle name="_TableHead_StockGroupKeyFinancials" xfId="1508"/>
    <cellStyle name="_TableHead_underwrite table" xfId="1509"/>
    <cellStyle name="_TableHead_Volatility" xfId="1510"/>
    <cellStyle name="_TableHead_YLC" xfId="1511"/>
    <cellStyle name="_TableHeading" xfId="1512"/>
    <cellStyle name="_TableRowBorder" xfId="1513"/>
    <cellStyle name="_TableRowHead" xfId="1514"/>
    <cellStyle name="_TableRowHead_01 Capital Structure" xfId="1515"/>
    <cellStyle name="_TableRowHead_01 Capital Structure_03_ Clean LBO Model" xfId="1516"/>
    <cellStyle name="_TableRowHead_01 Capital Structure_05_ Clean LBO Model" xfId="1517"/>
    <cellStyle name="_TableRowHead_01 Capital Structure_08 Valuation Model incl. new BP" xfId="1518"/>
    <cellStyle name="_TableRowHead_01 Capital Structure_09 Valuation Model incl. new BP" xfId="1519"/>
    <cellStyle name="_TableRowHead_01 Capital Structure_13 Valuation Model incl. new BP" xfId="1520"/>
    <cellStyle name="_TableRowHead_01 Capital Structure_14 Valuation Model incl. new BP" xfId="1521"/>
    <cellStyle name="_TableRowHead_01 Capital Structure_15_ Clean LBO Model" xfId="1522"/>
    <cellStyle name="_TableRowHead_01 Capital Structure_20 Valuation Model incl. new BP" xfId="1523"/>
    <cellStyle name="_TableRowHead_01 Capital Structure_25 Valuation Model incl. new BP" xfId="1524"/>
    <cellStyle name="_TableRowHead_01 Capital Structure_33 Valuation Model incl. new BP" xfId="1525"/>
    <cellStyle name="_TableRowHead_01 Capital Structure_34 Valuation Model incl. new BP" xfId="1526"/>
    <cellStyle name="_TableRowHead_01 Capital Structure_37 Valuation Model incl. new BP" xfId="1527"/>
    <cellStyle name="_TableRowHead_01 Capital Structure_38 Valuation Model incl. new BP" xfId="1528"/>
    <cellStyle name="_TableRowHead_01 Capital Structure_39 Valuation Model incl. new BP" xfId="1529"/>
    <cellStyle name="_TableRowHead_01 Capital Structure_40 Valuation Model incl. new BP" xfId="1530"/>
    <cellStyle name="_TableRowHead_01 Capital Structure_44 Valuation Model incl. new BP" xfId="1531"/>
    <cellStyle name="_TableRowHead_01 Offering Breakdown" xfId="1532"/>
    <cellStyle name="_TableRowHead_02 Enersys Merger Plan" xfId="1533"/>
    <cellStyle name="_TableRowHead_02 Enersys Merger Plan_03_ Clean LBO Model" xfId="1534"/>
    <cellStyle name="_TableRowHead_02 Enersys Merger Plan_05_ Clean LBO Model" xfId="1535"/>
    <cellStyle name="_TableRowHead_02 Enersys Merger Plan_08 Valuation Model incl. new BP" xfId="1536"/>
    <cellStyle name="_TableRowHead_02 Enersys Merger Plan_09 Valuation Model incl. new BP" xfId="1537"/>
    <cellStyle name="_TableRowHead_02 Enersys Merger Plan_13 Valuation Model incl. new BP" xfId="1538"/>
    <cellStyle name="_TableRowHead_02 Enersys Merger Plan_14 Valuation Model incl. new BP" xfId="1539"/>
    <cellStyle name="_TableRowHead_02 Enersys Merger Plan_15_ Clean LBO Model" xfId="1540"/>
    <cellStyle name="_TableRowHead_02 Enersys Merger Plan_20 Valuation Model incl. new BP" xfId="1541"/>
    <cellStyle name="_TableRowHead_02 Enersys Merger Plan_25 Valuation Model incl. new BP" xfId="1542"/>
    <cellStyle name="_TableRowHead_02 Enersys Merger Plan_33 Valuation Model incl. new BP" xfId="1543"/>
    <cellStyle name="_TableRowHead_02 Enersys Merger Plan_34 Valuation Model incl. new BP" xfId="1544"/>
    <cellStyle name="_TableRowHead_02 Enersys Merger Plan_37 Valuation Model incl. new BP" xfId="1545"/>
    <cellStyle name="_TableRowHead_02 Enersys Merger Plan_38 Valuation Model incl. new BP" xfId="1546"/>
    <cellStyle name="_TableRowHead_02 Enersys Merger Plan_39 Valuation Model incl. new BP" xfId="1547"/>
    <cellStyle name="_TableRowHead_02 Enersys Merger Plan_40 Valuation Model incl. new BP" xfId="1548"/>
    <cellStyle name="_TableRowHead_02 Enersys Merger Plan_44 Valuation Model incl. new BP" xfId="1549"/>
    <cellStyle name="_TableRowHead_02 TDC Merger Plan" xfId="1550"/>
    <cellStyle name="_TableRowHead_02 TDC Merger Plan_03_ Clean LBO Model" xfId="1551"/>
    <cellStyle name="_TableRowHead_02 TDC Merger Plan_05_ Clean LBO Model" xfId="1552"/>
    <cellStyle name="_TableRowHead_02 TDC Merger Plan_08 Valuation Model incl. new BP" xfId="1553"/>
    <cellStyle name="_TableRowHead_02 TDC Merger Plan_09 Valuation Model incl. new BP" xfId="1554"/>
    <cellStyle name="_TableRowHead_02 TDC Merger Plan_13 Valuation Model incl. new BP" xfId="1555"/>
    <cellStyle name="_TableRowHead_02 TDC Merger Plan_14 Valuation Model incl. new BP" xfId="1556"/>
    <cellStyle name="_TableRowHead_02 TDC Merger Plan_15_ Clean LBO Model" xfId="1557"/>
    <cellStyle name="_TableRowHead_02 TDC Merger Plan_20 Valuation Model incl. new BP" xfId="1558"/>
    <cellStyle name="_TableRowHead_02 TDC Merger Plan_25 Valuation Model incl. new BP" xfId="1559"/>
    <cellStyle name="_TableRowHead_02 TDC Merger Plan_33 Valuation Model incl. new BP" xfId="1560"/>
    <cellStyle name="_TableRowHead_02 TDC Merger Plan_34 Valuation Model incl. new BP" xfId="1561"/>
    <cellStyle name="_TableRowHead_02 TDC Merger Plan_37 Valuation Model incl. new BP" xfId="1562"/>
    <cellStyle name="_TableRowHead_02 TDC Merger Plan_38 Valuation Model incl. new BP" xfId="1563"/>
    <cellStyle name="_TableRowHead_02 TDC Merger Plan_39 Valuation Model incl. new BP" xfId="1564"/>
    <cellStyle name="_TableRowHead_02 TDC Merger Plan_40 Valuation Model incl. new BP" xfId="1565"/>
    <cellStyle name="_TableRowHead_02 TDC Merger Plan_44 Valuation Model incl. new BP" xfId="1566"/>
    <cellStyle name="_TableRowHead_02 WACC Analysis" xfId="1567"/>
    <cellStyle name="_TableRowHead_03 Total Expenses" xfId="1568"/>
    <cellStyle name="_TableRowHead_04 Volatility" xfId="1569"/>
    <cellStyle name="_TableRowHead_08 model" xfId="1570"/>
    <cellStyle name="_TableRowHead_19 Valuation of Cegetel" xfId="1571"/>
    <cellStyle name="_TableRowHead_19 Valuation of Cegetel_03_ Clean LBO Model" xfId="1572"/>
    <cellStyle name="_TableRowHead_19 Valuation of Cegetel_05_ Clean LBO Model" xfId="1573"/>
    <cellStyle name="_TableRowHead_19 Valuation of Cegetel_08 Valuation Model incl. new BP" xfId="1574"/>
    <cellStyle name="_TableRowHead_19 Valuation of Cegetel_09 Valuation Model incl. new BP" xfId="1575"/>
    <cellStyle name="_TableRowHead_19 Valuation of Cegetel_13 Valuation Model incl. new BP" xfId="1576"/>
    <cellStyle name="_TableRowHead_19 Valuation of Cegetel_14 Valuation Model incl. new BP" xfId="1577"/>
    <cellStyle name="_TableRowHead_19 Valuation of Cegetel_15_ Clean LBO Model" xfId="1578"/>
    <cellStyle name="_TableRowHead_19 Valuation of Cegetel_20 Valuation Model incl. new BP" xfId="1579"/>
    <cellStyle name="_TableRowHead_19 Valuation of Cegetel_25 Valuation Model incl. new BP" xfId="1580"/>
    <cellStyle name="_TableRowHead_19 Valuation of Cegetel_33 Valuation Model incl. new BP" xfId="1581"/>
    <cellStyle name="_TableRowHead_19 Valuation of Cegetel_34 Valuation Model incl. new BP" xfId="1582"/>
    <cellStyle name="_TableRowHead_19 Valuation of Cegetel_37 Valuation Model incl. new BP" xfId="1583"/>
    <cellStyle name="_TableRowHead_19 Valuation of Cegetel_38 Valuation Model incl. new BP" xfId="1584"/>
    <cellStyle name="_TableRowHead_19 Valuation of Cegetel_39 Valuation Model incl. new BP" xfId="1585"/>
    <cellStyle name="_TableRowHead_19 Valuation of Cegetel_40 Valuation Model incl. new BP" xfId="1586"/>
    <cellStyle name="_TableRowHead_19 Valuation of Cegetel_44 Valuation Model incl. new BP" xfId="1587"/>
    <cellStyle name="_TableRowHead_20 Operational Model" xfId="1588"/>
    <cellStyle name="_TableRowHead_44 Valuation Model incl. new BP" xfId="1589"/>
    <cellStyle name="_TableRowHead_Betas" xfId="1590"/>
    <cellStyle name="_TableRowHead_Cairo LBO model - Sept 06" xfId="1591"/>
    <cellStyle name="_TableRowHead_Offering Breakdown - 09-Jun -2005" xfId="1592"/>
    <cellStyle name="_TableRowHead_StockGroupKeyFinancials" xfId="1593"/>
    <cellStyle name="_TableRowHead_Telenet Client Financing Model 20030924" xfId="1594"/>
    <cellStyle name="_TableRowHead_Volatility" xfId="1595"/>
    <cellStyle name="_TableRowHeading" xfId="1596"/>
    <cellStyle name="_TableSuperHead" xfId="1597"/>
    <cellStyle name="_TableSuperHead_02 WACC Analysis" xfId="1598"/>
    <cellStyle name="_TableSuperHead_03 Total Expenses" xfId="1599"/>
    <cellStyle name="_TableSuperHead_04 Volatility" xfId="1600"/>
    <cellStyle name="_TableSuperHead_44 Valuation Model incl. new BP" xfId="1601"/>
    <cellStyle name="_TableSuperHead_Betas" xfId="1602"/>
    <cellStyle name="_TableSuperHead_Cairo LBO model - Sept 06" xfId="1603"/>
    <cellStyle name="_TableSuperHead_Offering Breakdown - 09-Jun -2005" xfId="1604"/>
    <cellStyle name="_TableSuperHead_StockGroupKeyFinancials" xfId="1605"/>
    <cellStyle name="_TableSuperHead_Volatility" xfId="1606"/>
    <cellStyle name="_TableText" xfId="1607"/>
    <cellStyle name="_UBSIB_GSF_Model_Feb_2006v3" xfId="1608"/>
    <cellStyle name="_underwrite table" xfId="1609"/>
    <cellStyle name="_Version 10" xfId="1610"/>
    <cellStyle name="_Version 9" xfId="1611"/>
    <cellStyle name="_VNU Operating Model V4" xfId="1612"/>
    <cellStyle name="_WACC Attack (Fairness Approved)" xfId="1613"/>
    <cellStyle name="-" xfId="1614"/>
    <cellStyle name="—_EM-HTI" xfId="1615"/>
    <cellStyle name="—_EM-HTI_CSC May 20" xfId="1616"/>
    <cellStyle name="—_EM-KT" xfId="1617"/>
    <cellStyle name="—_EM-KT_03 CSC May 20" xfId="1618"/>
    <cellStyle name="—_EM-KT_CSC May 20" xfId="1619"/>
    <cellStyle name="—_EM-KT_Global Wireless1" xfId="1620"/>
    <cellStyle name="—_EM-SKTelecom_old" xfId="1621"/>
    <cellStyle name="—_EM-SKTelecom_old_03 CSC May 20" xfId="1622"/>
    <cellStyle name="—_EM-SKTelecom_old_CSC May 20" xfId="1623"/>
    <cellStyle name="—_EM-SKTelecom_old_EM-HTI" xfId="1624"/>
    <cellStyle name="—_EM-SKTelecom_old_EM-HTI_CSC May 20" xfId="1625"/>
    <cellStyle name="—_EM-SKTelecom_old_Global Wireless1" xfId="1626"/>
    <cellStyle name="—_Global Wireless1" xfId="1627"/>
    <cellStyle name="—_Global Wireless1_03 CSC May 20" xfId="1628"/>
    <cellStyle name="—_Global Wireless1_03 CSC May 20_03_ Clean LBO Model" xfId="1629"/>
    <cellStyle name="—_Global Wireless1_03 CSC May 20_05_ Clean LBO Model" xfId="1630"/>
    <cellStyle name="—_Global Wireless1_03 CSC May 20_08 Valuation Model incl. new BP" xfId="1631"/>
    <cellStyle name="—_Global Wireless1_03 CSC May 20_09 Valuation Model incl. new BP" xfId="1632"/>
    <cellStyle name="—_Global Wireless1_03 CSC May 20_13 Valuation Model incl. new BP" xfId="1633"/>
    <cellStyle name="—_Global Wireless1_03 CSC May 20_14 Valuation Model incl. new BP" xfId="1634"/>
    <cellStyle name="—_Global Wireless1_03 CSC May 20_15_ Clean LBO Model" xfId="1635"/>
    <cellStyle name="—_Global Wireless1_03 CSC May 20_20 Valuation Model incl. new BP" xfId="1636"/>
    <cellStyle name="—_Global Wireless1_03 CSC May 20_25 Valuation Model incl. new BP" xfId="1637"/>
    <cellStyle name="—_Global Wireless1_03 CSC May 20_33 Valuation Model incl. new BP" xfId="1638"/>
    <cellStyle name="—_Global Wireless1_03 CSC May 20_34 Valuation Model incl. new BP" xfId="1639"/>
    <cellStyle name="—_Global Wireless1_03 CSC May 20_37 Valuation Model incl. new BP" xfId="1640"/>
    <cellStyle name="—_Global Wireless1_03 CSC May 20_38 Valuation Model incl. new BP" xfId="1641"/>
    <cellStyle name="—_Global Wireless1_03 CSC May 20_39 Valuation Model incl. new BP" xfId="1642"/>
    <cellStyle name="—_Global Wireless1_03 CSC May 20_40 Valuation Model incl. new BP" xfId="1643"/>
    <cellStyle name="—_Global Wireless1_03 CSC May 20_44 Valuation Model incl. new BP" xfId="1644"/>
    <cellStyle name="—_Global Wireless1_03_ Clean LBO Model" xfId="1645"/>
    <cellStyle name="—_Global Wireless1_05_ Clean LBO Model" xfId="1646"/>
    <cellStyle name="—_Global Wireless1_08 Valuation Model incl. new BP" xfId="1647"/>
    <cellStyle name="—_Global Wireless1_09 Valuation Model incl. new BP" xfId="1648"/>
    <cellStyle name="—_Global Wireless1_13 Valuation Model incl. new BP" xfId="1649"/>
    <cellStyle name="—_Global Wireless1_14 Valuation Model incl. new BP" xfId="1650"/>
    <cellStyle name="—_Global Wireless1_15_ Clean LBO Model" xfId="1651"/>
    <cellStyle name="—_Global Wireless1_20 Valuation Model incl. new BP" xfId="1652"/>
    <cellStyle name="—_Global Wireless1_25 Valuation Model incl. new BP" xfId="1653"/>
    <cellStyle name="—_Global Wireless1_33 Valuation Model incl. new BP" xfId="1654"/>
    <cellStyle name="—_Global Wireless1_34 Valuation Model incl. new BP" xfId="1655"/>
    <cellStyle name="—_Global Wireless1_37 Valuation Model incl. new BP" xfId="1656"/>
    <cellStyle name="—_Global Wireless1_38 Valuation Model incl. new BP" xfId="1657"/>
    <cellStyle name="—_Global Wireless1_39 Valuation Model incl. new BP" xfId="1658"/>
    <cellStyle name="—_Global Wireless1_40 Valuation Model incl. new BP" xfId="1659"/>
    <cellStyle name="—_Global Wireless1_44 Valuation Model incl. new BP" xfId="1660"/>
    <cellStyle name="—_Global Wireless1_CSC May 20" xfId="1661"/>
    <cellStyle name="—_Global Wireless1_CSC May 20_03_ Clean LBO Model" xfId="1662"/>
    <cellStyle name="—_Global Wireless1_CSC May 20_05_ Clean LBO Model" xfId="1663"/>
    <cellStyle name="—_Global Wireless1_CSC May 20_08 Valuation Model incl. new BP" xfId="1664"/>
    <cellStyle name="—_Global Wireless1_CSC May 20_09 Valuation Model incl. new BP" xfId="1665"/>
    <cellStyle name="—_Global Wireless1_CSC May 20_13 Valuation Model incl. new BP" xfId="1666"/>
    <cellStyle name="—_Global Wireless1_CSC May 20_14 Valuation Model incl. new BP" xfId="1667"/>
    <cellStyle name="—_Global Wireless1_CSC May 20_15_ Clean LBO Model" xfId="1668"/>
    <cellStyle name="—_Global Wireless1_CSC May 20_20 Valuation Model incl. new BP" xfId="1669"/>
    <cellStyle name="—_Global Wireless1_CSC May 20_25 Valuation Model incl. new BP" xfId="1670"/>
    <cellStyle name="—_Global Wireless1_CSC May 20_33 Valuation Model incl. new BP" xfId="1671"/>
    <cellStyle name="—_Global Wireless1_CSC May 20_34 Valuation Model incl. new BP" xfId="1672"/>
    <cellStyle name="—_Global Wireless1_CSC May 20_37 Valuation Model incl. new BP" xfId="1673"/>
    <cellStyle name="—_Global Wireless1_CSC May 20_38 Valuation Model incl. new BP" xfId="1674"/>
    <cellStyle name="—_Global Wireless1_CSC May 20_39 Valuation Model incl. new BP" xfId="1675"/>
    <cellStyle name="—_Global Wireless1_CSC May 20_40 Valuation Model incl. new BP" xfId="1676"/>
    <cellStyle name="—_Global Wireless1_CSC May 20_44 Valuation Model incl. new BP" xfId="1677"/>
    <cellStyle name="—_GS Assumptions-F" xfId="1678"/>
    <cellStyle name="—_GS Assumptions-F_03_ Clean LBO Model" xfId="1679"/>
    <cellStyle name="—_GS Assumptions-F_05_ Clean LBO Model" xfId="1680"/>
    <cellStyle name="—_GS Assumptions-F_08 Valuation Model incl. new BP" xfId="1681"/>
    <cellStyle name="—_GS Assumptions-F_09 Valuation Model incl. new BP" xfId="1682"/>
    <cellStyle name="—_GS Assumptions-F_13 Valuation Model incl. new BP" xfId="1683"/>
    <cellStyle name="—_GS Assumptions-F_14 Valuation Model incl. new BP" xfId="1684"/>
    <cellStyle name="—_GS Assumptions-F_15_ Clean LBO Model" xfId="1685"/>
    <cellStyle name="—_GS Assumptions-F_20 Valuation Model incl. new BP" xfId="1686"/>
    <cellStyle name="—_GS Assumptions-F_25 Valuation Model incl. new BP" xfId="1687"/>
    <cellStyle name="—_GS Assumptions-F_33 Valuation Model incl. new BP" xfId="1688"/>
    <cellStyle name="—_GS Assumptions-F_34 Valuation Model incl. new BP" xfId="1689"/>
    <cellStyle name="—_GS Assumptions-F_37 Valuation Model incl. new BP" xfId="1690"/>
    <cellStyle name="—_GS Assumptions-F_38 Valuation Model incl. new BP" xfId="1691"/>
    <cellStyle name="—_GS Assumptions-F_39 Valuation Model incl. new BP" xfId="1692"/>
    <cellStyle name="—_GS Assumptions-F_40 Valuation Model incl. new BP" xfId="1693"/>
    <cellStyle name="—_GS Assumptions-F_44 Valuation Model incl. new BP" xfId="1694"/>
    <cellStyle name="—_GS Assumptions-F_Global Wireless1" xfId="1695"/>
    <cellStyle name="—_GS Assumptions-F_Global Wireless1_03 CSC May 20" xfId="1696"/>
    <cellStyle name="—_GS Assumptions-F_Global Wireless1_03 CSC May 20_03_ Clean LBO Model" xfId="1697"/>
    <cellStyle name="—_GS Assumptions-F_Global Wireless1_03 CSC May 20_05_ Clean LBO Model" xfId="1698"/>
    <cellStyle name="—_GS Assumptions-F_Global Wireless1_03 CSC May 20_08 Valuation Model incl. new BP" xfId="1699"/>
    <cellStyle name="—_GS Assumptions-F_Global Wireless1_03 CSC May 20_09 Valuation Model incl. new BP" xfId="1700"/>
    <cellStyle name="—_GS Assumptions-F_Global Wireless1_03 CSC May 20_13 Valuation Model incl. new BP" xfId="1701"/>
    <cellStyle name="—_GS Assumptions-F_Global Wireless1_03 CSC May 20_14 Valuation Model incl. new BP" xfId="1702"/>
    <cellStyle name="—_GS Assumptions-F_Global Wireless1_03 CSC May 20_15_ Clean LBO Model" xfId="1703"/>
    <cellStyle name="—_GS Assumptions-F_Global Wireless1_03 CSC May 20_20 Valuation Model incl. new BP" xfId="1704"/>
    <cellStyle name="—_GS Assumptions-F_Global Wireless1_03 CSC May 20_25 Valuation Model incl. new BP" xfId="1705"/>
    <cellStyle name="—_GS Assumptions-F_Global Wireless1_03 CSC May 20_33 Valuation Model incl. new BP" xfId="1706"/>
    <cellStyle name="—_GS Assumptions-F_Global Wireless1_03 CSC May 20_34 Valuation Model incl. new BP" xfId="1707"/>
    <cellStyle name="—_GS Assumptions-F_Global Wireless1_03 CSC May 20_37 Valuation Model incl. new BP" xfId="1708"/>
    <cellStyle name="—_GS Assumptions-F_Global Wireless1_03 CSC May 20_38 Valuation Model incl. new BP" xfId="1709"/>
    <cellStyle name="—_GS Assumptions-F_Global Wireless1_03 CSC May 20_39 Valuation Model incl. new BP" xfId="1710"/>
    <cellStyle name="—_GS Assumptions-F_Global Wireless1_03 CSC May 20_40 Valuation Model incl. new BP" xfId="1711"/>
    <cellStyle name="—_GS Assumptions-F_Global Wireless1_03 CSC May 20_44 Valuation Model incl. new BP" xfId="1712"/>
    <cellStyle name="—_GS Assumptions-F_Global Wireless1_03_ Clean LBO Model" xfId="1713"/>
    <cellStyle name="—_GS Assumptions-F_Global Wireless1_05_ Clean LBO Model" xfId="1714"/>
    <cellStyle name="—_GS Assumptions-F_Global Wireless1_08 Valuation Model incl. new BP" xfId="1715"/>
    <cellStyle name="—_GS Assumptions-F_Global Wireless1_09 Valuation Model incl. new BP" xfId="1716"/>
    <cellStyle name="—_GS Assumptions-F_Global Wireless1_13 Valuation Model incl. new BP" xfId="1717"/>
    <cellStyle name="—_GS Assumptions-F_Global Wireless1_14 Valuation Model incl. new BP" xfId="1718"/>
    <cellStyle name="—_GS Assumptions-F_Global Wireless1_15_ Clean LBO Model" xfId="1719"/>
    <cellStyle name="—_GS Assumptions-F_Global Wireless1_20 Valuation Model incl. new BP" xfId="1720"/>
    <cellStyle name="—_GS Assumptions-F_Global Wireless1_25 Valuation Model incl. new BP" xfId="1721"/>
    <cellStyle name="—_GS Assumptions-F_Global Wireless1_33 Valuation Model incl. new BP" xfId="1722"/>
    <cellStyle name="—_GS Assumptions-F_Global Wireless1_34 Valuation Model incl. new BP" xfId="1723"/>
    <cellStyle name="—_GS Assumptions-F_Global Wireless1_37 Valuation Model incl. new BP" xfId="1724"/>
    <cellStyle name="—_GS Assumptions-F_Global Wireless1_38 Valuation Model incl. new BP" xfId="1725"/>
    <cellStyle name="—_GS Assumptions-F_Global Wireless1_39 Valuation Model incl. new BP" xfId="1726"/>
    <cellStyle name="—_GS Assumptions-F_Global Wireless1_40 Valuation Model incl. new BP" xfId="1727"/>
    <cellStyle name="—_GS Assumptions-F_Global Wireless1_44 Valuation Model incl. new BP" xfId="1728"/>
    <cellStyle name="—_GS Assumptions-F_Global Wireless1_CSC May 20" xfId="1729"/>
    <cellStyle name="—_GS Assumptions-F_Global Wireless1_CSC May 20_03_ Clean LBO Model" xfId="1730"/>
    <cellStyle name="—_GS Assumptions-F_Global Wireless1_CSC May 20_05_ Clean LBO Model" xfId="1731"/>
    <cellStyle name="—_GS Assumptions-F_Global Wireless1_CSC May 20_08 Valuation Model incl. new BP" xfId="1732"/>
    <cellStyle name="—_GS Assumptions-F_Global Wireless1_CSC May 20_09 Valuation Model incl. new BP" xfId="1733"/>
    <cellStyle name="—_GS Assumptions-F_Global Wireless1_CSC May 20_13 Valuation Model incl. new BP" xfId="1734"/>
    <cellStyle name="—_GS Assumptions-F_Global Wireless1_CSC May 20_14 Valuation Model incl. new BP" xfId="1735"/>
    <cellStyle name="—_GS Assumptions-F_Global Wireless1_CSC May 20_15_ Clean LBO Model" xfId="1736"/>
    <cellStyle name="—_GS Assumptions-F_Global Wireless1_CSC May 20_20 Valuation Model incl. new BP" xfId="1737"/>
    <cellStyle name="—_GS Assumptions-F_Global Wireless1_CSC May 20_25 Valuation Model incl. new BP" xfId="1738"/>
    <cellStyle name="—_GS Assumptions-F_Global Wireless1_CSC May 20_33 Valuation Model incl. new BP" xfId="1739"/>
    <cellStyle name="—_GS Assumptions-F_Global Wireless1_CSC May 20_34 Valuation Model incl. new BP" xfId="1740"/>
    <cellStyle name="—_GS Assumptions-F_Global Wireless1_CSC May 20_37 Valuation Model incl. new BP" xfId="1741"/>
    <cellStyle name="—_GS Assumptions-F_Global Wireless1_CSC May 20_38 Valuation Model incl. new BP" xfId="1742"/>
    <cellStyle name="—_GS Assumptions-F_Global Wireless1_CSC May 20_39 Valuation Model incl. new BP" xfId="1743"/>
    <cellStyle name="—_GS Assumptions-F_Global Wireless1_CSC May 20_40 Valuation Model incl. new BP" xfId="1744"/>
    <cellStyle name="—_GS Assumptions-F_Global Wireless1_CSC May 20_44 Valuation Model incl. new BP" xfId="1745"/>
    <cellStyle name="—_GS_Balance" xfId="1746"/>
    <cellStyle name="—_GS_Balance_03_ Clean LBO Model" xfId="1747"/>
    <cellStyle name="—_GS_Balance_05_ Clean LBO Model" xfId="1748"/>
    <cellStyle name="—_GS_Balance_08 Valuation Model incl. new BP" xfId="1749"/>
    <cellStyle name="—_GS_Balance_09 Valuation Model incl. new BP" xfId="1750"/>
    <cellStyle name="—_GS_Balance_13 Valuation Model incl. new BP" xfId="1751"/>
    <cellStyle name="—_GS_Balance_14 Valuation Model incl. new BP" xfId="1752"/>
    <cellStyle name="—_GS_Balance_15_ Clean LBO Model" xfId="1753"/>
    <cellStyle name="—_GS_Balance_20 Valuation Model incl. new BP" xfId="1754"/>
    <cellStyle name="—_GS_Balance_25 Valuation Model incl. new BP" xfId="1755"/>
    <cellStyle name="—_GS_Balance_33 Valuation Model incl. new BP" xfId="1756"/>
    <cellStyle name="—_GS_Balance_34 Valuation Model incl. new BP" xfId="1757"/>
    <cellStyle name="—_GS_Balance_37 Valuation Model incl. new BP" xfId="1758"/>
    <cellStyle name="—_GS_Balance_38 Valuation Model incl. new BP" xfId="1759"/>
    <cellStyle name="—_GS_Balance_39 Valuation Model incl. new BP" xfId="1760"/>
    <cellStyle name="—_GS_Balance_40 Valuation Model incl. new BP" xfId="1761"/>
    <cellStyle name="—_GS_Balance_44 Valuation Model incl. new BP" xfId="1762"/>
    <cellStyle name="—_GS_Balance_Global Wireless1" xfId="1763"/>
    <cellStyle name="—_GS_Balance_Global Wireless1_03 CSC May 20" xfId="1764"/>
    <cellStyle name="—_GS_Balance_Global Wireless1_03 CSC May 20_03_ Clean LBO Model" xfId="1765"/>
    <cellStyle name="—_GS_Balance_Global Wireless1_03 CSC May 20_05_ Clean LBO Model" xfId="1766"/>
    <cellStyle name="—_GS_Balance_Global Wireless1_03 CSC May 20_08 Valuation Model incl. new BP" xfId="1767"/>
    <cellStyle name="—_GS_Balance_Global Wireless1_03 CSC May 20_09 Valuation Model incl. new BP" xfId="1768"/>
    <cellStyle name="—_GS_Balance_Global Wireless1_03 CSC May 20_13 Valuation Model incl. new BP" xfId="1769"/>
    <cellStyle name="—_GS_Balance_Global Wireless1_03 CSC May 20_14 Valuation Model incl. new BP" xfId="1770"/>
    <cellStyle name="—_GS_Balance_Global Wireless1_03 CSC May 20_15_ Clean LBO Model" xfId="1771"/>
    <cellStyle name="—_GS_Balance_Global Wireless1_03 CSC May 20_20 Valuation Model incl. new BP" xfId="1772"/>
    <cellStyle name="—_GS_Balance_Global Wireless1_03 CSC May 20_25 Valuation Model incl. new BP" xfId="1773"/>
    <cellStyle name="—_GS_Balance_Global Wireless1_03 CSC May 20_33 Valuation Model incl. new BP" xfId="1774"/>
    <cellStyle name="—_GS_Balance_Global Wireless1_03 CSC May 20_34 Valuation Model incl. new BP" xfId="1775"/>
    <cellStyle name="—_GS_Balance_Global Wireless1_03 CSC May 20_37 Valuation Model incl. new BP" xfId="1776"/>
    <cellStyle name="—_GS_Balance_Global Wireless1_03 CSC May 20_38 Valuation Model incl. new BP" xfId="1777"/>
    <cellStyle name="—_GS_Balance_Global Wireless1_03 CSC May 20_39 Valuation Model incl. new BP" xfId="1778"/>
    <cellStyle name="—_GS_Balance_Global Wireless1_03 CSC May 20_40 Valuation Model incl. new BP" xfId="1779"/>
    <cellStyle name="—_GS_Balance_Global Wireless1_03 CSC May 20_44 Valuation Model incl. new BP" xfId="1780"/>
    <cellStyle name="—_GS_Balance_Global Wireless1_03_ Clean LBO Model" xfId="1781"/>
    <cellStyle name="—_GS_Balance_Global Wireless1_05_ Clean LBO Model" xfId="1782"/>
    <cellStyle name="—_GS_Balance_Global Wireless1_08 Valuation Model incl. new BP" xfId="1783"/>
    <cellStyle name="—_GS_Balance_Global Wireless1_09 Valuation Model incl. new BP" xfId="1784"/>
    <cellStyle name="—_GS_Balance_Global Wireless1_13 Valuation Model incl. new BP" xfId="1785"/>
    <cellStyle name="—_GS_Balance_Global Wireless1_14 Valuation Model incl. new BP" xfId="1786"/>
    <cellStyle name="—_GS_Balance_Global Wireless1_15_ Clean LBO Model" xfId="1787"/>
    <cellStyle name="—_GS_Balance_Global Wireless1_20 Valuation Model incl. new BP" xfId="1788"/>
    <cellStyle name="—_GS_Balance_Global Wireless1_25 Valuation Model incl. new BP" xfId="1789"/>
    <cellStyle name="—_GS_Balance_Global Wireless1_33 Valuation Model incl. new BP" xfId="1790"/>
    <cellStyle name="—_GS_Balance_Global Wireless1_34 Valuation Model incl. new BP" xfId="1791"/>
    <cellStyle name="—_GS_Balance_Global Wireless1_37 Valuation Model incl. new BP" xfId="1792"/>
    <cellStyle name="—_GS_Balance_Global Wireless1_38 Valuation Model incl. new BP" xfId="1793"/>
    <cellStyle name="—_GS_Balance_Global Wireless1_39 Valuation Model incl. new BP" xfId="1794"/>
    <cellStyle name="—_GS_Balance_Global Wireless1_40 Valuation Model incl. new BP" xfId="1795"/>
    <cellStyle name="—_GS_Balance_Global Wireless1_44 Valuation Model incl. new BP" xfId="1796"/>
    <cellStyle name="—_GS_Balance_Global Wireless1_CSC May 20" xfId="1797"/>
    <cellStyle name="—_GS_Balance_Global Wireless1_CSC May 20_03_ Clean LBO Model" xfId="1798"/>
    <cellStyle name="—_GS_Balance_Global Wireless1_CSC May 20_05_ Clean LBO Model" xfId="1799"/>
    <cellStyle name="—_GS_Balance_Global Wireless1_CSC May 20_08 Valuation Model incl. new BP" xfId="1800"/>
    <cellStyle name="—_GS_Balance_Global Wireless1_CSC May 20_09 Valuation Model incl. new BP" xfId="1801"/>
    <cellStyle name="—_GS_Balance_Global Wireless1_CSC May 20_13 Valuation Model incl. new BP" xfId="1802"/>
    <cellStyle name="—_GS_Balance_Global Wireless1_CSC May 20_14 Valuation Model incl. new BP" xfId="1803"/>
    <cellStyle name="—_GS_Balance_Global Wireless1_CSC May 20_15_ Clean LBO Model" xfId="1804"/>
    <cellStyle name="—_GS_Balance_Global Wireless1_CSC May 20_20 Valuation Model incl. new BP" xfId="1805"/>
    <cellStyle name="—_GS_Balance_Global Wireless1_CSC May 20_25 Valuation Model incl. new BP" xfId="1806"/>
    <cellStyle name="—_GS_Balance_Global Wireless1_CSC May 20_33 Valuation Model incl. new BP" xfId="1807"/>
    <cellStyle name="—_GS_Balance_Global Wireless1_CSC May 20_34 Valuation Model incl. new BP" xfId="1808"/>
    <cellStyle name="—_GS_Balance_Global Wireless1_CSC May 20_37 Valuation Model incl. new BP" xfId="1809"/>
    <cellStyle name="—_GS_Balance_Global Wireless1_CSC May 20_38 Valuation Model incl. new BP" xfId="1810"/>
    <cellStyle name="—_GS_Balance_Global Wireless1_CSC May 20_39 Valuation Model incl. new BP" xfId="1811"/>
    <cellStyle name="—_GS_Balance_Global Wireless1_CSC May 20_40 Valuation Model incl. new BP" xfId="1812"/>
    <cellStyle name="—_GS_Balance_Global Wireless1_CSC May 20_44 Valuation Model incl. new BP" xfId="1813"/>
    <cellStyle name="—_GS_Cash " xfId="1814"/>
    <cellStyle name="—_GS_Cash  (2)" xfId="1815"/>
    <cellStyle name="—_GS_Cash  (2)_03_ Clean LBO Model" xfId="1816"/>
    <cellStyle name="—_GS_Cash  (2)_05_ Clean LBO Model" xfId="1817"/>
    <cellStyle name="—_GS_Cash  (2)_08 Valuation Model incl. new BP" xfId="1818"/>
    <cellStyle name="—_GS_Cash  (2)_09 Valuation Model incl. new BP" xfId="1819"/>
    <cellStyle name="—_GS_Cash  (2)_13 Valuation Model incl. new BP" xfId="1820"/>
    <cellStyle name="—_GS_Cash  (2)_14 Valuation Model incl. new BP" xfId="1821"/>
    <cellStyle name="—_GS_Cash  (2)_15_ Clean LBO Model" xfId="1822"/>
    <cellStyle name="—_GS_Cash  (2)_20 Valuation Model incl. new BP" xfId="1823"/>
    <cellStyle name="—_GS_Cash  (2)_25 Valuation Model incl. new BP" xfId="1824"/>
    <cellStyle name="—_GS_Cash  (2)_33 Valuation Model incl. new BP" xfId="1825"/>
    <cellStyle name="—_GS_Cash  (2)_34 Valuation Model incl. new BP" xfId="1826"/>
    <cellStyle name="—_GS_Cash  (2)_37 Valuation Model incl. new BP" xfId="1827"/>
    <cellStyle name="—_GS_Cash  (2)_38 Valuation Model incl. new BP" xfId="1828"/>
    <cellStyle name="—_GS_Cash  (2)_39 Valuation Model incl. new BP" xfId="1829"/>
    <cellStyle name="—_GS_Cash  (2)_40 Valuation Model incl. new BP" xfId="1830"/>
    <cellStyle name="—_GS_Cash  (2)_44 Valuation Model incl. new BP" xfId="1831"/>
    <cellStyle name="—_GS_Cash  (2)_Global Wireless1" xfId="1832"/>
    <cellStyle name="—_GS_Cash  (2)_Global Wireless1_03 CSC May 20" xfId="1833"/>
    <cellStyle name="—_GS_Cash  (2)_Global Wireless1_03 CSC May 20_03_ Clean LBO Model" xfId="1834"/>
    <cellStyle name="—_GS_Cash  (2)_Global Wireless1_03 CSC May 20_05_ Clean LBO Model" xfId="1835"/>
    <cellStyle name="—_GS_Cash  (2)_Global Wireless1_03 CSC May 20_08 Valuation Model incl. new BP" xfId="1836"/>
    <cellStyle name="—_GS_Cash  (2)_Global Wireless1_03 CSC May 20_09 Valuation Model incl. new BP" xfId="1837"/>
    <cellStyle name="—_GS_Cash  (2)_Global Wireless1_03 CSC May 20_13 Valuation Model incl. new BP" xfId="1838"/>
    <cellStyle name="—_GS_Cash  (2)_Global Wireless1_03 CSC May 20_14 Valuation Model incl. new BP" xfId="1839"/>
    <cellStyle name="—_GS_Cash  (2)_Global Wireless1_03 CSC May 20_15_ Clean LBO Model" xfId="1840"/>
    <cellStyle name="—_GS_Cash  (2)_Global Wireless1_03 CSC May 20_20 Valuation Model incl. new BP" xfId="1841"/>
    <cellStyle name="—_GS_Cash  (2)_Global Wireless1_03 CSC May 20_25 Valuation Model incl. new BP" xfId="1842"/>
    <cellStyle name="—_GS_Cash  (2)_Global Wireless1_03 CSC May 20_33 Valuation Model incl. new BP" xfId="1843"/>
    <cellStyle name="—_GS_Cash  (2)_Global Wireless1_03 CSC May 20_34 Valuation Model incl. new BP" xfId="1844"/>
    <cellStyle name="—_GS_Cash  (2)_Global Wireless1_03 CSC May 20_37 Valuation Model incl. new BP" xfId="1845"/>
    <cellStyle name="—_GS_Cash  (2)_Global Wireless1_03 CSC May 20_38 Valuation Model incl. new BP" xfId="1846"/>
    <cellStyle name="—_GS_Cash  (2)_Global Wireless1_03 CSC May 20_39 Valuation Model incl. new BP" xfId="1847"/>
    <cellStyle name="—_GS_Cash  (2)_Global Wireless1_03 CSC May 20_40 Valuation Model incl. new BP" xfId="1848"/>
    <cellStyle name="—_GS_Cash  (2)_Global Wireless1_03 CSC May 20_44 Valuation Model incl. new BP" xfId="1849"/>
    <cellStyle name="—_GS_Cash  (2)_Global Wireless1_03_ Clean LBO Model" xfId="1850"/>
    <cellStyle name="—_GS_Cash  (2)_Global Wireless1_05_ Clean LBO Model" xfId="1851"/>
    <cellStyle name="—_GS_Cash  (2)_Global Wireless1_08 Valuation Model incl. new BP" xfId="1852"/>
    <cellStyle name="—_GS_Cash  (2)_Global Wireless1_09 Valuation Model incl. new BP" xfId="1853"/>
    <cellStyle name="—_GS_Cash  (2)_Global Wireless1_13 Valuation Model incl. new BP" xfId="1854"/>
    <cellStyle name="—_GS_Cash  (2)_Global Wireless1_14 Valuation Model incl. new BP" xfId="1855"/>
    <cellStyle name="—_GS_Cash  (2)_Global Wireless1_15_ Clean LBO Model" xfId="1856"/>
    <cellStyle name="—_GS_Cash  (2)_Global Wireless1_20 Valuation Model incl. new BP" xfId="1857"/>
    <cellStyle name="—_GS_Cash  (2)_Global Wireless1_25 Valuation Model incl. new BP" xfId="1858"/>
    <cellStyle name="—_GS_Cash  (2)_Global Wireless1_33 Valuation Model incl. new BP" xfId="1859"/>
    <cellStyle name="—_GS_Cash  (2)_Global Wireless1_34 Valuation Model incl. new BP" xfId="1860"/>
    <cellStyle name="—_GS_Cash  (2)_Global Wireless1_37 Valuation Model incl. new BP" xfId="1861"/>
    <cellStyle name="—_GS_Cash  (2)_Global Wireless1_38 Valuation Model incl. new BP" xfId="1862"/>
    <cellStyle name="—_GS_Cash  (2)_Global Wireless1_39 Valuation Model incl. new BP" xfId="1863"/>
    <cellStyle name="—_GS_Cash  (2)_Global Wireless1_40 Valuation Model incl. new BP" xfId="1864"/>
    <cellStyle name="—_GS_Cash  (2)_Global Wireless1_44 Valuation Model incl. new BP" xfId="1865"/>
    <cellStyle name="—_GS_Cash  (2)_Global Wireless1_CSC May 20" xfId="1866"/>
    <cellStyle name="—_GS_Cash  (2)_Global Wireless1_CSC May 20_03_ Clean LBO Model" xfId="1867"/>
    <cellStyle name="—_GS_Cash  (2)_Global Wireless1_CSC May 20_05_ Clean LBO Model" xfId="1868"/>
    <cellStyle name="—_GS_Cash  (2)_Global Wireless1_CSC May 20_08 Valuation Model incl. new BP" xfId="1869"/>
    <cellStyle name="—_GS_Cash  (2)_Global Wireless1_CSC May 20_09 Valuation Model incl. new BP" xfId="1870"/>
    <cellStyle name="—_GS_Cash  (2)_Global Wireless1_CSC May 20_13 Valuation Model incl. new BP" xfId="1871"/>
    <cellStyle name="—_GS_Cash  (2)_Global Wireless1_CSC May 20_14 Valuation Model incl. new BP" xfId="1872"/>
    <cellStyle name="—_GS_Cash  (2)_Global Wireless1_CSC May 20_15_ Clean LBO Model" xfId="1873"/>
    <cellStyle name="—_GS_Cash  (2)_Global Wireless1_CSC May 20_20 Valuation Model incl. new BP" xfId="1874"/>
    <cellStyle name="—_GS_Cash  (2)_Global Wireless1_CSC May 20_25 Valuation Model incl. new BP" xfId="1875"/>
    <cellStyle name="—_GS_Cash  (2)_Global Wireless1_CSC May 20_33 Valuation Model incl. new BP" xfId="1876"/>
    <cellStyle name="—_GS_Cash  (2)_Global Wireless1_CSC May 20_34 Valuation Model incl. new BP" xfId="1877"/>
    <cellStyle name="—_GS_Cash  (2)_Global Wireless1_CSC May 20_37 Valuation Model incl. new BP" xfId="1878"/>
    <cellStyle name="—_GS_Cash  (2)_Global Wireless1_CSC May 20_38 Valuation Model incl. new BP" xfId="1879"/>
    <cellStyle name="—_GS_Cash  (2)_Global Wireless1_CSC May 20_39 Valuation Model incl. new BP" xfId="1880"/>
    <cellStyle name="—_GS_Cash  (2)_Global Wireless1_CSC May 20_40 Valuation Model incl. new BP" xfId="1881"/>
    <cellStyle name="—_GS_Cash  (2)_Global Wireless1_CSC May 20_44 Valuation Model incl. new BP" xfId="1882"/>
    <cellStyle name="—_GS_Cash _03_ Clean LBO Model" xfId="1883"/>
    <cellStyle name="—_GS_Cash _05_ Clean LBO Model" xfId="1884"/>
    <cellStyle name="—_GS_Cash _08 Valuation Model incl. new BP" xfId="1885"/>
    <cellStyle name="—_GS_Cash _09 Valuation Model incl. new BP" xfId="1886"/>
    <cellStyle name="—_GS_Cash _13 Valuation Model incl. new BP" xfId="1887"/>
    <cellStyle name="—_GS_Cash _14 Valuation Model incl. new BP" xfId="1888"/>
    <cellStyle name="—_GS_Cash _15_ Clean LBO Model" xfId="1889"/>
    <cellStyle name="—_GS_Cash _20 Valuation Model incl. new BP" xfId="1890"/>
    <cellStyle name="—_GS_Cash _25 Valuation Model incl. new BP" xfId="1891"/>
    <cellStyle name="—_GS_Cash _33 Valuation Model incl. new BP" xfId="1892"/>
    <cellStyle name="—_GS_Cash _34 Valuation Model incl. new BP" xfId="1893"/>
    <cellStyle name="—_GS_Cash _37 Valuation Model incl. new BP" xfId="1894"/>
    <cellStyle name="—_GS_Cash _38 Valuation Model incl. new BP" xfId="1895"/>
    <cellStyle name="—_GS_Cash _39 Valuation Model incl. new BP" xfId="1896"/>
    <cellStyle name="—_GS_Cash _40 Valuation Model incl. new BP" xfId="1897"/>
    <cellStyle name="—_GS_Cash _44 Valuation Model incl. new BP" xfId="1898"/>
    <cellStyle name="—_GS_Cash _Global Wireless1" xfId="1899"/>
    <cellStyle name="—_GS_Cash _Global Wireless1_03 CSC May 20" xfId="1900"/>
    <cellStyle name="—_GS_Cash _Global Wireless1_03 CSC May 20_03_ Clean LBO Model" xfId="1901"/>
    <cellStyle name="—_GS_Cash _Global Wireless1_03 CSC May 20_05_ Clean LBO Model" xfId="1902"/>
    <cellStyle name="—_GS_Cash _Global Wireless1_03 CSC May 20_08 Valuation Model incl. new BP" xfId="1903"/>
    <cellStyle name="—_GS_Cash _Global Wireless1_03 CSC May 20_09 Valuation Model incl. new BP" xfId="1904"/>
    <cellStyle name="—_GS_Cash _Global Wireless1_03 CSC May 20_13 Valuation Model incl. new BP" xfId="1905"/>
    <cellStyle name="—_GS_Cash _Global Wireless1_03 CSC May 20_14 Valuation Model incl. new BP" xfId="1906"/>
    <cellStyle name="—_GS_Cash _Global Wireless1_03 CSC May 20_15_ Clean LBO Model" xfId="1907"/>
    <cellStyle name="—_GS_Cash _Global Wireless1_03 CSC May 20_20 Valuation Model incl. new BP" xfId="1908"/>
    <cellStyle name="—_GS_Cash _Global Wireless1_03 CSC May 20_25 Valuation Model incl. new BP" xfId="1909"/>
    <cellStyle name="—_GS_Cash _Global Wireless1_03 CSC May 20_33 Valuation Model incl. new BP" xfId="1910"/>
    <cellStyle name="—_GS_Cash _Global Wireless1_03 CSC May 20_34 Valuation Model incl. new BP" xfId="1911"/>
    <cellStyle name="—_GS_Cash _Global Wireless1_03 CSC May 20_37 Valuation Model incl. new BP" xfId="1912"/>
    <cellStyle name="—_GS_Cash _Global Wireless1_03 CSC May 20_38 Valuation Model incl. new BP" xfId="1913"/>
    <cellStyle name="—_GS_Cash _Global Wireless1_03 CSC May 20_39 Valuation Model incl. new BP" xfId="1914"/>
    <cellStyle name="—_GS_Cash _Global Wireless1_03 CSC May 20_40 Valuation Model incl. new BP" xfId="1915"/>
    <cellStyle name="—_GS_Cash _Global Wireless1_03 CSC May 20_44 Valuation Model incl. new BP" xfId="1916"/>
    <cellStyle name="—_GS_Cash _Global Wireless1_03_ Clean LBO Model" xfId="1917"/>
    <cellStyle name="—_GS_Cash _Global Wireless1_05_ Clean LBO Model" xfId="1918"/>
    <cellStyle name="—_GS_Cash _Global Wireless1_08 Valuation Model incl. new BP" xfId="1919"/>
    <cellStyle name="—_GS_Cash _Global Wireless1_09 Valuation Model incl. new BP" xfId="1920"/>
    <cellStyle name="—_GS_Cash _Global Wireless1_13 Valuation Model incl. new BP" xfId="1921"/>
    <cellStyle name="—_GS_Cash _Global Wireless1_14 Valuation Model incl. new BP" xfId="1922"/>
    <cellStyle name="—_GS_Cash _Global Wireless1_15_ Clean LBO Model" xfId="1923"/>
    <cellStyle name="—_GS_Cash _Global Wireless1_20 Valuation Model incl. new BP" xfId="1924"/>
    <cellStyle name="—_GS_Cash _Global Wireless1_25 Valuation Model incl. new BP" xfId="1925"/>
    <cellStyle name="—_GS_Cash _Global Wireless1_33 Valuation Model incl. new BP" xfId="1926"/>
    <cellStyle name="—_GS_Cash _Global Wireless1_34 Valuation Model incl. new BP" xfId="1927"/>
    <cellStyle name="—_GS_Cash _Global Wireless1_37 Valuation Model incl. new BP" xfId="1928"/>
    <cellStyle name="—_GS_Cash _Global Wireless1_38 Valuation Model incl. new BP" xfId="1929"/>
    <cellStyle name="—_GS_Cash _Global Wireless1_39 Valuation Model incl. new BP" xfId="1930"/>
    <cellStyle name="—_GS_Cash _Global Wireless1_40 Valuation Model incl. new BP" xfId="1931"/>
    <cellStyle name="—_GS_Cash _Global Wireless1_44 Valuation Model incl. new BP" xfId="1932"/>
    <cellStyle name="—_GS_Cash _Global Wireless1_CSC May 20" xfId="1933"/>
    <cellStyle name="—_GS_Cash _Global Wireless1_CSC May 20_03_ Clean LBO Model" xfId="1934"/>
    <cellStyle name="—_GS_Cash _Global Wireless1_CSC May 20_05_ Clean LBO Model" xfId="1935"/>
    <cellStyle name="—_GS_Cash _Global Wireless1_CSC May 20_08 Valuation Model incl. new BP" xfId="1936"/>
    <cellStyle name="—_GS_Cash _Global Wireless1_CSC May 20_09 Valuation Model incl. new BP" xfId="1937"/>
    <cellStyle name="—_GS_Cash _Global Wireless1_CSC May 20_13 Valuation Model incl. new BP" xfId="1938"/>
    <cellStyle name="—_GS_Cash _Global Wireless1_CSC May 20_14 Valuation Model incl. new BP" xfId="1939"/>
    <cellStyle name="—_GS_Cash _Global Wireless1_CSC May 20_15_ Clean LBO Model" xfId="1940"/>
    <cellStyle name="—_GS_Cash _Global Wireless1_CSC May 20_20 Valuation Model incl. new BP" xfId="1941"/>
    <cellStyle name="—_GS_Cash _Global Wireless1_CSC May 20_25 Valuation Model incl. new BP" xfId="1942"/>
    <cellStyle name="—_GS_Cash _Global Wireless1_CSC May 20_33 Valuation Model incl. new BP" xfId="1943"/>
    <cellStyle name="—_GS_Cash _Global Wireless1_CSC May 20_34 Valuation Model incl. new BP" xfId="1944"/>
    <cellStyle name="—_GS_Cash _Global Wireless1_CSC May 20_37 Valuation Model incl. new BP" xfId="1945"/>
    <cellStyle name="—_GS_Cash _Global Wireless1_CSC May 20_38 Valuation Model incl. new BP" xfId="1946"/>
    <cellStyle name="—_GS_Cash _Global Wireless1_CSC May 20_39 Valuation Model incl. new BP" xfId="1947"/>
    <cellStyle name="—_GS_Cash _Global Wireless1_CSC May 20_40 Valuation Model incl. new BP" xfId="1948"/>
    <cellStyle name="—_GS_Cash _Global Wireless1_CSC May 20_44 Valuation Model incl. new BP" xfId="1949"/>
    <cellStyle name="—_GS_DCF" xfId="1950"/>
    <cellStyle name="—_GS_DCF_03_ Clean LBO Model" xfId="1951"/>
    <cellStyle name="—_GS_DCF_05_ Clean LBO Model" xfId="1952"/>
    <cellStyle name="—_GS_DCF_08 Valuation Model incl. new BP" xfId="1953"/>
    <cellStyle name="—_GS_DCF_09 Valuation Model incl. new BP" xfId="1954"/>
    <cellStyle name="—_GS_DCF_13 Valuation Model incl. new BP" xfId="1955"/>
    <cellStyle name="—_GS_DCF_14 Valuation Model incl. new BP" xfId="1956"/>
    <cellStyle name="—_GS_DCF_15_ Clean LBO Model" xfId="1957"/>
    <cellStyle name="—_GS_DCF_20 Valuation Model incl. new BP" xfId="1958"/>
    <cellStyle name="—_GS_DCF_25 Valuation Model incl. new BP" xfId="1959"/>
    <cellStyle name="—_GS_DCF_33 Valuation Model incl. new BP" xfId="1960"/>
    <cellStyle name="—_GS_DCF_34 Valuation Model incl. new BP" xfId="1961"/>
    <cellStyle name="—_GS_DCF_37 Valuation Model incl. new BP" xfId="1962"/>
    <cellStyle name="—_GS_DCF_38 Valuation Model incl. new BP" xfId="1963"/>
    <cellStyle name="—_GS_DCF_39 Valuation Model incl. new BP" xfId="1964"/>
    <cellStyle name="—_GS_DCF_40 Valuation Model incl. new BP" xfId="1965"/>
    <cellStyle name="—_GS_DCF_44 Valuation Model incl. new BP" xfId="1966"/>
    <cellStyle name="—_GS_DCF_Global Wireless1" xfId="1967"/>
    <cellStyle name="—_GS_DCF_Global Wireless1_03 CSC May 20" xfId="1968"/>
    <cellStyle name="—_GS_DCF_Global Wireless1_03 CSC May 20_03_ Clean LBO Model" xfId="1969"/>
    <cellStyle name="—_GS_DCF_Global Wireless1_03 CSC May 20_05_ Clean LBO Model" xfId="1970"/>
    <cellStyle name="—_GS_DCF_Global Wireless1_03 CSC May 20_08 Valuation Model incl. new BP" xfId="1971"/>
    <cellStyle name="—_GS_DCF_Global Wireless1_03 CSC May 20_09 Valuation Model incl. new BP" xfId="1972"/>
    <cellStyle name="—_GS_DCF_Global Wireless1_03 CSC May 20_13 Valuation Model incl. new BP" xfId="1973"/>
    <cellStyle name="—_GS_DCF_Global Wireless1_03 CSC May 20_14 Valuation Model incl. new BP" xfId="1974"/>
    <cellStyle name="—_GS_DCF_Global Wireless1_03 CSC May 20_15_ Clean LBO Model" xfId="1975"/>
    <cellStyle name="—_GS_DCF_Global Wireless1_03 CSC May 20_20 Valuation Model incl. new BP" xfId="1976"/>
    <cellStyle name="—_GS_DCF_Global Wireless1_03 CSC May 20_25 Valuation Model incl. new BP" xfId="1977"/>
    <cellStyle name="—_GS_DCF_Global Wireless1_03 CSC May 20_33 Valuation Model incl. new BP" xfId="1978"/>
    <cellStyle name="—_GS_DCF_Global Wireless1_03 CSC May 20_34 Valuation Model incl. new BP" xfId="1979"/>
    <cellStyle name="—_GS_DCF_Global Wireless1_03 CSC May 20_37 Valuation Model incl. new BP" xfId="1980"/>
    <cellStyle name="—_GS_DCF_Global Wireless1_03 CSC May 20_38 Valuation Model incl. new BP" xfId="1981"/>
    <cellStyle name="—_GS_DCF_Global Wireless1_03 CSC May 20_39 Valuation Model incl. new BP" xfId="1982"/>
    <cellStyle name="—_GS_DCF_Global Wireless1_03 CSC May 20_40 Valuation Model incl. new BP" xfId="1983"/>
    <cellStyle name="—_GS_DCF_Global Wireless1_03 CSC May 20_44 Valuation Model incl. new BP" xfId="1984"/>
    <cellStyle name="—_GS_DCF_Global Wireless1_03_ Clean LBO Model" xfId="1985"/>
    <cellStyle name="—_GS_DCF_Global Wireless1_05_ Clean LBO Model" xfId="1986"/>
    <cellStyle name="—_GS_DCF_Global Wireless1_08 Valuation Model incl. new BP" xfId="1987"/>
    <cellStyle name="—_GS_DCF_Global Wireless1_09 Valuation Model incl. new BP" xfId="1988"/>
    <cellStyle name="—_GS_DCF_Global Wireless1_13 Valuation Model incl. new BP" xfId="1989"/>
    <cellStyle name="—_GS_DCF_Global Wireless1_14 Valuation Model incl. new BP" xfId="1990"/>
    <cellStyle name="—_GS_DCF_Global Wireless1_15_ Clean LBO Model" xfId="1991"/>
    <cellStyle name="—_GS_DCF_Global Wireless1_20 Valuation Model incl. new BP" xfId="1992"/>
    <cellStyle name="—_GS_DCF_Global Wireless1_25 Valuation Model incl. new BP" xfId="1993"/>
    <cellStyle name="—_GS_DCF_Global Wireless1_33 Valuation Model incl. new BP" xfId="1994"/>
    <cellStyle name="—_GS_DCF_Global Wireless1_34 Valuation Model incl. new BP" xfId="1995"/>
    <cellStyle name="—_GS_DCF_Global Wireless1_37 Valuation Model incl. new BP" xfId="1996"/>
    <cellStyle name="—_GS_DCF_Global Wireless1_38 Valuation Model incl. new BP" xfId="1997"/>
    <cellStyle name="—_GS_DCF_Global Wireless1_39 Valuation Model incl. new BP" xfId="1998"/>
    <cellStyle name="—_GS_DCF_Global Wireless1_40 Valuation Model incl. new BP" xfId="1999"/>
    <cellStyle name="—_GS_DCF_Global Wireless1_44 Valuation Model incl. new BP" xfId="2000"/>
    <cellStyle name="—_GS_DCF_Global Wireless1_CSC May 20" xfId="2001"/>
    <cellStyle name="—_GS_DCF_Global Wireless1_CSC May 20_03_ Clean LBO Model" xfId="2002"/>
    <cellStyle name="—_GS_DCF_Global Wireless1_CSC May 20_05_ Clean LBO Model" xfId="2003"/>
    <cellStyle name="—_GS_DCF_Global Wireless1_CSC May 20_08 Valuation Model incl. new BP" xfId="2004"/>
    <cellStyle name="—_GS_DCF_Global Wireless1_CSC May 20_09 Valuation Model incl. new BP" xfId="2005"/>
    <cellStyle name="—_GS_DCF_Global Wireless1_CSC May 20_13 Valuation Model incl. new BP" xfId="2006"/>
    <cellStyle name="—_GS_DCF_Global Wireless1_CSC May 20_14 Valuation Model incl. new BP" xfId="2007"/>
    <cellStyle name="—_GS_DCF_Global Wireless1_CSC May 20_15_ Clean LBO Model" xfId="2008"/>
    <cellStyle name="—_GS_DCF_Global Wireless1_CSC May 20_20 Valuation Model incl. new BP" xfId="2009"/>
    <cellStyle name="—_GS_DCF_Global Wireless1_CSC May 20_25 Valuation Model incl. new BP" xfId="2010"/>
    <cellStyle name="—_GS_DCF_Global Wireless1_CSC May 20_33 Valuation Model incl. new BP" xfId="2011"/>
    <cellStyle name="—_GS_DCF_Global Wireless1_CSC May 20_34 Valuation Model incl. new BP" xfId="2012"/>
    <cellStyle name="—_GS_DCF_Global Wireless1_CSC May 20_37 Valuation Model incl. new BP" xfId="2013"/>
    <cellStyle name="—_GS_DCF_Global Wireless1_CSC May 20_38 Valuation Model incl. new BP" xfId="2014"/>
    <cellStyle name="—_GS_DCF_Global Wireless1_CSC May 20_39 Valuation Model incl. new BP" xfId="2015"/>
    <cellStyle name="—_GS_DCF_Global Wireless1_CSC May 20_40 Valuation Model incl. new BP" xfId="2016"/>
    <cellStyle name="—_GS_DCF_Global Wireless1_CSC May 20_44 Valuation Model incl. new BP" xfId="2017"/>
    <cellStyle name="—_GS_PNL" xfId="2018"/>
    <cellStyle name="—_GS_PNL_03_ Clean LBO Model" xfId="2019"/>
    <cellStyle name="—_GS_PNL_05_ Clean LBO Model" xfId="2020"/>
    <cellStyle name="—_GS_PNL_08 Valuation Model incl. new BP" xfId="2021"/>
    <cellStyle name="—_GS_PNL_09 Valuation Model incl. new BP" xfId="2022"/>
    <cellStyle name="—_GS_PNL_13 Valuation Model incl. new BP" xfId="2023"/>
    <cellStyle name="—_GS_PNL_14 Valuation Model incl. new BP" xfId="2024"/>
    <cellStyle name="—_GS_PNL_15_ Clean LBO Model" xfId="2025"/>
    <cellStyle name="—_GS_PNL_20 Valuation Model incl. new BP" xfId="2026"/>
    <cellStyle name="—_GS_PNL_25 Valuation Model incl. new BP" xfId="2027"/>
    <cellStyle name="—_GS_PNL_33 Valuation Model incl. new BP" xfId="2028"/>
    <cellStyle name="—_GS_PNL_34 Valuation Model incl. new BP" xfId="2029"/>
    <cellStyle name="—_GS_PNL_37 Valuation Model incl. new BP" xfId="2030"/>
    <cellStyle name="—_GS_PNL_38 Valuation Model incl. new BP" xfId="2031"/>
    <cellStyle name="—_GS_PNL_39 Valuation Model incl. new BP" xfId="2032"/>
    <cellStyle name="—_GS_PNL_40 Valuation Model incl. new BP" xfId="2033"/>
    <cellStyle name="—_GS_PNL_44 Valuation Model incl. new BP" xfId="2034"/>
    <cellStyle name="—_GS_PNL_Global Wireless1" xfId="2035"/>
    <cellStyle name="—_GS_PNL_Global Wireless1_03 CSC May 20" xfId="2036"/>
    <cellStyle name="—_GS_PNL_Global Wireless1_03 CSC May 20_03_ Clean LBO Model" xfId="2037"/>
    <cellStyle name="—_GS_PNL_Global Wireless1_03 CSC May 20_05_ Clean LBO Model" xfId="2038"/>
    <cellStyle name="—_GS_PNL_Global Wireless1_03 CSC May 20_08 Valuation Model incl. new BP" xfId="2039"/>
    <cellStyle name="—_GS_PNL_Global Wireless1_03 CSC May 20_09 Valuation Model incl. new BP" xfId="2040"/>
    <cellStyle name="—_GS_PNL_Global Wireless1_03 CSC May 20_13 Valuation Model incl. new BP" xfId="2041"/>
    <cellStyle name="—_GS_PNL_Global Wireless1_03 CSC May 20_14 Valuation Model incl. new BP" xfId="2042"/>
    <cellStyle name="—_GS_PNL_Global Wireless1_03 CSC May 20_15_ Clean LBO Model" xfId="2043"/>
    <cellStyle name="—_GS_PNL_Global Wireless1_03 CSC May 20_20 Valuation Model incl. new BP" xfId="2044"/>
    <cellStyle name="—_GS_PNL_Global Wireless1_03 CSC May 20_25 Valuation Model incl. new BP" xfId="2045"/>
    <cellStyle name="—_GS_PNL_Global Wireless1_03 CSC May 20_33 Valuation Model incl. new BP" xfId="2046"/>
    <cellStyle name="—_GS_PNL_Global Wireless1_03 CSC May 20_34 Valuation Model incl. new BP" xfId="2047"/>
    <cellStyle name="—_GS_PNL_Global Wireless1_03 CSC May 20_37 Valuation Model incl. new BP" xfId="2048"/>
    <cellStyle name="—_GS_PNL_Global Wireless1_03 CSC May 20_38 Valuation Model incl. new BP" xfId="2049"/>
    <cellStyle name="—_GS_PNL_Global Wireless1_03 CSC May 20_39 Valuation Model incl. new BP" xfId="2050"/>
    <cellStyle name="—_GS_PNL_Global Wireless1_03 CSC May 20_40 Valuation Model incl. new BP" xfId="2051"/>
    <cellStyle name="—_GS_PNL_Global Wireless1_03 CSC May 20_44 Valuation Model incl. new BP" xfId="2052"/>
    <cellStyle name="—_GS_PNL_Global Wireless1_03_ Clean LBO Model" xfId="2053"/>
    <cellStyle name="—_GS_PNL_Global Wireless1_05_ Clean LBO Model" xfId="2054"/>
    <cellStyle name="—_GS_PNL_Global Wireless1_08 Valuation Model incl. new BP" xfId="2055"/>
    <cellStyle name="—_GS_PNL_Global Wireless1_09 Valuation Model incl. new BP" xfId="2056"/>
    <cellStyle name="—_GS_PNL_Global Wireless1_13 Valuation Model incl. new BP" xfId="2057"/>
    <cellStyle name="—_GS_PNL_Global Wireless1_14 Valuation Model incl. new BP" xfId="2058"/>
    <cellStyle name="—_GS_PNL_Global Wireless1_15_ Clean LBO Model" xfId="2059"/>
    <cellStyle name="—_GS_PNL_Global Wireless1_20 Valuation Model incl. new BP" xfId="2060"/>
    <cellStyle name="—_GS_PNL_Global Wireless1_25 Valuation Model incl. new BP" xfId="2061"/>
    <cellStyle name="—_GS_PNL_Global Wireless1_33 Valuation Model incl. new BP" xfId="2062"/>
    <cellStyle name="—_GS_PNL_Global Wireless1_34 Valuation Model incl. new BP" xfId="2063"/>
    <cellStyle name="—_GS_PNL_Global Wireless1_37 Valuation Model incl. new BP" xfId="2064"/>
    <cellStyle name="—_GS_PNL_Global Wireless1_38 Valuation Model incl. new BP" xfId="2065"/>
    <cellStyle name="—_GS_PNL_Global Wireless1_39 Valuation Model incl. new BP" xfId="2066"/>
    <cellStyle name="—_GS_PNL_Global Wireless1_40 Valuation Model incl. new BP" xfId="2067"/>
    <cellStyle name="—_GS_PNL_Global Wireless1_44 Valuation Model incl. new BP" xfId="2068"/>
    <cellStyle name="—_GS_PNL_Global Wireless1_CSC May 20" xfId="2069"/>
    <cellStyle name="—_GS_PNL_Global Wireless1_CSC May 20_03_ Clean LBO Model" xfId="2070"/>
    <cellStyle name="—_GS_PNL_Global Wireless1_CSC May 20_05_ Clean LBO Model" xfId="2071"/>
    <cellStyle name="—_GS_PNL_Global Wireless1_CSC May 20_08 Valuation Model incl. new BP" xfId="2072"/>
    <cellStyle name="—_GS_PNL_Global Wireless1_CSC May 20_09 Valuation Model incl. new BP" xfId="2073"/>
    <cellStyle name="—_GS_PNL_Global Wireless1_CSC May 20_13 Valuation Model incl. new BP" xfId="2074"/>
    <cellStyle name="—_GS_PNL_Global Wireless1_CSC May 20_14 Valuation Model incl. new BP" xfId="2075"/>
    <cellStyle name="—_GS_PNL_Global Wireless1_CSC May 20_15_ Clean LBO Model" xfId="2076"/>
    <cellStyle name="—_GS_PNL_Global Wireless1_CSC May 20_20 Valuation Model incl. new BP" xfId="2077"/>
    <cellStyle name="—_GS_PNL_Global Wireless1_CSC May 20_25 Valuation Model incl. new BP" xfId="2078"/>
    <cellStyle name="—_GS_PNL_Global Wireless1_CSC May 20_33 Valuation Model incl. new BP" xfId="2079"/>
    <cellStyle name="—_GS_PNL_Global Wireless1_CSC May 20_34 Valuation Model incl. new BP" xfId="2080"/>
    <cellStyle name="—_GS_PNL_Global Wireless1_CSC May 20_37 Valuation Model incl. new BP" xfId="2081"/>
    <cellStyle name="—_GS_PNL_Global Wireless1_CSC May 20_38 Valuation Model incl. new BP" xfId="2082"/>
    <cellStyle name="—_GS_PNL_Global Wireless1_CSC May 20_39 Valuation Model incl. new BP" xfId="2083"/>
    <cellStyle name="—_GS_PNL_Global Wireless1_CSC May 20_40 Valuation Model incl. new BP" xfId="2084"/>
    <cellStyle name="—_GS_PNL_Global Wireless1_CSC May 20_44 Valuation Model incl. new BP" xfId="2085"/>
    <cellStyle name=";;;" xfId="2086"/>
    <cellStyle name="?? [0]_??" xfId="2087"/>
    <cellStyle name="??_?.????" xfId="2088"/>
    <cellStyle name="." xfId="2089"/>
    <cellStyle name=".1" xfId="2090"/>
    <cellStyle name="’Ê‰Ý [0.00]_GE 3 MINIMUM" xfId="2091"/>
    <cellStyle name="’Ê‰Ý_GE 3 MINIMUM" xfId="2092"/>
    <cellStyle name="******************************************" xfId="2093"/>
    <cellStyle name="*TD" xfId="2094"/>
    <cellStyle name="\" xfId="2095"/>
    <cellStyle name="\_bluebirdacdil13" xfId="2096"/>
    <cellStyle name="\_ecomps7w" xfId="2097"/>
    <cellStyle name="\_equitycomps9" xfId="2098"/>
    <cellStyle name="\_houston Isabel" xfId="2099"/>
    <cellStyle name="\_hybrid2" xfId="2100"/>
    <cellStyle name="\_ITXCcomps" xfId="2101"/>
    <cellStyle name="\_newcomps16" xfId="2102"/>
    <cellStyle name="\_ravenpitch3" xfId="2103"/>
    <cellStyle name="#" xfId="2104"/>
    <cellStyle name="#_Feeder" xfId="2105"/>
    <cellStyle name="#_Feeder_Ratings Adj._FLAMINGO" xfId="2106"/>
    <cellStyle name="#_Gerresheimer_Bank_model_021205_final" xfId="2107"/>
    <cellStyle name="#_M&amp;A Model" xfId="2108"/>
    <cellStyle name="#_M&amp;A Model_Ratings Adj._FLAMINGO" xfId="2109"/>
    <cellStyle name="#_M&amp;A projections" xfId="2110"/>
    <cellStyle name="#_M&amp;A projections_Ratings Adj._FLAMINGO" xfId="2111"/>
    <cellStyle name="#_Ratings Adj._FLAMINGO" xfId="2112"/>
    <cellStyle name="%" xfId="2113"/>
    <cellStyle name="% [2]" xfId="2114"/>
    <cellStyle name="%_Blank LBO Model v15" xfId="2115"/>
    <cellStyle name="%_Crib sheet" xfId="2116"/>
    <cellStyle name="%_Crib sheet_Covenants_draft_260412" xfId="2117"/>
    <cellStyle name="%_Feeder" xfId="2118"/>
    <cellStyle name="%_George - LBO Model 3.1" xfId="2119"/>
    <cellStyle name="%_Head Office Pack - Draft 4" xfId="2120"/>
    <cellStyle name="%_Head Office Pack - Draft 4_Covenants_draft_260412" xfId="2121"/>
    <cellStyle name="%_Internal" xfId="2122"/>
    <cellStyle name="%_Internal 1" xfId="2123"/>
    <cellStyle name="%_Internal 1_Projections Pack" xfId="2124"/>
    <cellStyle name="%_Internal 1_Projections Pack (TM)" xfId="2125"/>
    <cellStyle name="%_Internal 1_Quasi Rent Illustration" xfId="2126"/>
    <cellStyle name="%_Internal_Projections Pack" xfId="2127"/>
    <cellStyle name="%_Internal_Projections Pack (TM)" xfId="2128"/>
    <cellStyle name="%_Internal_Quasi Rent Illustration" xfId="2129"/>
    <cellStyle name="%_IT Budget 2011" xfId="2130"/>
    <cellStyle name="%_IT Budget Master 2011 - Draft V2 1 (2)" xfId="2131"/>
    <cellStyle name="%_Labour Benchmark - 17th Sept" xfId="2132"/>
    <cellStyle name="%_Labour Benchmark - 17th Sept_Covenants_draft_260412" xfId="2133"/>
    <cellStyle name="%_Labour Top Down vs Bottom Up" xfId="2134"/>
    <cellStyle name="%_Labour Top Down vs Bottom Up_Covenants_draft_260412" xfId="2135"/>
    <cellStyle name="%_M&amp;A Model" xfId="2136"/>
    <cellStyle name="%_M&amp;A projections" xfId="2137"/>
    <cellStyle name="%_Marketing &amp; Product" xfId="2138"/>
    <cellStyle name="%_Marketing Bridge" xfId="2139"/>
    <cellStyle name="%_Marketing Bridge_Covenants_draft_260412" xfId="2140"/>
    <cellStyle name="%_Marketing Bridge_Marketing &amp; Product" xfId="2141"/>
    <cellStyle name="%_Net Gain Review Pack - 28th Sept" xfId="2142"/>
    <cellStyle name="%_Page for Exec Pack" xfId="2143"/>
    <cellStyle name="%_PAR overlay" xfId="2144"/>
    <cellStyle name="%_PAR overlay_Projections Pack" xfId="2145"/>
    <cellStyle name="%_PAR overlay_Projections Pack (TM)" xfId="2146"/>
    <cellStyle name="%_PAR overlay_Quasi Rent Illustration" xfId="2147"/>
    <cellStyle name="%_Sceanrio 2 Update - Dec 2nd" xfId="2148"/>
    <cellStyle name="%_Sceanrio 2 Update - Dec 2nd_Projections Pack" xfId="2149"/>
    <cellStyle name="%_Sceanrio 2 Update - Dec 2nd_Projections Pack (TM)" xfId="2150"/>
    <cellStyle name="%_Sceanrio 2 Update - Dec 2nd_Quasi Rent Illustration" xfId="2151"/>
    <cellStyle name="%_Sheet1" xfId="2152"/>
    <cellStyle name="%.00" xfId="2153"/>
    <cellStyle name="%0" xfId="2154"/>
    <cellStyle name="%1" xfId="2155"/>
    <cellStyle name="%2" xfId="2156"/>
    <cellStyle name="%input" xfId="2157"/>
    <cellStyle name="•W_GE 3 MINIMUM" xfId="2158"/>
    <cellStyle name="•W€_GE 3 MINIMUM" xfId="2159"/>
    <cellStyle name="+" xfId="2160"/>
    <cellStyle name="+_Quasi Rent Illustration" xfId="2161"/>
    <cellStyle name="+_YLC" xfId="2162"/>
    <cellStyle name="=C:\WINNT\SYSTEM32\COMMAND.COM" xfId="2163"/>
    <cellStyle name="=C:\WINNT35\SYSTEM32\COMMAND.COM" xfId="2164"/>
    <cellStyle name="¢" xfId="2165"/>
    <cellStyle name="¢ Currency [1]" xfId="2166"/>
    <cellStyle name="¢ Currency [2]" xfId="2167"/>
    <cellStyle name="¢ Currency [3]" xfId="2168"/>
    <cellStyle name="¢_Feeder" xfId="2169"/>
    <cellStyle name="¢_M&amp;A Model" xfId="2170"/>
    <cellStyle name="¢_temp templates2" xfId="2171"/>
    <cellStyle name="$" xfId="2172"/>
    <cellStyle name="$ &amp; ¢" xfId="2173"/>
    <cellStyle name="$ Currency" xfId="2174"/>
    <cellStyle name="$_Ipsen Act" xfId="2175"/>
    <cellStyle name="$0" xfId="2176"/>
    <cellStyle name="$1" xfId="2177"/>
    <cellStyle name="$2" xfId="2178"/>
    <cellStyle name="$m" xfId="2179"/>
    <cellStyle name="£" xfId="2180"/>
    <cellStyle name="£ BP" xfId="2181"/>
    <cellStyle name="£ Currency" xfId="2182"/>
    <cellStyle name="£ Currency [0]" xfId="2183"/>
    <cellStyle name="£ Currency [1]" xfId="2184"/>
    <cellStyle name="£ Currency [2]" xfId="2185"/>
    <cellStyle name="£0" xfId="2186"/>
    <cellStyle name="£1" xfId="2187"/>
    <cellStyle name="£2" xfId="2188"/>
    <cellStyle name="£Currency [0]" xfId="2189"/>
    <cellStyle name="£Currency [1]" xfId="2190"/>
    <cellStyle name="£Currency [2]" xfId="2191"/>
    <cellStyle name="£Currency [p]" xfId="2192"/>
    <cellStyle name="£Currency [p2]" xfId="2193"/>
    <cellStyle name="£Pounds" xfId="2194"/>
    <cellStyle name="¥ JY" xfId="2195"/>
    <cellStyle name="€" xfId="2196"/>
    <cellStyle name="€ Currency" xfId="2197"/>
    <cellStyle name="0" xfId="2198"/>
    <cellStyle name="0_BP2" xfId="2199"/>
    <cellStyle name="0_Bullet model 122_temp templates2" xfId="2200"/>
    <cellStyle name="0_Grandvision_LBO2" xfId="2201"/>
    <cellStyle name="0_Proforma Model 100701 v.5" xfId="2202"/>
    <cellStyle name="0,0_x000d__x000a_NA_x000d__x000a_" xfId="2203"/>
    <cellStyle name="0.0" xfId="2204"/>
    <cellStyle name="0.0 x" xfId="2205"/>
    <cellStyle name="0.0_temp templates2" xfId="2206"/>
    <cellStyle name="0.0%" xfId="2207"/>
    <cellStyle name="0.00" xfId="2208"/>
    <cellStyle name="0.00%" xfId="2209"/>
    <cellStyle name="0.0x" xfId="2210"/>
    <cellStyle name="0%" xfId="2211"/>
    <cellStyle name="000" xfId="2212"/>
    <cellStyle name="0000" xfId="2213"/>
    <cellStyle name="0x" xfId="2214"/>
    <cellStyle name="1 decimal" xfId="2215"/>
    <cellStyle name="1_HardCode" xfId="2216"/>
    <cellStyle name="1,000" xfId="2217"/>
    <cellStyle name="1,000x" xfId="2218"/>
    <cellStyle name="1,comma" xfId="2219"/>
    <cellStyle name="2" xfId="2220"/>
    <cellStyle name="2 decimal" xfId="2221"/>
    <cellStyle name="2 Decimals" xfId="2222"/>
    <cellStyle name="2_OtherSheet" xfId="2223"/>
    <cellStyle name="20% - Accent1 2" xfId="2224"/>
    <cellStyle name="20% - Accent1 2 2" xfId="2225"/>
    <cellStyle name="20% - Accent1 3" xfId="2226"/>
    <cellStyle name="20% - Accent1 4" xfId="2227"/>
    <cellStyle name="20% - Accent1 5" xfId="2228"/>
    <cellStyle name="20% - Accent2 2" xfId="2229"/>
    <cellStyle name="20% - Accent2 2 2" xfId="2230"/>
    <cellStyle name="20% - Accent2 3" xfId="2231"/>
    <cellStyle name="20% - Accent2 4" xfId="2232"/>
    <cellStyle name="20% - Accent2 5" xfId="2233"/>
    <cellStyle name="20% - Accent3 2" xfId="2234"/>
    <cellStyle name="20% - Accent3 2 2" xfId="2235"/>
    <cellStyle name="20% - Accent3 3" xfId="2236"/>
    <cellStyle name="20% - Accent3 4" xfId="2237"/>
    <cellStyle name="20% - Accent3 5" xfId="2238"/>
    <cellStyle name="20% - Accent4 2" xfId="2239"/>
    <cellStyle name="20% - Accent4 2 2" xfId="2240"/>
    <cellStyle name="20% - Accent4 3" xfId="2241"/>
    <cellStyle name="20% - Accent4 4" xfId="2242"/>
    <cellStyle name="20% - Accent4 5" xfId="2243"/>
    <cellStyle name="20% - Accent5 2" xfId="2244"/>
    <cellStyle name="20% - Accent5 2 2" xfId="2245"/>
    <cellStyle name="20% - Accent5 3" xfId="2246"/>
    <cellStyle name="20% - Accent5 4" xfId="2247"/>
    <cellStyle name="20% - Accent5 5" xfId="2248"/>
    <cellStyle name="20% - Accent6 2" xfId="2249"/>
    <cellStyle name="20% - Accent6 2 2" xfId="2250"/>
    <cellStyle name="20% - Accent6 3" xfId="2251"/>
    <cellStyle name="20% - Accent6 4" xfId="2252"/>
    <cellStyle name="20% - Accent6 5" xfId="2253"/>
    <cellStyle name="3" xfId="2254"/>
    <cellStyle name="3 Decimals" xfId="2255"/>
    <cellStyle name="3_Quasi Rent Illustration" xfId="2256"/>
    <cellStyle name="3_YLC" xfId="2257"/>
    <cellStyle name="40% - Accent1 2" xfId="2258"/>
    <cellStyle name="40% - Accent1 2 2" xfId="2259"/>
    <cellStyle name="40% - Accent1 3" xfId="2260"/>
    <cellStyle name="40% - Accent1 4" xfId="2261"/>
    <cellStyle name="40% - Accent1 5" xfId="2262"/>
    <cellStyle name="40% - Accent2 2" xfId="2263"/>
    <cellStyle name="40% - Accent2 2 2" xfId="2264"/>
    <cellStyle name="40% - Accent2 3" xfId="2265"/>
    <cellStyle name="40% - Accent2 4" xfId="2266"/>
    <cellStyle name="40% - Accent2 5" xfId="2267"/>
    <cellStyle name="40% - Accent3 2" xfId="2268"/>
    <cellStyle name="40% - Accent3 2 2" xfId="2269"/>
    <cellStyle name="40% - Accent3 3" xfId="2270"/>
    <cellStyle name="40% - Accent3 4" xfId="2271"/>
    <cellStyle name="40% - Accent3 5" xfId="2272"/>
    <cellStyle name="40% - Accent4 2" xfId="2273"/>
    <cellStyle name="40% - Accent4 2 2" xfId="2274"/>
    <cellStyle name="40% - Accent4 3" xfId="2275"/>
    <cellStyle name="40% - Accent4 4" xfId="2276"/>
    <cellStyle name="40% - Accent4 5" xfId="2277"/>
    <cellStyle name="40% - Accent5 2" xfId="2278"/>
    <cellStyle name="40% - Accent5 2 2" xfId="2279"/>
    <cellStyle name="40% - Accent5 3" xfId="2280"/>
    <cellStyle name="40% - Accent5 4" xfId="2281"/>
    <cellStyle name="40% - Accent5 5" xfId="2282"/>
    <cellStyle name="40% - Accent6 2" xfId="2283"/>
    <cellStyle name="40% - Accent6 2 2" xfId="2284"/>
    <cellStyle name="40% - Accent6 3" xfId="2285"/>
    <cellStyle name="40% - Accent6 4" xfId="2286"/>
    <cellStyle name="40% - Accent6 5" xfId="2287"/>
    <cellStyle name="5_Percent" xfId="2288"/>
    <cellStyle name="5_Percent 5" xfId="2289"/>
    <cellStyle name="60% - Accent1 2" xfId="2290"/>
    <cellStyle name="60% - Accent1 2 2" xfId="2291"/>
    <cellStyle name="60% - Accent2 2" xfId="2292"/>
    <cellStyle name="60% - Accent2 2 2" xfId="2293"/>
    <cellStyle name="60% - Accent3 2" xfId="2294"/>
    <cellStyle name="60% - Accent3 2 2" xfId="2295"/>
    <cellStyle name="60% - Accent4 2" xfId="2296"/>
    <cellStyle name="60% - Accent4 2 2" xfId="2297"/>
    <cellStyle name="60% - Accent5 2" xfId="2298"/>
    <cellStyle name="60% - Accent5 2 2" xfId="2299"/>
    <cellStyle name="60% - Accent6 2" xfId="2300"/>
    <cellStyle name="60% - Accent6 2 2" xfId="2301"/>
    <cellStyle name="752131" xfId="2302"/>
    <cellStyle name="a" xfId="2303"/>
    <cellStyle name="ac" xfId="2304"/>
    <cellStyle name="Accent1 2" xfId="2305"/>
    <cellStyle name="Accent1 2 2" xfId="2306"/>
    <cellStyle name="Accent2 2" xfId="2307"/>
    <cellStyle name="Accent2 2 2" xfId="2308"/>
    <cellStyle name="Accent3 2" xfId="2309"/>
    <cellStyle name="Accent3 2 2" xfId="2310"/>
    <cellStyle name="Accent4 2" xfId="2311"/>
    <cellStyle name="Accent4 2 2" xfId="2312"/>
    <cellStyle name="Accent5 2" xfId="2313"/>
    <cellStyle name="Accent5 2 2" xfId="2314"/>
    <cellStyle name="Accent6 2" xfId="2315"/>
    <cellStyle name="Accent6 2 2" xfId="2316"/>
    <cellStyle name="acct" xfId="2317"/>
    <cellStyle name="Acct 0" xfId="2318"/>
    <cellStyle name="Acct 1" xfId="2319"/>
    <cellStyle name="Acct 1,$" xfId="2320"/>
    <cellStyle name="Acquisition" xfId="2321"/>
    <cellStyle name="act" xfId="2322"/>
    <cellStyle name="Actual data" xfId="2323"/>
    <cellStyle name="Actual Date" xfId="2324"/>
    <cellStyle name="Actual year" xfId="2325"/>
    <cellStyle name="Actuals Cells" xfId="2326"/>
    <cellStyle name="AFE" xfId="2327"/>
    <cellStyle name="aht" xfId="2328"/>
    <cellStyle name="AJHCustom" xfId="2329"/>
    <cellStyle name="Año" xfId="2330"/>
    <cellStyle name="ARaging" xfId="2331"/>
    <cellStyle name="args.style" xfId="2332"/>
    <cellStyle name="arial" xfId="2333"/>
    <cellStyle name="Arial 10" xfId="2334"/>
    <cellStyle name="Arial 12" xfId="2335"/>
    <cellStyle name="Arial6Bold" xfId="2336"/>
    <cellStyle name="Arial8Bold" xfId="2337"/>
    <cellStyle name="Arial8Italic" xfId="2338"/>
    <cellStyle name="ArialNormal" xfId="2339"/>
    <cellStyle name="As_Reported" xfId="2340"/>
    <cellStyle name="AsNorm" xfId="2341"/>
    <cellStyle name="AsPer" xfId="2342"/>
    <cellStyle name="Ass_perc" xfId="2343"/>
    <cellStyle name="Assum 0" xfId="2344"/>
    <cellStyle name="Assum 0 2" xfId="2345"/>
    <cellStyle name="Assum 1,%" xfId="2346"/>
    <cellStyle name="Assum 1,% 2" xfId="2347"/>
    <cellStyle name="Assum 1,$" xfId="2348"/>
    <cellStyle name="Assum 1,$ 2" xfId="2349"/>
    <cellStyle name="Assumption" xfId="2350"/>
    <cellStyle name="Assumptions" xfId="2351"/>
    <cellStyle name="Assumptions % 0 dp" xfId="2352"/>
    <cellStyle name="Assumptions % 1 dp" xfId="2353"/>
    <cellStyle name="Assumptions % 2 dp" xfId="2354"/>
    <cellStyle name="Assumptions % 3 dp" xfId="2355"/>
    <cellStyle name="Assumptions 0 dp" xfId="2356"/>
    <cellStyle name="Assumptions 1 dp" xfId="2357"/>
    <cellStyle name="Assumptions 2 dp" xfId="2358"/>
    <cellStyle name="Assumptions 3 dp" xfId="2359"/>
    <cellStyle name="Assumptions x 1 dp" xfId="2360"/>
    <cellStyle name="Assumptions x 2 dp" xfId="2361"/>
    <cellStyle name="ast" xfId="2362"/>
    <cellStyle name="at" xfId="2363"/>
    <cellStyle name="Attention" xfId="2364"/>
    <cellStyle name="Awaiting LAS" xfId="2365"/>
    <cellStyle name="b" xfId="2366"/>
    <cellStyle name="b_Eagle Bear model v8" xfId="2367"/>
    <cellStyle name="b_Feeder" xfId="2368"/>
    <cellStyle name="b_GKN_FNM model v3" xfId="2369"/>
    <cellStyle name="b_GKN_FNM model v3 2" xfId="2370"/>
    <cellStyle name="b_Impress - Shareholder returns - JPM Apr 26" xfId="2371"/>
    <cellStyle name="b_M&amp;A Model" xfId="2372"/>
    <cellStyle name="b_M&amp;A projections" xfId="2373"/>
    <cellStyle name="b_Mivisa DCF v1" xfId="2374"/>
    <cellStyle name="b_Project Lucy model v40 160305" xfId="2375"/>
    <cellStyle name="b_Project Lucy model v40 160305 2" xfId="2376"/>
    <cellStyle name="b_Project Lucy model v40 160305 2 2" xfId="2377"/>
    <cellStyle name="b_Project Lucy model v40 160305 3" xfId="2378"/>
    <cellStyle name="b_Project Lucy model v40 160305_Gondola Debt &amp; Valuation Model - 041109" xfId="2379"/>
    <cellStyle name="b_Project Lucy model v40 160305_Gondola Debt &amp; Valuation Model - 041109 2" xfId="2380"/>
    <cellStyle name="b%0" xfId="2381"/>
    <cellStyle name="b%1" xfId="2382"/>
    <cellStyle name="b%2" xfId="2383"/>
    <cellStyle name="b$0" xfId="2384"/>
    <cellStyle name="b$1" xfId="2385"/>
    <cellStyle name="b$2" xfId="2386"/>
    <cellStyle name="b£0" xfId="2387"/>
    <cellStyle name="b£1" xfId="2388"/>
    <cellStyle name="b£2" xfId="2389"/>
    <cellStyle name="b0" xfId="2390"/>
    <cellStyle name="b09" xfId="2391"/>
    <cellStyle name="b1" xfId="2392"/>
    <cellStyle name="b2" xfId="2393"/>
    <cellStyle name="Bad 2" xfId="2394"/>
    <cellStyle name="Bad 2 2" xfId="2395"/>
    <cellStyle name="BalanceSheet" xfId="2396"/>
    <cellStyle name="Banner" xfId="2397"/>
    <cellStyle name="Basic" xfId="2398"/>
    <cellStyle name="Basis points" xfId="2399"/>
    <cellStyle name="bbox" xfId="2400"/>
    <cellStyle name="Besuchter Hyperlink_Key assumptions GX companies" xfId="2401"/>
    <cellStyle name="Billion" xfId="2402"/>
    <cellStyle name="bjla" xfId="2403"/>
    <cellStyle name="bl" xfId="2404"/>
    <cellStyle name="black" xfId="2405"/>
    <cellStyle name="Black block" xfId="2406"/>
    <cellStyle name="Black Text" xfId="2407"/>
    <cellStyle name="Black Text (No Wrap)" xfId="2408"/>
    <cellStyle name="Black_Feeder" xfId="2409"/>
    <cellStyle name="BlackStrike" xfId="2410"/>
    <cellStyle name="BlackText" xfId="2411"/>
    <cellStyle name="BlackTitle" xfId="2412"/>
    <cellStyle name="Blank" xfId="2413"/>
    <cellStyle name="Blank [,]" xfId="2414"/>
    <cellStyle name="Blank [%]" xfId="2415"/>
    <cellStyle name="Blank [$]" xfId="2416"/>
    <cellStyle name="Blank [1,]" xfId="2417"/>
    <cellStyle name="Blank [1%]" xfId="2418"/>
    <cellStyle name="Blank [1$]" xfId="2419"/>
    <cellStyle name="Blank [2,]" xfId="2420"/>
    <cellStyle name="Blank [2%]" xfId="2421"/>
    <cellStyle name="Blank [2$]" xfId="2422"/>
    <cellStyle name="Blank [3,]" xfId="2423"/>
    <cellStyle name="Blank [3%]" xfId="2424"/>
    <cellStyle name="Blank [3$]" xfId="2425"/>
    <cellStyle name="blank_Feeder" xfId="2426"/>
    <cellStyle name="block" xfId="2427"/>
    <cellStyle name="Block Titles" xfId="2428"/>
    <cellStyle name="Block Titles 2" xfId="2429"/>
    <cellStyle name="blp_column_header" xfId="2430"/>
    <cellStyle name="blu" xfId="2431"/>
    <cellStyle name="Blue" xfId="2432"/>
    <cellStyle name="Blue heading" xfId="2433"/>
    <cellStyle name="blue shading" xfId="2434"/>
    <cellStyle name="Blue Text" xfId="2435"/>
    <cellStyle name="Blue Text - Ariel 10" xfId="2436"/>
    <cellStyle name="Blue Title" xfId="2437"/>
    <cellStyle name="Blue_02 Enersys - SAFT Merger_DH" xfId="2438"/>
    <cellStyle name="Blue&amp;white" xfId="2439"/>
    <cellStyle name="blue$00" xfId="2440"/>
    <cellStyle name="BLuedashZero" xfId="2441"/>
    <cellStyle name="bluenodec" xfId="2442"/>
    <cellStyle name="bluepercent" xfId="2443"/>
    <cellStyle name="bo" xfId="2444"/>
    <cellStyle name="bobby" xfId="2445"/>
    <cellStyle name="Body_$Dollars" xfId="2446"/>
    <cellStyle name="bold" xfId="2447"/>
    <cellStyle name="Bold/Border" xfId="2448"/>
    <cellStyle name="BoldText" xfId="2449"/>
    <cellStyle name="BoldText 2" xfId="2450"/>
    <cellStyle name="bord" xfId="2451"/>
    <cellStyle name="Border" xfId="2452"/>
    <cellStyle name="Border Heavy" xfId="2453"/>
    <cellStyle name="Border Heavy Up" xfId="2454"/>
    <cellStyle name="Border Thick" xfId="2455"/>
    <cellStyle name="Border Thin" xfId="2456"/>
    <cellStyle name="Border Thin Up" xfId="2457"/>
    <cellStyle name="Border Thin Up 2" xfId="2458"/>
    <cellStyle name="Border Thin_040921_Eutelsat_LBOModel_v1" xfId="2459"/>
    <cellStyle name="Border Years" xfId="2460"/>
    <cellStyle name="Border_Quasi Rent Illustration" xfId="2461"/>
    <cellStyle name="Border, Bottom" xfId="2462"/>
    <cellStyle name="Border, Left" xfId="2463"/>
    <cellStyle name="Border, Right" xfId="2464"/>
    <cellStyle name="Border, Right 2" xfId="2465"/>
    <cellStyle name="Border, Top" xfId="2466"/>
    <cellStyle name="Border, Top 2" xfId="2467"/>
    <cellStyle name="Bottom" xfId="2468"/>
    <cellStyle name="Bottom bold border" xfId="2469"/>
    <cellStyle name="Bottom Edge" xfId="2470"/>
    <cellStyle name="Bottom single border" xfId="2471"/>
    <cellStyle name="bout" xfId="2472"/>
    <cellStyle name="bout 2" xfId="2473"/>
    <cellStyle name="BoxHeading" xfId="2474"/>
    <cellStyle name="bp--" xfId="2475"/>
    <cellStyle name="Brand Align Left Text" xfId="2476"/>
    <cellStyle name="Brand Default" xfId="2477"/>
    <cellStyle name="Brand Percent" xfId="2478"/>
    <cellStyle name="Brand Source" xfId="2479"/>
    <cellStyle name="Brand Subtitle with Underline" xfId="2480"/>
    <cellStyle name="Brand Subtitle without Underline" xfId="2481"/>
    <cellStyle name="Brand Title" xfId="2482"/>
    <cellStyle name="British Pound" xfId="2483"/>
    <cellStyle name="BritPound" xfId="2484"/>
    <cellStyle name="bss0" xfId="2485"/>
    <cellStyle name="bss0 2" xfId="2486"/>
    <cellStyle name="bss2" xfId="2487"/>
    <cellStyle name="bss2 2" xfId="2488"/>
    <cellStyle name="bt" xfId="2489"/>
    <cellStyle name="btit" xfId="2490"/>
    <cellStyle name="Bullet" xfId="2491"/>
    <cellStyle name="Bullet [0]" xfId="2492"/>
    <cellStyle name="Bullet [2]" xfId="2493"/>
    <cellStyle name="Bullet [4]" xfId="2494"/>
    <cellStyle name="Buyout" xfId="2495"/>
    <cellStyle name="bx0" xfId="2496"/>
    <cellStyle name="bx1" xfId="2497"/>
    <cellStyle name="bx2" xfId="2498"/>
    <cellStyle name="c" xfId="2499"/>
    <cellStyle name="c 2" xfId="2500"/>
    <cellStyle name="c_Accretion (2)" xfId="2501"/>
    <cellStyle name="c_ad3" xfId="2502"/>
    <cellStyle name="c_ad5" xfId="2503"/>
    <cellStyle name="c_asko1" xfId="2504"/>
    <cellStyle name="c_Bal Sheets (2)" xfId="2505"/>
    <cellStyle name="c_btr_2" xfId="2506"/>
    <cellStyle name="c_btr_3" xfId="2507"/>
    <cellStyle name="c_Cases (2)" xfId="2508"/>
    <cellStyle name="c_Cases (2)_Feeder" xfId="2509"/>
    <cellStyle name="c_Cases (2)_M&amp;A Model" xfId="2510"/>
    <cellStyle name="c_Cases (2)_M&amp;A projections" xfId="2511"/>
    <cellStyle name="c_Cases (3)" xfId="2512"/>
    <cellStyle name="c_Cases (4)" xfId="2513"/>
    <cellStyle name="c_Crown" xfId="2514"/>
    <cellStyle name="c_dccmod1" xfId="2515"/>
    <cellStyle name="c_DCF Matrix (2)" xfId="2516"/>
    <cellStyle name="c_DCF Matrix (3)" xfId="2517"/>
    <cellStyle name="c_DCF Matrix (4)" xfId="2518"/>
    <cellStyle name="c_DMPR Sale (2)" xfId="2519"/>
    <cellStyle name="c_Earn-out (2)" xfId="2520"/>
    <cellStyle name="c_Earnings (2)" xfId="2521"/>
    <cellStyle name="c_Earnings (2)_Feeder" xfId="2522"/>
    <cellStyle name="c_Earnings (2)_M&amp;A Model" xfId="2523"/>
    <cellStyle name="c_Earnings (2)_M&amp;A projections" xfId="2524"/>
    <cellStyle name="c_Euro 2 (2)" xfId="2525"/>
    <cellStyle name="c_Euro PICS (2)" xfId="2526"/>
    <cellStyle name="c_Euro PICS (3)" xfId="2527"/>
    <cellStyle name="c_Europe (2)" xfId="2528"/>
    <cellStyle name="c_Feeder" xfId="2529"/>
    <cellStyle name="c_Grouse+Pelican" xfId="2530"/>
    <cellStyle name="c_Hist Inputs (2)" xfId="2531"/>
    <cellStyle name="c_Hist Inputs (3)" xfId="2532"/>
    <cellStyle name="c_Hist Inputs (4)" xfId="2533"/>
    <cellStyle name="c_LBO" xfId="2534"/>
    <cellStyle name="c_LBO IRR (2)" xfId="2535"/>
    <cellStyle name="c_LBO Sens (2)" xfId="2536"/>
    <cellStyle name="c_LBO Summary (2)" xfId="2537"/>
    <cellStyle name="c_lbo_profstaff1" xfId="2538"/>
    <cellStyle name="c_lbo_profstaff1 2" xfId="2539"/>
    <cellStyle name="c_lbo1" xfId="2540"/>
    <cellStyle name="c_lbo3" xfId="2541"/>
    <cellStyle name="c_LBO5" xfId="2542"/>
    <cellStyle name="c_M&amp;A Model" xfId="2543"/>
    <cellStyle name="c_M&amp;A projections" xfId="2544"/>
    <cellStyle name="c_Macros" xfId="2545"/>
    <cellStyle name="c_Macros (2)" xfId="2546"/>
    <cellStyle name="c_Manager (2)" xfId="2547"/>
    <cellStyle name="c_mod7" xfId="2548"/>
    <cellStyle name="c_mod9" xfId="2549"/>
    <cellStyle name="c_model1" xfId="2550"/>
    <cellStyle name="c_model6" xfId="2551"/>
    <cellStyle name="c_NOL (2)" xfId="2552"/>
    <cellStyle name="c_PFMA Cap (2)" xfId="2553"/>
    <cellStyle name="c_PFMA Credit (2)" xfId="2554"/>
    <cellStyle name="c_quarterly template" xfId="2555"/>
    <cellStyle name="c_Restructuring (2)" xfId="2556"/>
    <cellStyle name="c_Revised" xfId="2557"/>
    <cellStyle name="c_saft_1" xfId="2558"/>
    <cellStyle name="c_Schedules (2)" xfId="2559"/>
    <cellStyle name="c_Spring Final model" xfId="2560"/>
    <cellStyle name="c_Standalone (2)" xfId="2561"/>
    <cellStyle name="c_Trading Val Calc (2)" xfId="2562"/>
    <cellStyle name="c_Val Sum (2)" xfId="2563"/>
    <cellStyle name="c_WACC benchmarking" xfId="2564"/>
    <cellStyle name="c_WACC benchmarking_Blank LBO Model v15" xfId="2565"/>
    <cellStyle name="c_WACC benchmarking_Crown Holdings  - LBO Model 1.8 covenants_3 Aug" xfId="2566"/>
    <cellStyle name="c_WACC benchmarking_George - LBO Model 3.1" xfId="2567"/>
    <cellStyle name="c_West Ham (2)" xfId="2568"/>
    <cellStyle name="c_Westham (2)" xfId="2569"/>
    <cellStyle name="c_Wool_01_07_12_1999" xfId="2570"/>
    <cellStyle name="c_Wool_14_12_1999_2" xfId="2571"/>
    <cellStyle name="c_Wool_15_02_2000" xfId="2572"/>
    <cellStyle name="c_Wool_28_01_2000_02" xfId="2573"/>
    <cellStyle name="c_WoolEuro_12_04_2000_02" xfId="2574"/>
    <cellStyle name="c_WoolEuro_17_03_2000" xfId="2575"/>
    <cellStyle name="c_WoolEuro_20_03_2000_3" xfId="2576"/>
    <cellStyle name="c_WoolEuroEx_14_04_2000_01" xfId="2577"/>
    <cellStyle name="c0" xfId="2578"/>
    <cellStyle name="c2" xfId="2579"/>
    <cellStyle name="Cabecera 1" xfId="2580"/>
    <cellStyle name="Cabecera 2" xfId="2581"/>
    <cellStyle name="cach" xfId="2582"/>
    <cellStyle name="CALC Amount" xfId="2583"/>
    <cellStyle name="CALC Amount Total" xfId="2584"/>
    <cellStyle name="CALC Amount Total 2" xfId="2585"/>
    <cellStyle name="Calc Cells" xfId="2586"/>
    <cellStyle name="Calc Currency (0)" xfId="2587"/>
    <cellStyle name="Calc Currency (2)" xfId="2588"/>
    <cellStyle name="Calc Percent (0)" xfId="2589"/>
    <cellStyle name="Calc Percent (1)" xfId="2590"/>
    <cellStyle name="Calc Percent (2)" xfId="2591"/>
    <cellStyle name="Calc Units (0)" xfId="2592"/>
    <cellStyle name="Calc Units (1)" xfId="2593"/>
    <cellStyle name="Calc Units (2)" xfId="2594"/>
    <cellStyle name="Calcs" xfId="2595"/>
    <cellStyle name="Calculation 2" xfId="2596"/>
    <cellStyle name="Calculation 2 2" xfId="2597"/>
    <cellStyle name="Case" xfId="2598"/>
    <cellStyle name="CashFlow" xfId="2599"/>
    <cellStyle name="CATV Total" xfId="2600"/>
    <cellStyle name="CB" xfId="2601"/>
    <cellStyle name="center" xfId="2602"/>
    <cellStyle name="Cents" xfId="2603"/>
    <cellStyle name="Ch, Column Header" xfId="2604"/>
    <cellStyle name="Change" xfId="2605"/>
    <cellStyle name="Changeable" xfId="2606"/>
    <cellStyle name="Check" xfId="2607"/>
    <cellStyle name="Check Cell 2" xfId="2608"/>
    <cellStyle name="Check Cell 2 2" xfId="2609"/>
    <cellStyle name="Choose Number" xfId="2610"/>
    <cellStyle name="CK_BrokersInput" xfId="2611"/>
    <cellStyle name="claire" xfId="2612"/>
    <cellStyle name="CLEAR" xfId="2613"/>
    <cellStyle name="Client Name" xfId="2614"/>
    <cellStyle name="co" xfId="2615"/>
    <cellStyle name="COL HEADINGS" xfId="2616"/>
    <cellStyle name="Colhead_left" xfId="2617"/>
    <cellStyle name="ColHeading" xfId="2618"/>
    <cellStyle name="colheadleft" xfId="2619"/>
    <cellStyle name="colheadright" xfId="2620"/>
    <cellStyle name="Collegamento ipertestuale_MIDI MEDIA1" xfId="2621"/>
    <cellStyle name="Column Heading" xfId="2622"/>
    <cellStyle name="Column Headings" xfId="2623"/>
    <cellStyle name="Column Title" xfId="2624"/>
    <cellStyle name="column_heading" xfId="2625"/>
    <cellStyle name="ColumnHead" xfId="2626"/>
    <cellStyle name="ColumnHeaders" xfId="2627"/>
    <cellStyle name="ColumnHeading" xfId="2628"/>
    <cellStyle name="Comma  - Style1" xfId="2629"/>
    <cellStyle name="Comma  - Style2" xfId="2630"/>
    <cellStyle name="Comma  - Style3" xfId="2631"/>
    <cellStyle name="Comma  - Style4" xfId="2632"/>
    <cellStyle name="Comma  - Style5" xfId="2633"/>
    <cellStyle name="Comma  - Style6" xfId="2634"/>
    <cellStyle name="Comma  - Style7" xfId="2635"/>
    <cellStyle name="Comma  - Style8" xfId="2636"/>
    <cellStyle name="Comma ," xfId="2637"/>
    <cellStyle name="Comma (0)" xfId="2638"/>
    <cellStyle name="Comma (0dp)" xfId="2639"/>
    <cellStyle name="Comma (1dp)" xfId="2640"/>
    <cellStyle name="Comma (2)" xfId="2641"/>
    <cellStyle name="Comma (2dp)" xfId="2642"/>
    <cellStyle name="Comma [0] Total" xfId="2643"/>
    <cellStyle name="Comma [0] Total 2" xfId="2644"/>
    <cellStyle name="Comma [00]" xfId="2645"/>
    <cellStyle name="Comma [1]" xfId="2646"/>
    <cellStyle name="Comma [1] Total" xfId="2647"/>
    <cellStyle name="Comma [1] Total 2" xfId="2648"/>
    <cellStyle name="Comma [1]_Feeder" xfId="2649"/>
    <cellStyle name="Comma [2]" xfId="2650"/>
    <cellStyle name="Comma [2] Total" xfId="2651"/>
    <cellStyle name="Comma [2] Total 2" xfId="2652"/>
    <cellStyle name="Comma [2]_Funds Flow 01" xfId="2653"/>
    <cellStyle name="Comma [3]" xfId="2654"/>
    <cellStyle name="comma [zero]" xfId="2655"/>
    <cellStyle name="Comma 0" xfId="2656"/>
    <cellStyle name="Comma 0*" xfId="2657"/>
    <cellStyle name="Comma 10" xfId="2658"/>
    <cellStyle name="Comma 10 2" xfId="2659"/>
    <cellStyle name="Comma 10 2 2" xfId="2660"/>
    <cellStyle name="Comma 10 2 3" xfId="2661"/>
    <cellStyle name="Comma 10 2 4" xfId="2662"/>
    <cellStyle name="Comma 10 3" xfId="2663"/>
    <cellStyle name="Comma 10 3 2" xfId="2664"/>
    <cellStyle name="Comma 10 3 3" xfId="2665"/>
    <cellStyle name="Comma 10 3 4" xfId="2666"/>
    <cellStyle name="Comma 10 4" xfId="2667"/>
    <cellStyle name="Comma 10 5" xfId="2668"/>
    <cellStyle name="Comma 10 6" xfId="2669"/>
    <cellStyle name="Comma 11" xfId="2670"/>
    <cellStyle name="Comma 11 2" xfId="2671"/>
    <cellStyle name="Comma 11 2 2" xfId="2672"/>
    <cellStyle name="Comma 11 2 3" xfId="2673"/>
    <cellStyle name="Comma 11 2 4" xfId="2674"/>
    <cellStyle name="Comma 11 3" xfId="2675"/>
    <cellStyle name="Comma 11 3 2" xfId="2676"/>
    <cellStyle name="Comma 11 3 3" xfId="2677"/>
    <cellStyle name="Comma 11 3 4" xfId="2678"/>
    <cellStyle name="Comma 11 4" xfId="2679"/>
    <cellStyle name="Comma 11 5" xfId="2680"/>
    <cellStyle name="Comma 11 6" xfId="2681"/>
    <cellStyle name="Comma 12" xfId="2682"/>
    <cellStyle name="Comma 12 2" xfId="2683"/>
    <cellStyle name="Comma 12 3" xfId="2684"/>
    <cellStyle name="Comma 13" xfId="2685"/>
    <cellStyle name="Comma 13 2" xfId="2686"/>
    <cellStyle name="Comma 14" xfId="2687"/>
    <cellStyle name="Comma 14 2" xfId="2688"/>
    <cellStyle name="Comma 15" xfId="2689"/>
    <cellStyle name="Comma 15 2" xfId="2690"/>
    <cellStyle name="Comma 16" xfId="2691"/>
    <cellStyle name="Comma 17" xfId="2692"/>
    <cellStyle name="Comma 18" xfId="2693"/>
    <cellStyle name="Comma 19" xfId="2694"/>
    <cellStyle name="Comma 2" xfId="2695"/>
    <cellStyle name="Comma 2 2" xfId="2696"/>
    <cellStyle name="Comma 2 2 2" xfId="2697"/>
    <cellStyle name="Comma 2 3" xfId="2698"/>
    <cellStyle name="Comma 2 3 3" xfId="2699"/>
    <cellStyle name="Comma 2 4" xfId="2700"/>
    <cellStyle name="Comma 2 5" xfId="2701"/>
    <cellStyle name="Comma 2 6" xfId="2702"/>
    <cellStyle name="Comma 2 7" xfId="2703"/>
    <cellStyle name="Comma 2 8" xfId="2704"/>
    <cellStyle name="Comma 2_Accretion_Dilution" xfId="2705"/>
    <cellStyle name="Comma 2*" xfId="2706"/>
    <cellStyle name="Comma 20" xfId="2707"/>
    <cellStyle name="Comma 20 2" xfId="2708"/>
    <cellStyle name="Comma 20 3" xfId="2709"/>
    <cellStyle name="Comma 20 4" xfId="2710"/>
    <cellStyle name="Comma 21" xfId="2711"/>
    <cellStyle name="Comma 22" xfId="2712"/>
    <cellStyle name="Comma 23" xfId="2713"/>
    <cellStyle name="Comma 23 2" xfId="2714"/>
    <cellStyle name="Comma 23 2 2" xfId="2715"/>
    <cellStyle name="Comma 24" xfId="2716"/>
    <cellStyle name="Comma 25" xfId="2717"/>
    <cellStyle name="Comma 26" xfId="2718"/>
    <cellStyle name="Comma 26 2" xfId="2719"/>
    <cellStyle name="Comma 27" xfId="2720"/>
    <cellStyle name="Comma 28" xfId="2721"/>
    <cellStyle name="Comma 3" xfId="2722"/>
    <cellStyle name="Comma 3 2" xfId="2723"/>
    <cellStyle name="Comma 3 2 2" xfId="2724"/>
    <cellStyle name="Comma 3 3" xfId="2725"/>
    <cellStyle name="Comma 3 4" xfId="2726"/>
    <cellStyle name="Comma 3 5" xfId="2727"/>
    <cellStyle name="Comma 3 6" xfId="2728"/>
    <cellStyle name="Comma 3*" xfId="2729"/>
    <cellStyle name="Comma 4" xfId="2730"/>
    <cellStyle name="Comma 4 2" xfId="2731"/>
    <cellStyle name="Comma 4 3" xfId="2732"/>
    <cellStyle name="Comma 5" xfId="2733"/>
    <cellStyle name="Comma 5 2" xfId="2734"/>
    <cellStyle name="Comma 5 3" xfId="2735"/>
    <cellStyle name="Comma 55" xfId="2736"/>
    <cellStyle name="Comma 6" xfId="2737"/>
    <cellStyle name="Comma 6 2" xfId="2738"/>
    <cellStyle name="Comma 6 2 2" xfId="2739"/>
    <cellStyle name="Comma 6 2 3" xfId="2740"/>
    <cellStyle name="Comma 6 2 4" xfId="2741"/>
    <cellStyle name="Comma 6 3" xfId="2742"/>
    <cellStyle name="Comma 6 3 2" xfId="2743"/>
    <cellStyle name="Comma 6 3 3" xfId="2744"/>
    <cellStyle name="Comma 6 3 4" xfId="2745"/>
    <cellStyle name="Comma 6 4" xfId="2746"/>
    <cellStyle name="Comma 6 5" xfId="2747"/>
    <cellStyle name="Comma 6 6" xfId="2748"/>
    <cellStyle name="Comma 7" xfId="2749"/>
    <cellStyle name="Comma 8" xfId="2750"/>
    <cellStyle name="Comma 8 2" xfId="2751"/>
    <cellStyle name="Comma 8 2 2" xfId="2752"/>
    <cellStyle name="Comma 8 2 3" xfId="2753"/>
    <cellStyle name="Comma 8 2 4" xfId="2754"/>
    <cellStyle name="Comma 8 3" xfId="2755"/>
    <cellStyle name="Comma 8 3 2" xfId="2756"/>
    <cellStyle name="Comma 8 3 3" xfId="2757"/>
    <cellStyle name="Comma 8 3 4" xfId="2758"/>
    <cellStyle name="Comma 8 4" xfId="2759"/>
    <cellStyle name="Comma 8 5" xfId="2760"/>
    <cellStyle name="Comma 8 6" xfId="2761"/>
    <cellStyle name="Comma 9" xfId="2762"/>
    <cellStyle name="Comma 9 2" xfId="2763"/>
    <cellStyle name="Comma 9 2 2" xfId="2764"/>
    <cellStyle name="Comma 9 2 3" xfId="2765"/>
    <cellStyle name="Comma 9 2 4" xfId="2766"/>
    <cellStyle name="Comma 9 3" xfId="2767"/>
    <cellStyle name="Comma 9 3 2" xfId="2768"/>
    <cellStyle name="Comma 9 3 3" xfId="2769"/>
    <cellStyle name="Comma 9 3 4" xfId="2770"/>
    <cellStyle name="Comma 9 4" xfId="2771"/>
    <cellStyle name="Comma 9 5" xfId="2772"/>
    <cellStyle name="Comma 9 6" xfId="2773"/>
    <cellStyle name="Comma Cents" xfId="2774"/>
    <cellStyle name="Comma, 1 dec" xfId="2775"/>
    <cellStyle name="Comma, 1dec" xfId="2776"/>
    <cellStyle name="Comma[0]" xfId="2777"/>
    <cellStyle name="Comma*" xfId="2778"/>
    <cellStyle name="Comma0" xfId="2779"/>
    <cellStyle name="Comma1" xfId="2780"/>
    <cellStyle name="Comma1 - Style1" xfId="2781"/>
    <cellStyle name="Comma2" xfId="2782"/>
    <cellStyle name="Comment" xfId="2783"/>
    <cellStyle name="Company" xfId="2784"/>
    <cellStyle name="Company Name" xfId="2785"/>
    <cellStyle name="Company_CSC July 24" xfId="2786"/>
    <cellStyle name="CompanyName" xfId="2787"/>
    <cellStyle name="Copy Decimal 0" xfId="2788"/>
    <cellStyle name="Copy Decimal 0,00" xfId="2789"/>
    <cellStyle name="Copy Percent 0" xfId="2790"/>
    <cellStyle name="Copy Percent 0,00" xfId="2791"/>
    <cellStyle name="Cost" xfId="2792"/>
    <cellStyle name="CountryTitle" xfId="2793"/>
    <cellStyle name="Cover" xfId="2794"/>
    <cellStyle name="Cover Date" xfId="2795"/>
    <cellStyle name="Cover Subtitle" xfId="2796"/>
    <cellStyle name="Cover Title" xfId="2797"/>
    <cellStyle name="cu" xfId="2798"/>
    <cellStyle name="CurRatio" xfId="2799"/>
    <cellStyle name="Currency [0] Total" xfId="2800"/>
    <cellStyle name="Currency [0] Total 2" xfId="2801"/>
    <cellStyle name="Currency [00]" xfId="2802"/>
    <cellStyle name="Currency [1]" xfId="2803"/>
    <cellStyle name="Currency [1] Total" xfId="2804"/>
    <cellStyle name="Currency [1] Total 2" xfId="2805"/>
    <cellStyle name="Currency [1]_Feeder" xfId="2806"/>
    <cellStyle name="Currency [2]" xfId="2807"/>
    <cellStyle name="Currency [2] Total" xfId="2808"/>
    <cellStyle name="Currency [2] Total 2" xfId="2809"/>
    <cellStyle name="Currency [2]_Feeder" xfId="2810"/>
    <cellStyle name="Currency [3]" xfId="2811"/>
    <cellStyle name="Currency [B]" xfId="2812"/>
    <cellStyle name="Currency 0" xfId="2813"/>
    <cellStyle name="Currency 2" xfId="2814"/>
    <cellStyle name="Currency 2 Total" xfId="2815"/>
    <cellStyle name="Currency 2 Total 2" xfId="2816"/>
    <cellStyle name="Currency 2_Accretion_Dilution" xfId="2817"/>
    <cellStyle name="Currency 2*" xfId="2818"/>
    <cellStyle name="Currency 3*" xfId="2819"/>
    <cellStyle name="Currency dollars[0]" xfId="2820"/>
    <cellStyle name="Currency Euros" xfId="2821"/>
    <cellStyle name="Currency--" xfId="2822"/>
    <cellStyle name="Currency*" xfId="2823"/>
    <cellStyle name="Currency$" xfId="2824"/>
    <cellStyle name="Currency0" xfId="2825"/>
    <cellStyle name="Currency1" xfId="2826"/>
    <cellStyle name="Currency2" xfId="2827"/>
    <cellStyle name="Currencyunder" xfId="2828"/>
    <cellStyle name="Currsmall" xfId="2829"/>
    <cellStyle name="d" xfId="2830"/>
    <cellStyle name="d-mmm-yy" xfId="2831"/>
    <cellStyle name="Dash" xfId="2832"/>
    <cellStyle name="Data" xfId="2833"/>
    <cellStyle name="Data Link" xfId="2834"/>
    <cellStyle name="DataBold" xfId="2835"/>
    <cellStyle name="Date" xfId="2836"/>
    <cellStyle name="Date - d-mmm" xfId="2837"/>
    <cellStyle name="Date - d-mmm-yy" xfId="2838"/>
    <cellStyle name="Date - mmm-yy" xfId="2839"/>
    <cellStyle name="date - Style5" xfId="2840"/>
    <cellStyle name="Date [Abbreviated]" xfId="2841"/>
    <cellStyle name="Date [D-M-Y]" xfId="2842"/>
    <cellStyle name="Date [d-mmm-yy]" xfId="2843"/>
    <cellStyle name="date [dd mmm]" xfId="2844"/>
    <cellStyle name="Date [Long Europe]" xfId="2845"/>
    <cellStyle name="Date [Long U.S.]" xfId="2846"/>
    <cellStyle name="Date [M-Y]" xfId="2847"/>
    <cellStyle name="Date [M/D/Y]" xfId="2848"/>
    <cellStyle name="Date [M/Y]" xfId="2849"/>
    <cellStyle name="Date [mm-d-yy]" xfId="2850"/>
    <cellStyle name="Date [mm-d-yyyy]" xfId="2851"/>
    <cellStyle name="date [mmm yy]" xfId="2852"/>
    <cellStyle name="date [mmm yyyy]" xfId="2853"/>
    <cellStyle name="Date [mmm-d-yyyy]" xfId="2854"/>
    <cellStyle name="Date [mmm-yy]" xfId="2855"/>
    <cellStyle name="Date [mmm-yyyy]" xfId="2856"/>
    <cellStyle name="Date [Short Europe]" xfId="2857"/>
    <cellStyle name="Date [Short U.S.]" xfId="2858"/>
    <cellStyle name="Date 2" xfId="2859"/>
    <cellStyle name="Date Aligned" xfId="2860"/>
    <cellStyle name="Date Aligned*" xfId="2861"/>
    <cellStyle name="Date dd-mmm" xfId="2862"/>
    <cellStyle name="Date dd-mmm-yy" xfId="2863"/>
    <cellStyle name="Date mmm-yy" xfId="2864"/>
    <cellStyle name="Date Short" xfId="2865"/>
    <cellStyle name="Date_~7573237" xfId="2866"/>
    <cellStyle name="Date, Long" xfId="2867"/>
    <cellStyle name="Date, Short" xfId="2868"/>
    <cellStyle name="Date1" xfId="2869"/>
    <cellStyle name="Date2" xfId="2870"/>
    <cellStyle name="DateLong" xfId="2871"/>
    <cellStyle name="Dates" xfId="2872"/>
    <cellStyle name="DateYear" xfId="2873"/>
    <cellStyle name="Datum" xfId="2874"/>
    <cellStyle name="David" xfId="2875"/>
    <cellStyle name="day month" xfId="2876"/>
    <cellStyle name="days" xfId="2877"/>
    <cellStyle name="DblLineDollarAcct" xfId="2878"/>
    <cellStyle name="DblLinePercent" xfId="2879"/>
    <cellStyle name="Decimal" xfId="2880"/>
    <cellStyle name="Decimal (negative)" xfId="2881"/>
    <cellStyle name="decimal [3]" xfId="2882"/>
    <cellStyle name="decimal [4]" xfId="2883"/>
    <cellStyle name="Decimal 0,0" xfId="2884"/>
    <cellStyle name="Decimal 0,00" xfId="2885"/>
    <cellStyle name="Decimal 0,0000" xfId="2886"/>
    <cellStyle name="default" xfId="2887"/>
    <cellStyle name="Deviant" xfId="2888"/>
    <cellStyle name="Dezimal [+line]" xfId="2889"/>
    <cellStyle name="Dezimal [0]_ !gesamt planIst 94" xfId="2890"/>
    <cellStyle name="Dezimal +" xfId="2891"/>
    <cellStyle name="Dezimal + 0" xfId="2892"/>
    <cellStyle name="Dezimal__Utopia Index Index und Guidance (Deutsch)" xfId="2893"/>
    <cellStyle name="Dia" xfId="2894"/>
    <cellStyle name="Dollar" xfId="2895"/>
    <cellStyle name="Dollar1" xfId="2896"/>
    <cellStyle name="Dollar1Blue" xfId="2897"/>
    <cellStyle name="Dollar2" xfId="2898"/>
    <cellStyle name="DollarAccounting" xfId="2899"/>
    <cellStyle name="dollars" xfId="2900"/>
    <cellStyle name="Dollars No Decimal" xfId="2901"/>
    <cellStyle name="Dollars One Decimal" xfId="2902"/>
    <cellStyle name="Dollars_MD 1 model_blank_Augustin" xfId="2903"/>
    <cellStyle name="DollarWhole" xfId="2904"/>
    <cellStyle name="Dotted Line" xfId="2905"/>
    <cellStyle name="Double Accounting" xfId="2906"/>
    <cellStyle name="Double Underline" xfId="2907"/>
    <cellStyle name="Download" xfId="2908"/>
    <cellStyle name="Driver" xfId="2909"/>
    <cellStyle name="Driver Lable" xfId="2910"/>
    <cellStyle name="Driver_Feeder" xfId="2911"/>
    <cellStyle name="Encabez1" xfId="2912"/>
    <cellStyle name="Encabez2" xfId="2913"/>
    <cellStyle name="End Table" xfId="2914"/>
    <cellStyle name="Enter Currency (0)" xfId="2915"/>
    <cellStyle name="Enter Currency (2)" xfId="2916"/>
    <cellStyle name="Enter Units (0)" xfId="2917"/>
    <cellStyle name="Enter Units (1)" xfId="2918"/>
    <cellStyle name="Enter Units (2)" xfId="2919"/>
    <cellStyle name="EPS" xfId="2920"/>
    <cellStyle name="EPSActual" xfId="2921"/>
    <cellStyle name="EPSEstimate" xfId="2922"/>
    <cellStyle name="Estimate" xfId="2923"/>
    <cellStyle name="Euro" xfId="2924"/>
    <cellStyle name="Euro Millions" xfId="2925"/>
    <cellStyle name="Euro_Bertelsmann_with Ratings Adj vs.2" xfId="2926"/>
    <cellStyle name="Euros No Decimal" xfId="2927"/>
    <cellStyle name="Euros One Decimal" xfId="2928"/>
    <cellStyle name="EY House" xfId="2929"/>
    <cellStyle name="EY Narrative text" xfId="2930"/>
    <cellStyle name="EY%colcalc" xfId="2931"/>
    <cellStyle name="EY%input" xfId="2932"/>
    <cellStyle name="EY%rowcalc" xfId="2933"/>
    <cellStyle name="EY0dp" xfId="2934"/>
    <cellStyle name="EY1dp" xfId="2935"/>
    <cellStyle name="EY2dp" xfId="2936"/>
    <cellStyle name="EY3dp" xfId="2937"/>
    <cellStyle name="EYChartTitle" xfId="2938"/>
    <cellStyle name="EYColumnHeading" xfId="2939"/>
    <cellStyle name="EYColumnHeadingItalic" xfId="2940"/>
    <cellStyle name="EYCoverDatabookName" xfId="2941"/>
    <cellStyle name="EYCoverDate" xfId="2942"/>
    <cellStyle name="EYCoverDraft" xfId="2943"/>
    <cellStyle name="EYCoverProjectName" xfId="2944"/>
    <cellStyle name="EYCurrency" xfId="2945"/>
    <cellStyle name="EYHeading1" xfId="2946"/>
    <cellStyle name="EYheading2" xfId="2947"/>
    <cellStyle name="EYheading3" xfId="2948"/>
    <cellStyle name="EYNotes" xfId="2949"/>
    <cellStyle name="EYNotesHeading" xfId="2950"/>
    <cellStyle name="EYnumber" xfId="2951"/>
    <cellStyle name="EYSectionHeading" xfId="2952"/>
    <cellStyle name="EYSheetHeader1" xfId="2953"/>
    <cellStyle name="EYSheetHeading" xfId="2954"/>
    <cellStyle name="EYsmallheading" xfId="2955"/>
    <cellStyle name="EYSource" xfId="2956"/>
    <cellStyle name="EYtext" xfId="2957"/>
    <cellStyle name="EYtextbold" xfId="2958"/>
    <cellStyle name="EYtextbolditalic" xfId="2959"/>
    <cellStyle name="EYtextitalic" xfId="2960"/>
    <cellStyle name="fact" xfId="2961"/>
    <cellStyle name="Factor" xfId="2962"/>
    <cellStyle name="Fest" xfId="2963"/>
    <cellStyle name="Fijo" xfId="2964"/>
    <cellStyle name="Financiero" xfId="2965"/>
    <cellStyle name="Fixed" xfId="2966"/>
    <cellStyle name="Fixed [0]" xfId="2967"/>
    <cellStyle name="Fixed_Bertelsmann_with Ratings Adj vs.2" xfId="2968"/>
    <cellStyle name="Fixlong" xfId="2969"/>
    <cellStyle name="Footer SBILogo1" xfId="2970"/>
    <cellStyle name="Footer SBILogo2" xfId="2971"/>
    <cellStyle name="Footnote" xfId="2972"/>
    <cellStyle name="Footnote Reference" xfId="2973"/>
    <cellStyle name="Footnote_comments" xfId="2974"/>
    <cellStyle name="Formula" xfId="2975"/>
    <cellStyle name="Formule" xfId="2976"/>
    <cellStyle name="Fraction" xfId="2977"/>
    <cellStyle name="Fraction [8]" xfId="2978"/>
    <cellStyle name="Fraction [Bl]" xfId="2979"/>
    <cellStyle name="Fraction_Feeder" xfId="2980"/>
    <cellStyle name="General" xfId="2981"/>
    <cellStyle name="General [C]" xfId="2982"/>
    <cellStyle name="General [R]" xfId="2983"/>
    <cellStyle name="General heading" xfId="2984"/>
    <cellStyle name="Global" xfId="2985"/>
    <cellStyle name="Grey" xfId="2986"/>
    <cellStyle name="GrowthRate" xfId="2987"/>
    <cellStyle name="GrowthSeq" xfId="2988"/>
    <cellStyle name="GWN Table Body" xfId="2989"/>
    <cellStyle name="GWN Table Header" xfId="2990"/>
    <cellStyle name="GWN Table Left Header" xfId="2991"/>
    <cellStyle name="GWN Table Note" xfId="2992"/>
    <cellStyle name="GWN Table Title" xfId="2993"/>
    <cellStyle name="H 2" xfId="2994"/>
    <cellStyle name="H Acct 1" xfId="2995"/>
    <cellStyle name="H Acct 1,$" xfId="2996"/>
    <cellStyle name="haeding 2" xfId="2997"/>
    <cellStyle name="hard" xfId="2998"/>
    <cellStyle name="Hard code" xfId="2999"/>
    <cellStyle name="Hard code %" xfId="3000"/>
    <cellStyle name="Hard code_5y FVebitda" xfId="3001"/>
    <cellStyle name="Hard nb" xfId="3002"/>
    <cellStyle name="hard no" xfId="3003"/>
    <cellStyle name="hard no." xfId="3004"/>
    <cellStyle name="Hard Percent" xfId="3005"/>
    <cellStyle name="hard_5y FVebitda" xfId="3006"/>
    <cellStyle name="Hardcoded" xfId="3007"/>
    <cellStyle name="hardno" xfId="3008"/>
    <cellStyle name="head1" xfId="3009"/>
    <cellStyle name="head2" xfId="3010"/>
    <cellStyle name="Header" xfId="3011"/>
    <cellStyle name="header 2" xfId="3012"/>
    <cellStyle name="Header Draft Stamp" xfId="3013"/>
    <cellStyle name="Header_LBO" xfId="3014"/>
    <cellStyle name="Header1" xfId="3015"/>
    <cellStyle name="Header2" xfId="3016"/>
    <cellStyle name="Heading" xfId="3017"/>
    <cellStyle name="Heading 1 Above" xfId="3018"/>
    <cellStyle name="Heading 1+" xfId="3019"/>
    <cellStyle name="Heading 2 2" xfId="3020"/>
    <cellStyle name="Heading 2 Below" xfId="3021"/>
    <cellStyle name="Heading 2+" xfId="3022"/>
    <cellStyle name="Heading 3+" xfId="3023"/>
    <cellStyle name="Heading 5" xfId="3024"/>
    <cellStyle name="Heading1" xfId="3025"/>
    <cellStyle name="Heading2" xfId="3026"/>
    <cellStyle name="Heading3" xfId="3027"/>
    <cellStyle name="Hidden" xfId="3028"/>
    <cellStyle name="hide" xfId="3029"/>
    <cellStyle name="Highlight" xfId="3030"/>
    <cellStyle name="Hist_perc" xfId="3031"/>
    <cellStyle name="Historic" xfId="3032"/>
    <cellStyle name="Historical" xfId="3033"/>
    <cellStyle name="historical #" xfId="3034"/>
    <cellStyle name="historical %" xfId="3035"/>
    <cellStyle name="ht" xfId="3036"/>
    <cellStyle name="IBESInput" xfId="3037"/>
    <cellStyle name="Important" xfId="3038"/>
    <cellStyle name="Imput" xfId="3039"/>
    <cellStyle name="IncomeStatement" xfId="3040"/>
    <cellStyle name="Indent1" xfId="3041"/>
    <cellStyle name="Indented [0]" xfId="3042"/>
    <cellStyle name="Indented [2]" xfId="3043"/>
    <cellStyle name="Indented [4]" xfId="3044"/>
    <cellStyle name="Indented [6]" xfId="3045"/>
    <cellStyle name="inpt" xfId="3046"/>
    <cellStyle name="Input [yellow]" xfId="3047"/>
    <cellStyle name="Input %" xfId="3048"/>
    <cellStyle name="Input % (1dp)" xfId="3049"/>
    <cellStyle name="Input 0" xfId="3050"/>
    <cellStyle name="Input 0,0" xfId="3051"/>
    <cellStyle name="Input 10" xfId="3052"/>
    <cellStyle name="Input 10 2" xfId="3053"/>
    <cellStyle name="Input 11" xfId="3054"/>
    <cellStyle name="Input 11 2" xfId="3055"/>
    <cellStyle name="Input 12" xfId="3056"/>
    <cellStyle name="Input 12 2" xfId="3057"/>
    <cellStyle name="Input 13" xfId="3058"/>
    <cellStyle name="Input 13 2" xfId="3059"/>
    <cellStyle name="Input 14" xfId="3060"/>
    <cellStyle name="Input 14 2" xfId="3061"/>
    <cellStyle name="Input 2" xfId="3062"/>
    <cellStyle name="Input 2 2" xfId="3063"/>
    <cellStyle name="Input 3" xfId="3064"/>
    <cellStyle name="Input 3 2" xfId="3065"/>
    <cellStyle name="Input 4" xfId="3066"/>
    <cellStyle name="Input 4 2" xfId="3067"/>
    <cellStyle name="Input 5" xfId="3068"/>
    <cellStyle name="Input 5 2" xfId="3069"/>
    <cellStyle name="Input 6" xfId="3070"/>
    <cellStyle name="Input 6 2" xfId="3071"/>
    <cellStyle name="Input 7" xfId="3072"/>
    <cellStyle name="Input 7 2" xfId="3073"/>
    <cellStyle name="Input 8" xfId="3074"/>
    <cellStyle name="Input 8 2" xfId="3075"/>
    <cellStyle name="Input 9" xfId="3076"/>
    <cellStyle name="Input 9 2" xfId="3077"/>
    <cellStyle name="Input Cells" xfId="3078"/>
    <cellStyle name="Input comma" xfId="3079"/>
    <cellStyle name="Input Currency" xfId="3080"/>
    <cellStyle name="Input Date" xfId="3081"/>
    <cellStyle name="Input Fixed [0]" xfId="3082"/>
    <cellStyle name="Input Link" xfId="3083"/>
    <cellStyle name="Input multiple" xfId="3084"/>
    <cellStyle name="Input Normal" xfId="3085"/>
    <cellStyle name="Input Number" xfId="3086"/>
    <cellStyle name="Input number (0dp)" xfId="3087"/>
    <cellStyle name="Input number (1dp)" xfId="3088"/>
    <cellStyle name="Input Number Normal" xfId="3089"/>
    <cellStyle name="Input Percent" xfId="3090"/>
    <cellStyle name="Input Percent [2]" xfId="3091"/>
    <cellStyle name="Input Percent_Bertelsmann_with Ratings Adj vs.2" xfId="3092"/>
    <cellStyle name="Input Titles" xfId="3093"/>
    <cellStyle name="Input%" xfId="3094"/>
    <cellStyle name="Input$" xfId="3095"/>
    <cellStyle name="Input0dec" xfId="3096"/>
    <cellStyle name="Input2dec" xfId="3097"/>
    <cellStyle name="InputBlueFont" xfId="3098"/>
    <cellStyle name="InputBlueFontLocked" xfId="3099"/>
    <cellStyle name="InputCurrency" xfId="3100"/>
    <cellStyle name="InputCurrency2" xfId="3101"/>
    <cellStyle name="InputDate" xfId="3102"/>
    <cellStyle name="InputDate 2" xfId="3103"/>
    <cellStyle name="InputHead" xfId="3104"/>
    <cellStyle name="InputMultiple1" xfId="3105"/>
    <cellStyle name="InputPercent" xfId="3106"/>
    <cellStyle name="InputPercent1" xfId="3107"/>
    <cellStyle name="InputPop" xfId="3108"/>
    <cellStyle name="Integer" xfId="3109"/>
    <cellStyle name="Item" xfId="3110"/>
    <cellStyle name="ItemTypeClass" xfId="3111"/>
    <cellStyle name="Komma [0]_laroux" xfId="3112"/>
    <cellStyle name="Komma_laroux" xfId="3113"/>
    <cellStyle name="KPMG Heading 1" xfId="3114"/>
    <cellStyle name="KPMG Heading 2" xfId="3115"/>
    <cellStyle name="KPMG Heading 3" xfId="3116"/>
    <cellStyle name="KPMG Heading 4" xfId="3117"/>
    <cellStyle name="KPMG Normal" xfId="3118"/>
    <cellStyle name="KPMG Normal Text" xfId="3119"/>
    <cellStyle name="ligne_detail" xfId="3120"/>
    <cellStyle name="Line" xfId="3121"/>
    <cellStyle name="Link" xfId="3122"/>
    <cellStyle name="Link Currency (0)" xfId="3123"/>
    <cellStyle name="Link Currency (2)" xfId="3124"/>
    <cellStyle name="Link Units (0)" xfId="3125"/>
    <cellStyle name="Link Units (1)" xfId="3126"/>
    <cellStyle name="Link Units (2)" xfId="3127"/>
    <cellStyle name="Locked" xfId="3128"/>
    <cellStyle name="lpt" xfId="3129"/>
    <cellStyle name="lspt" xfId="3130"/>
    <cellStyle name="m" xfId="3131"/>
    <cellStyle name="m/d/yy" xfId="3132"/>
    <cellStyle name="m1" xfId="3133"/>
    <cellStyle name="Main item" xfId="3134"/>
    <cellStyle name="Main Title" xfId="3135"/>
    <cellStyle name="Margins" xfId="3136"/>
    <cellStyle name="Migliaia (0)" xfId="3137"/>
    <cellStyle name="Migliaia_AdR prelim valuation 010130 base case Ver5 Final" xfId="3138"/>
    <cellStyle name="Millares [0]_Asset Mgmt " xfId="3139"/>
    <cellStyle name="Millares_Asset Mgmt " xfId="3140"/>
    <cellStyle name="Milliers [0]_AR1194" xfId="3141"/>
    <cellStyle name="Milliers_AR1194" xfId="3142"/>
    <cellStyle name="million" xfId="3143"/>
    <cellStyle name="million [1]" xfId="3144"/>
    <cellStyle name="million_DCF" xfId="3145"/>
    <cellStyle name="millions" xfId="3146"/>
    <cellStyle name="MLComma0" xfId="3147"/>
    <cellStyle name="MLDollar0" xfId="3148"/>
    <cellStyle name="MLEuro0" xfId="3149"/>
    <cellStyle name="MLMultiple0" xfId="3150"/>
    <cellStyle name="MLPercent0" xfId="3151"/>
    <cellStyle name="MLPound0" xfId="3152"/>
    <cellStyle name="MLYen0" xfId="3153"/>
    <cellStyle name="mod1" xfId="3154"/>
    <cellStyle name="model" xfId="3155"/>
    <cellStyle name="modelo1" xfId="3156"/>
    <cellStyle name="Moneda [0]_Asset Mgmt " xfId="3157"/>
    <cellStyle name="Moneda_Asset Mgmt " xfId="3158"/>
    <cellStyle name="Monétaire [0]_AR1194" xfId="3159"/>
    <cellStyle name="Monétaire_AR1194" xfId="3160"/>
    <cellStyle name="Monetario" xfId="3161"/>
    <cellStyle name="Money" xfId="3162"/>
    <cellStyle name="month" xfId="3163"/>
    <cellStyle name="MonthYears" xfId="3164"/>
    <cellStyle name="Morgan" xfId="3165"/>
    <cellStyle name="Multiple" xfId="3166"/>
    <cellStyle name="Multiple [0]" xfId="3167"/>
    <cellStyle name="Multiple [1]" xfId="3168"/>
    <cellStyle name="Multiple_detailed bank case 21 3 05" xfId="3169"/>
    <cellStyle name="Multiple1" xfId="3170"/>
    <cellStyle name="MultipleBelow" xfId="3171"/>
    <cellStyle name="MultipleDouble" xfId="3172"/>
    <cellStyle name="MultipleInput" xfId="3173"/>
    <cellStyle name="MultipleInput 2" xfId="3174"/>
    <cellStyle name="Multiples1" xfId="3175"/>
    <cellStyle name="n" xfId="3176"/>
    <cellStyle name="n0" xfId="3177"/>
    <cellStyle name="n1" xfId="3178"/>
    <cellStyle name="n2" xfId="3179"/>
    <cellStyle name="NA is zero" xfId="3180"/>
    <cellStyle name="Name" xfId="3181"/>
    <cellStyle name="NivelFila_2_Consejo2001" xfId="3182"/>
    <cellStyle name="No Border" xfId="3183"/>
    <cellStyle name="no dec" xfId="3184"/>
    <cellStyle name="No Decimal" xfId="3185"/>
    <cellStyle name="No.s to 1dp" xfId="3186"/>
    <cellStyle name="NORAYAS" xfId="3187"/>
    <cellStyle name="Norm" xfId="3188"/>
    <cellStyle name="norma;l" xfId="3189"/>
    <cellStyle name="norma;l 2" xfId="3190"/>
    <cellStyle name="Normal - Style1" xfId="3191"/>
    <cellStyle name="Normal (no,)" xfId="3192"/>
    <cellStyle name="Normal [0]" xfId="3193"/>
    <cellStyle name="Normal [1]" xfId="3194"/>
    <cellStyle name="Normal [2]" xfId="3195"/>
    <cellStyle name="Normal [3]" xfId="3196"/>
    <cellStyle name="normal [zero]" xfId="3197"/>
    <cellStyle name="Normal 10" xfId="3198"/>
    <cellStyle name="Normal 11" xfId="3199"/>
    <cellStyle name="Normal 12" xfId="3200"/>
    <cellStyle name="Normal 13" xfId="3201"/>
    <cellStyle name="Normal 14" xfId="3202"/>
    <cellStyle name="Normal 15" xfId="3203"/>
    <cellStyle name="Normal 16" xfId="3204"/>
    <cellStyle name="Normal 16 2" xfId="3205"/>
    <cellStyle name="Normal 2" xfId="3206"/>
    <cellStyle name="Normal 2 2" xfId="3207"/>
    <cellStyle name="Normal 2 3" xfId="3208"/>
    <cellStyle name="Normal 3" xfId="3209"/>
    <cellStyle name="Normal 4" xfId="3210"/>
    <cellStyle name="Normal 5" xfId="3211"/>
    <cellStyle name="Normal 5 3" xfId="3212"/>
    <cellStyle name="Normal 6" xfId="3213"/>
    <cellStyle name="Normal 7" xfId="3214"/>
    <cellStyle name="Normal 8" xfId="3215"/>
    <cellStyle name="Normal 9" xfId="3216"/>
    <cellStyle name="Normal Bold" xfId="3217"/>
    <cellStyle name="Normal Italics" xfId="3218"/>
    <cellStyle name="Normal Pct" xfId="3219"/>
    <cellStyle name="Normal_Copy of Rank Model - 230108 VB" xfId="3220"/>
    <cellStyle name="Normal_Southern Cross LBO v9" xfId="3221"/>
    <cellStyle name="Normal--" xfId="3222"/>
    <cellStyle name="normal;" xfId="3223"/>
    <cellStyle name="normal; 2" xfId="3224"/>
    <cellStyle name="Normal%Input" xfId="3225"/>
    <cellStyle name="Normal2" xfId="3226"/>
    <cellStyle name="NormalBold" xfId="3227"/>
    <cellStyle name="NormalE" xfId="3228"/>
    <cellStyle name="NormalGB" xfId="3229"/>
    <cellStyle name="NormalMultiple" xfId="3230"/>
    <cellStyle name="NormalNumber" xfId="3231"/>
    <cellStyle name="Normalny_LTP2001 MIS (1) " xfId="3232"/>
    <cellStyle name="NormalPerso" xfId="3233"/>
    <cellStyle name="Normalx" xfId="3234"/>
    <cellStyle name="NormalxShadow" xfId="3235"/>
    <cellStyle name="Notes" xfId="3236"/>
    <cellStyle name="NPPESalesPct" xfId="3237"/>
    <cellStyle name="Number" xfId="3238"/>
    <cellStyle name="Number [0]" xfId="3239"/>
    <cellStyle name="Number 2" xfId="3240"/>
    <cellStyle name="Number_M&amp;A Model" xfId="3241"/>
    <cellStyle name="NWI%S" xfId="3242"/>
    <cellStyle name="Œ…‹æØ‚è [0.00]_GE 3 MINIMUM" xfId="3243"/>
    <cellStyle name="Œ…‹æØ‚è_GE 3 MINIMUM" xfId="3244"/>
    <cellStyle name="One Decimal" xfId="3245"/>
    <cellStyle name="onedec" xfId="3246"/>
    <cellStyle name="Option" xfId="3247"/>
    <cellStyle name="outh America" xfId="3248"/>
    <cellStyle name="Output (0dp#)" xfId="3249"/>
    <cellStyle name="Output (0dp%)" xfId="3250"/>
    <cellStyle name="Output (1dp#)" xfId="3251"/>
    <cellStyle name="Output (1dp%)" xfId="3252"/>
    <cellStyle name="Output (1dpx)" xfId="3253"/>
    <cellStyle name="Output (2dp#)" xfId="3254"/>
    <cellStyle name="Output Labels" xfId="3255"/>
    <cellStyle name="OutputPct" xfId="3256"/>
    <cellStyle name="Outputs (Locked)" xfId="3257"/>
    <cellStyle name="OVER" xfId="3258"/>
    <cellStyle name="p" xfId="3259"/>
    <cellStyle name="p_DCF" xfId="3260"/>
    <cellStyle name="p_DCF_M&amp;A Model" xfId="3261"/>
    <cellStyle name="p_DCF_SHIT" xfId="3262"/>
    <cellStyle name="p_DCF_SHIT_M&amp;A Model" xfId="3263"/>
    <cellStyle name="p_DCF_VERA_2" xfId="3264"/>
    <cellStyle name="p_DCF_VERA_2_M&amp;A Model" xfId="3265"/>
    <cellStyle name="p_M&amp;A Model" xfId="3266"/>
    <cellStyle name="p_M&amp;A Model 2" xfId="3267"/>
    <cellStyle name="p_M&amp;A projections" xfId="3268"/>
    <cellStyle name="p_M&amp;A projections 2" xfId="3269"/>
    <cellStyle name="p_SHIT" xfId="3270"/>
    <cellStyle name="p_SHIT_M&amp;A Model" xfId="3271"/>
    <cellStyle name="p_VERA" xfId="3272"/>
    <cellStyle name="p_VERA_1" xfId="3273"/>
    <cellStyle name="p_VERA_1_M&amp;A Model" xfId="3274"/>
    <cellStyle name="p_VERA_2" xfId="3275"/>
    <cellStyle name="p_VERA_2_M&amp;A Model" xfId="3276"/>
    <cellStyle name="p_xMidcap4_24" xfId="3277"/>
    <cellStyle name="p_xMidcap4_24_M&amp;A Model" xfId="3278"/>
    <cellStyle name="P&amp;L Numbers" xfId="3279"/>
    <cellStyle name="p1" xfId="3280"/>
    <cellStyle name="Page break" xfId="3281"/>
    <cellStyle name="Page Heading" xfId="3282"/>
    <cellStyle name="Page Heading Large" xfId="3283"/>
    <cellStyle name="Page Heading Small" xfId="3284"/>
    <cellStyle name="Page Number" xfId="3285"/>
    <cellStyle name="Pattern" xfId="3286"/>
    <cellStyle name="patterns" xfId="3287"/>
    <cellStyle name="pc1" xfId="3288"/>
    <cellStyle name="pcent" xfId="3289"/>
    <cellStyle name="Pct 1" xfId="3290"/>
    <cellStyle name="pct_sub" xfId="3291"/>
    <cellStyle name="Pctdec1itals" xfId="3292"/>
    <cellStyle name="pd" xfId="3293"/>
    <cellStyle name="pe" xfId="3294"/>
    <cellStyle name="Pence" xfId="3295"/>
    <cellStyle name="pence [0]" xfId="3296"/>
    <cellStyle name="pence [1]" xfId="3297"/>
    <cellStyle name="pence_DCF" xfId="3298"/>
    <cellStyle name="per" xfId="3299"/>
    <cellStyle name="per.style" xfId="3300"/>
    <cellStyle name="percemt" xfId="3301"/>
    <cellStyle name="percemt 2" xfId="3302"/>
    <cellStyle name="Percent (0.0)" xfId="3303"/>
    <cellStyle name="Percent (0.00)" xfId="3304"/>
    <cellStyle name="Percent (1)" xfId="3305"/>
    <cellStyle name="Percent [0]" xfId="3306"/>
    <cellStyle name="Percent [0] Total" xfId="3307"/>
    <cellStyle name="Percent [0] Total 2" xfId="3308"/>
    <cellStyle name="Percent [0]_comparison" xfId="3309"/>
    <cellStyle name="Percent [00]" xfId="3310"/>
    <cellStyle name="Percent [00] 2" xfId="3311"/>
    <cellStyle name="percent [1-]" xfId="3312"/>
    <cellStyle name="Percent [1]" xfId="3313"/>
    <cellStyle name="Percent [1] --" xfId="3314"/>
    <cellStyle name="Percent [1] Total" xfId="3315"/>
    <cellStyle name="Percent [1] Total 2" xfId="3316"/>
    <cellStyle name="Percent [1]_Base acqfin hybrid model_S3" xfId="3317"/>
    <cellStyle name="percent [100]" xfId="3318"/>
    <cellStyle name="Percent [2]" xfId="3319"/>
    <cellStyle name="Percent [2] Total" xfId="3320"/>
    <cellStyle name="Percent [2] Total 2" xfId="3321"/>
    <cellStyle name="Percent [2]_57 Project Fly (2)" xfId="3322"/>
    <cellStyle name="Percent [3]" xfId="3323"/>
    <cellStyle name="Percent [3]--" xfId="3324"/>
    <cellStyle name="Percent [4]" xfId="3325"/>
    <cellStyle name="Percent 0" xfId="3326"/>
    <cellStyle name="Percent 0.00" xfId="3327"/>
    <cellStyle name="Percent 10" xfId="3328"/>
    <cellStyle name="Percent 11" xfId="3329"/>
    <cellStyle name="Percent 12" xfId="3330"/>
    <cellStyle name="Percent 13" xfId="3331"/>
    <cellStyle name="Percent 14" xfId="3332"/>
    <cellStyle name="Percent 2" xfId="3333"/>
    <cellStyle name="Percent 3" xfId="3334"/>
    <cellStyle name="Percent 4" xfId="3335"/>
    <cellStyle name="Percent 5" xfId="3336"/>
    <cellStyle name="Percent 6" xfId="3337"/>
    <cellStyle name="Percent 7" xfId="3338"/>
    <cellStyle name="Percent 8" xfId="3339"/>
    <cellStyle name="Percent 9" xfId="3340"/>
    <cellStyle name="Percent Comma" xfId="3341"/>
    <cellStyle name="percent har" xfId="3342"/>
    <cellStyle name="Percent Hard" xfId="3343"/>
    <cellStyle name="Percent Input" xfId="3344"/>
    <cellStyle name="Percent SuppCalc (0.0)" xfId="3345"/>
    <cellStyle name="Percent SuppCalc Input (0.0)" xfId="3346"/>
    <cellStyle name="Percent*" xfId="3347"/>
    <cellStyle name="Percent1" xfId="3348"/>
    <cellStyle name="Percent1Blue" xfId="3349"/>
    <cellStyle name="Percent2" xfId="3350"/>
    <cellStyle name="Percent2Blue" xfId="3351"/>
    <cellStyle name="Percentage" xfId="3352"/>
    <cellStyle name="PercentChange" xfId="3353"/>
    <cellStyle name="PercentPerso" xfId="3354"/>
    <cellStyle name="PercentPresentation" xfId="3355"/>
    <cellStyle name="PercentSales" xfId="3356"/>
    <cellStyle name="Percentuale_AAON_summary_Kevin" xfId="3357"/>
    <cellStyle name="percnet" xfId="3358"/>
    <cellStyle name="percnet 2" xfId="3359"/>
    <cellStyle name="perecent" xfId="3360"/>
    <cellStyle name="Period" xfId="3361"/>
    <cellStyle name="Perlong" xfId="3362"/>
    <cellStyle name="PerShare" xfId="3363"/>
    <cellStyle name="pf" xfId="3364"/>
    <cellStyle name="PLAN1" xfId="3365"/>
    <cellStyle name="POPS" xfId="3366"/>
    <cellStyle name="Porcentaje" xfId="3367"/>
    <cellStyle name="Porcentual_CAPEX_Acea_Alcatel_2505" xfId="3368"/>
    <cellStyle name="Pound" xfId="3369"/>
    <cellStyle name="Pound [1]" xfId="3370"/>
    <cellStyle name="Pound [2]" xfId="3371"/>
    <cellStyle name="Pounds No Decimal" xfId="3372"/>
    <cellStyle name="Pounds Total 2" xfId="3373"/>
    <cellStyle name="Pounds Total 2 2" xfId="3374"/>
    <cellStyle name="pp" xfId="3375"/>
    <cellStyle name="ppp" xfId="3376"/>
    <cellStyle name="PrePop Currency (0)" xfId="3377"/>
    <cellStyle name="PrePop Currency (2)" xfId="3378"/>
    <cellStyle name="PrePop Units (0)" xfId="3379"/>
    <cellStyle name="PrePop Units (1)" xfId="3380"/>
    <cellStyle name="PrePop Units (2)" xfId="3381"/>
    <cellStyle name="Presentation" xfId="3382"/>
    <cellStyle name="PresentationZero" xfId="3383"/>
    <cellStyle name="Price" xfId="3384"/>
    <cellStyle name="Private" xfId="3385"/>
    <cellStyle name="Private1" xfId="3386"/>
    <cellStyle name="Profit figure" xfId="3387"/>
    <cellStyle name="Proj" xfId="3388"/>
    <cellStyle name="pt" xfId="3389"/>
    <cellStyle name="ptit" xfId="3390"/>
    <cellStyle name="r" xfId="3391"/>
    <cellStyle name="Range" xfId="3392"/>
    <cellStyle name="rat" xfId="3393"/>
    <cellStyle name="rate" xfId="3394"/>
    <cellStyle name="Ratio" xfId="3395"/>
    <cellStyle name="Ratio Comma" xfId="3396"/>
    <cellStyle name="Ratio_57 Project Fly (2)" xfId="3397"/>
    <cellStyle name="RatioX" xfId="3398"/>
    <cellStyle name="red" xfId="3399"/>
    <cellStyle name="Red Box" xfId="3400"/>
    <cellStyle name="Red font" xfId="3401"/>
    <cellStyle name="Red Text" xfId="3402"/>
    <cellStyle name="Report" xfId="3403"/>
    <cellStyle name="Results % 0 dp" xfId="3404"/>
    <cellStyle name="Results % 1 dp" xfId="3405"/>
    <cellStyle name="Results % 2 dp" xfId="3406"/>
    <cellStyle name="Results % 3 dp" xfId="3407"/>
    <cellStyle name="Results 0 dp" xfId="3408"/>
    <cellStyle name="Results 1 dp" xfId="3409"/>
    <cellStyle name="Results 2 dp" xfId="3410"/>
    <cellStyle name="Results 3 dp" xfId="3411"/>
    <cellStyle name="Results x 1 dp" xfId="3412"/>
    <cellStyle name="Results x 2 dp" xfId="3413"/>
    <cellStyle name="Right" xfId="3414"/>
    <cellStyle name="Rounding" xfId="3415"/>
    <cellStyle name="Row Heading" xfId="3416"/>
    <cellStyle name="Row Headings" xfId="3417"/>
    <cellStyle name="Row Title 1" xfId="3418"/>
    <cellStyle name="Row Title 2" xfId="3419"/>
    <cellStyle name="Row Title 3" xfId="3420"/>
    <cellStyle name="Row Total" xfId="3421"/>
    <cellStyle name="RowHead" xfId="3422"/>
    <cellStyle name="RowHeading" xfId="3423"/>
    <cellStyle name="s" xfId="3424"/>
    <cellStyle name="s_Accretion (2)" xfId="3425"/>
    <cellStyle name="s_Accretion (2)_1" xfId="3426"/>
    <cellStyle name="s_Accretion (2)_2" xfId="3427"/>
    <cellStyle name="s_ad3" xfId="3428"/>
    <cellStyle name="s_ad3_1" xfId="3429"/>
    <cellStyle name="s_ad3_2" xfId="3430"/>
    <cellStyle name="s_ad5" xfId="3431"/>
    <cellStyle name="s_ad5_1" xfId="3432"/>
    <cellStyle name="s_AdditionalPrint Code" xfId="3433"/>
    <cellStyle name="s_AdditionalPrint Code_1" xfId="3434"/>
    <cellStyle name="s_asko1" xfId="3435"/>
    <cellStyle name="s_asko1_1" xfId="3436"/>
    <cellStyle name="s_Assumptions" xfId="3437"/>
    <cellStyle name="s_B_S_Ratios _B" xfId="3438"/>
    <cellStyle name="s_B_S_Ratios_T" xfId="3439"/>
    <cellStyle name="s_Bal Sheets (2)" xfId="3440"/>
    <cellStyle name="s_Bal Sheets (2)_1" xfId="3441"/>
    <cellStyle name="s_Bal Sheets (2)_2" xfId="3442"/>
    <cellStyle name="s_btr_2" xfId="3443"/>
    <cellStyle name="s_btr_2_1" xfId="3444"/>
    <cellStyle name="s_btr_2_2" xfId="3445"/>
    <cellStyle name="s_btr_3" xfId="3446"/>
    <cellStyle name="s_btr_3_1" xfId="3447"/>
    <cellStyle name="s_Bullet model 122" xfId="3448"/>
    <cellStyle name="s_Buy Back Model_adapted" xfId="3449"/>
    <cellStyle name="s_Cases (2)" xfId="3450"/>
    <cellStyle name="s_Cases (2)_1" xfId="3451"/>
    <cellStyle name="s_Cases (2)_1_M&amp;A Model" xfId="3452"/>
    <cellStyle name="s_Cases (2)_1_M&amp;A projections" xfId="3453"/>
    <cellStyle name="s_Cases (2)_2" xfId="3454"/>
    <cellStyle name="s_Cases (2)_M&amp;A Model" xfId="3455"/>
    <cellStyle name="s_Cases (2)_M&amp;A projections" xfId="3456"/>
    <cellStyle name="s_Cases (3)" xfId="3457"/>
    <cellStyle name="s_Cases (3)_1" xfId="3458"/>
    <cellStyle name="s_Cases (3)_2" xfId="3459"/>
    <cellStyle name="s_Cases (4)" xfId="3460"/>
    <cellStyle name="s_Cases (4)_1" xfId="3461"/>
    <cellStyle name="s_Crown" xfId="3462"/>
    <cellStyle name="s_Crown_1" xfId="3463"/>
    <cellStyle name="s_Crown_2" xfId="3464"/>
    <cellStyle name="s_dccmod1" xfId="3465"/>
    <cellStyle name="s_dccmod1_1" xfId="3466"/>
    <cellStyle name="s_dccmod1_2" xfId="3467"/>
    <cellStyle name="s_dcf" xfId="3468"/>
    <cellStyle name="s_DCF Matrix (2)" xfId="3469"/>
    <cellStyle name="s_DCF Matrix (2)_1" xfId="3470"/>
    <cellStyle name="s_DCF Matrix (3)" xfId="3471"/>
    <cellStyle name="s_DCF Matrix (3)_1" xfId="3472"/>
    <cellStyle name="s_DCF Matrix (4)" xfId="3473"/>
    <cellStyle name="s_DCF Matrix (4)_1" xfId="3474"/>
    <cellStyle name="s_DCF Matrix (4)_2" xfId="3475"/>
    <cellStyle name="s_dcf_1" xfId="3476"/>
    <cellStyle name="s_DCFLBO Code" xfId="3477"/>
    <cellStyle name="s_DCFLBO Code_1" xfId="3478"/>
    <cellStyle name="s_Definc_dcf_Industries_270301_ma" xfId="3479"/>
    <cellStyle name="s_Dilution" xfId="3480"/>
    <cellStyle name="s_DMPR Sale (2)" xfId="3481"/>
    <cellStyle name="s_Earn-out (2)" xfId="3482"/>
    <cellStyle name="s_Earn-out (2)_1" xfId="3483"/>
    <cellStyle name="s_Earnings (2)" xfId="3484"/>
    <cellStyle name="s_Earnings (2)_1" xfId="3485"/>
    <cellStyle name="s_Earnings (2)_1_M&amp;A Model" xfId="3486"/>
    <cellStyle name="s_Earnings (2)_1_M&amp;A projections" xfId="3487"/>
    <cellStyle name="s_Earnings (2)_2" xfId="3488"/>
    <cellStyle name="s_Earnings (2)_2_M&amp;A Model" xfId="3489"/>
    <cellStyle name="s_Earnings (2)_2_M&amp;A projections" xfId="3490"/>
    <cellStyle name="s_Earnings (2)_M&amp;A Model" xfId="3491"/>
    <cellStyle name="s_Earnings (2)_M&amp;A projections" xfId="3492"/>
    <cellStyle name="s_Euro 2 (2)" xfId="3493"/>
    <cellStyle name="s_Euro 2 (2)_1" xfId="3494"/>
    <cellStyle name="s_Euro PICS (2)" xfId="3495"/>
    <cellStyle name="s_Euro PICS (2)_1" xfId="3496"/>
    <cellStyle name="s_Euro PICS (3)" xfId="3497"/>
    <cellStyle name="s_Euro PICS (3)_1" xfId="3498"/>
    <cellStyle name="s_Europe (2)" xfId="3499"/>
    <cellStyle name="s_Europe (2)_1" xfId="3500"/>
    <cellStyle name="s_Europe (2)_2" xfId="3501"/>
    <cellStyle name="s_Final Model2" xfId="3502"/>
    <cellStyle name="s_Final Model2_1" xfId="3503"/>
    <cellStyle name="s_FINALWOOLMODEL" xfId="3504"/>
    <cellStyle name="s_Financials_B" xfId="3505"/>
    <cellStyle name="s_Financials_T" xfId="3506"/>
    <cellStyle name="s_Grandvision_LBO2" xfId="3507"/>
    <cellStyle name="s_Grouse+Pelican" xfId="3508"/>
    <cellStyle name="s_Hist Inputs (2)" xfId="3509"/>
    <cellStyle name="s_Hist Inputs (2)_1" xfId="3510"/>
    <cellStyle name="s_Hist Inputs (3)" xfId="3511"/>
    <cellStyle name="s_Hist Inputs (3)_1" xfId="3512"/>
    <cellStyle name="s_Hist Inputs (4)" xfId="3513"/>
    <cellStyle name="s_Hist Inputs (4)_1" xfId="3514"/>
    <cellStyle name="s_LBO" xfId="3515"/>
    <cellStyle name="s_LBO IRR (2)" xfId="3516"/>
    <cellStyle name="s_LBO IRR (2)_1" xfId="3517"/>
    <cellStyle name="s_LBO Sens (2)" xfId="3518"/>
    <cellStyle name="s_LBO Sens (2)_1" xfId="3519"/>
    <cellStyle name="s_LBO Sens (2)_2" xfId="3520"/>
    <cellStyle name="s_LBO Summary (2)" xfId="3521"/>
    <cellStyle name="s_LBO Summary (2)_1" xfId="3522"/>
    <cellStyle name="s_LBO_1" xfId="3523"/>
    <cellStyle name="s_LBO_2" xfId="3524"/>
    <cellStyle name="s_lbo1" xfId="3525"/>
    <cellStyle name="s_lbo1_1" xfId="3526"/>
    <cellStyle name="s_lbo1_2" xfId="3527"/>
    <cellStyle name="s_lbo3" xfId="3528"/>
    <cellStyle name="s_lbo3_1" xfId="3529"/>
    <cellStyle name="s_LBO5" xfId="3530"/>
    <cellStyle name="s_LBO5_1" xfId="3531"/>
    <cellStyle name="s_M&amp;A Model" xfId="3532"/>
    <cellStyle name="s_M&amp;A projections" xfId="3533"/>
    <cellStyle name="s_MainPrint Code" xfId="3534"/>
    <cellStyle name="s_MainPrint Code_1" xfId="3535"/>
    <cellStyle name="s_Matrix_B" xfId="3536"/>
    <cellStyle name="s_Matrix_T" xfId="3537"/>
    <cellStyle name="s_Merger" xfId="3538"/>
    <cellStyle name="s_mod14" xfId="3539"/>
    <cellStyle name="s_mod14_1" xfId="3540"/>
    <cellStyle name="s_mod7" xfId="3541"/>
    <cellStyle name="s_mod7_1" xfId="3542"/>
    <cellStyle name="s_mod9" xfId="3543"/>
    <cellStyle name="s_mod9_1" xfId="3544"/>
    <cellStyle name="s_model1" xfId="3545"/>
    <cellStyle name="s_model1_1" xfId="3546"/>
    <cellStyle name="s_model1_2" xfId="3547"/>
    <cellStyle name="s_model19" xfId="3548"/>
    <cellStyle name="s_model19_1" xfId="3549"/>
    <cellStyle name="s_model2" xfId="3550"/>
    <cellStyle name="s_model6" xfId="3551"/>
    <cellStyle name="s_model6_1" xfId="3552"/>
    <cellStyle name="s_model6_2" xfId="3553"/>
    <cellStyle name="s_NOL (2)" xfId="3554"/>
    <cellStyle name="s_NOL (2)_1" xfId="3555"/>
    <cellStyle name="s_NOL (2)_2" xfId="3556"/>
    <cellStyle name="s_P_L_Ratios" xfId="3557"/>
    <cellStyle name="s_P_L_Ratios_B" xfId="3558"/>
    <cellStyle name="s_Paint 18 - MC" xfId="3559"/>
    <cellStyle name="s_PFMA Cap (2)" xfId="3560"/>
    <cellStyle name="s_PFMA Cap (2)_1" xfId="3561"/>
    <cellStyle name="s_PFMA Cap (2)_2" xfId="3562"/>
    <cellStyle name="s_PFMA Credit (2)" xfId="3563"/>
    <cellStyle name="s_PFMA Credit (2)_1" xfId="3564"/>
    <cellStyle name="s_RECESSA" xfId="3565"/>
    <cellStyle name="s_RECESSA_1" xfId="3566"/>
    <cellStyle name="s_Restructuring (2)" xfId="3567"/>
    <cellStyle name="s_Restructuring (2)_1" xfId="3568"/>
    <cellStyle name="s_Restructuring (2)_2" xfId="3569"/>
    <cellStyle name="s_Revised" xfId="3570"/>
    <cellStyle name="s_S_By_S" xfId="3571"/>
    <cellStyle name="s_saft_1" xfId="3572"/>
    <cellStyle name="s_saft_1_2" xfId="3573"/>
    <cellStyle name="s_Schedules (2)" xfId="3574"/>
    <cellStyle name="s_Schedules (2)_1" xfId="3575"/>
    <cellStyle name="s_Schedules (2)_2" xfId="3576"/>
    <cellStyle name="s_Sheet5" xfId="3577"/>
    <cellStyle name="s_Standalone (2)" xfId="3578"/>
    <cellStyle name="s_Standalone (2)_1" xfId="3579"/>
    <cellStyle name="s_Standalone (2)_2" xfId="3580"/>
    <cellStyle name="s_Trading Val Calc (2)" xfId="3581"/>
    <cellStyle name="s_Trading Val Calc (2)_1" xfId="3582"/>
    <cellStyle name="s_Val Sum (2)" xfId="3583"/>
    <cellStyle name="s_Val Sum (2)_1" xfId="3584"/>
    <cellStyle name="s_Val Sum (2)_2" xfId="3585"/>
    <cellStyle name="s_Valuation " xfId="3586"/>
    <cellStyle name="s_WACC benchmarking" xfId="3587"/>
    <cellStyle name="s_WACC benchmarking 2" xfId="3588"/>
    <cellStyle name="s_West Ham (2)" xfId="3589"/>
    <cellStyle name="s_West Ham (2)_1" xfId="3590"/>
    <cellStyle name="s_West Ham (2)_2" xfId="3591"/>
    <cellStyle name="s_Westham (2)" xfId="3592"/>
    <cellStyle name="s_Westham (2)_1" xfId="3593"/>
    <cellStyle name="s_Westham (2)_2" xfId="3594"/>
    <cellStyle name="s_Wool_01_07_12_1999_1" xfId="3595"/>
    <cellStyle name="s_Wool_01_07_12_1999_2" xfId="3596"/>
    <cellStyle name="s_Wool_14_12_1999_2" xfId="3597"/>
    <cellStyle name="s_Wool_15_02_2000" xfId="3598"/>
    <cellStyle name="s_Wool_15_02_2000_1" xfId="3599"/>
    <cellStyle name="s_Wool_15_02_2000_2" xfId="3600"/>
    <cellStyle name="s_WoolEuro_12_04_2000_02_1" xfId="3601"/>
    <cellStyle name="s_WoolEuro_12_04_2000_02_2" xfId="3602"/>
    <cellStyle name="s_WoolEuro_17_03_2000_1" xfId="3603"/>
    <cellStyle name="s_WoolEuro_20_03_2000_3" xfId="3604"/>
    <cellStyle name="s_WoolEuroEx_14_04_2000_01" xfId="3605"/>
    <cellStyle name="s_WoolEuroEx_14_04_2000_01_1" xfId="3606"/>
    <cellStyle name="Salomon Logo" xfId="3607"/>
    <cellStyle name="same_prices" xfId="3608"/>
    <cellStyle name="SAPBEXaggData" xfId="3609"/>
    <cellStyle name="SAPBEXaggDataEmph" xfId="3610"/>
    <cellStyle name="SAPBEXaggExc1" xfId="3611"/>
    <cellStyle name="SAPBEXaggExc1Emph" xfId="3612"/>
    <cellStyle name="SAPBEXaggExc2" xfId="3613"/>
    <cellStyle name="SAPBEXaggExc2Emph" xfId="3614"/>
    <cellStyle name="SAPBEXaggItem" xfId="3615"/>
    <cellStyle name="SAPBEXchaText" xfId="3616"/>
    <cellStyle name="SAPBEXfilterDrill" xfId="3617"/>
    <cellStyle name="SAPBEXfilterItem" xfId="3618"/>
    <cellStyle name="SAPBEXfilterText" xfId="3619"/>
    <cellStyle name="SAPBEXformats" xfId="3620"/>
    <cellStyle name="SAPBEXheaderData" xfId="3621"/>
    <cellStyle name="SAPBEXheaderItem" xfId="3622"/>
    <cellStyle name="SAPBEXheaderText" xfId="3623"/>
    <cellStyle name="SAPBEXresData" xfId="3624"/>
    <cellStyle name="SAPBEXresDataEmph" xfId="3625"/>
    <cellStyle name="SAPBEXresExc1" xfId="3626"/>
    <cellStyle name="SAPBEXresExc1Emph" xfId="3627"/>
    <cellStyle name="SAPBEXresExc2" xfId="3628"/>
    <cellStyle name="SAPBEXresExc2Emph" xfId="3629"/>
    <cellStyle name="SAPBEXresItem" xfId="3630"/>
    <cellStyle name="SAPBEXstdData" xfId="3631"/>
    <cellStyle name="SAPBEXstdDataEmph" xfId="3632"/>
    <cellStyle name="SAPBEXstdExc1" xfId="3633"/>
    <cellStyle name="SAPBEXstdExc1Emph" xfId="3634"/>
    <cellStyle name="SAPBEXstdExc2" xfId="3635"/>
    <cellStyle name="SAPBEXstdExc2Emph" xfId="3636"/>
    <cellStyle name="SAPBEXstdItem" xfId="3637"/>
    <cellStyle name="SAPBEXsubData" xfId="3638"/>
    <cellStyle name="SAPBEXsubDataEmph" xfId="3639"/>
    <cellStyle name="SAPBEXsubExc1" xfId="3640"/>
    <cellStyle name="SAPBEXsubExc1Emph" xfId="3641"/>
    <cellStyle name="SAPBEXsubExc2" xfId="3642"/>
    <cellStyle name="SAPBEXsubExc2Emph" xfId="3643"/>
    <cellStyle name="SAPBEXsubItem" xfId="3644"/>
    <cellStyle name="SAPBEXtitle" xfId="3645"/>
    <cellStyle name="SAPBEXundefined" xfId="3646"/>
    <cellStyle name="SAPKey" xfId="3647"/>
    <cellStyle name="SAPLocked" xfId="3648"/>
    <cellStyle name="SAPOutput" xfId="3649"/>
    <cellStyle name="SAPSpace" xfId="3650"/>
    <cellStyle name="SAPText" xfId="3651"/>
    <cellStyle name="SAPUnLocked" xfId="3652"/>
    <cellStyle name="ScripFactor" xfId="3653"/>
    <cellStyle name="sd" xfId="3654"/>
    <cellStyle name="Section" xfId="3655"/>
    <cellStyle name="Section name" xfId="3656"/>
    <cellStyle name="Section Title" xfId="3657"/>
    <cellStyle name="Section_M&amp;A Model" xfId="3658"/>
    <cellStyle name="SectionHeading" xfId="3659"/>
    <cellStyle name="Separador de milhares [0]_planbrasil 1" xfId="3660"/>
    <cellStyle name="Separador de milhares_planbrasil 1" xfId="3661"/>
    <cellStyle name="sf" xfId="3662"/>
    <cellStyle name="sff" xfId="3663"/>
    <cellStyle name="Shaded" xfId="3664"/>
    <cellStyle name="Shading" xfId="3665"/>
    <cellStyle name="Shares" xfId="3666"/>
    <cellStyle name="Sheetmult" xfId="3667"/>
    <cellStyle name="Short Date" xfId="3668"/>
    <cellStyle name="Short Time" xfId="3669"/>
    <cellStyle name="Shtmultx" xfId="3670"/>
    <cellStyle name="Single Accounting" xfId="3671"/>
    <cellStyle name="Single Border" xfId="3672"/>
    <cellStyle name="Single Underline" xfId="3673"/>
    <cellStyle name="Small Number" xfId="3674"/>
    <cellStyle name="Small Page Heading" xfId="3675"/>
    <cellStyle name="Small Percentage" xfId="3676"/>
    <cellStyle name="Spreadsheet title" xfId="3677"/>
    <cellStyle name="spt" xfId="3678"/>
    <cellStyle name="ss" xfId="3679"/>
    <cellStyle name="ss0" xfId="3680"/>
    <cellStyle name="ss0 2" xfId="3681"/>
    <cellStyle name="ss1" xfId="3682"/>
    <cellStyle name="ss1 2" xfId="3683"/>
    <cellStyle name="ss2" xfId="3684"/>
    <cellStyle name="ss2 2" xfId="3685"/>
    <cellStyle name="ssp " xfId="3686"/>
    <cellStyle name="st" xfId="3687"/>
    <cellStyle name="Standaard_balance" xfId="3688"/>
    <cellStyle name="Standard" xfId="3689"/>
    <cellStyle name="Standard Header" xfId="3690"/>
    <cellStyle name="Standard__Utopia Index Index und Guidance (Deutsch)" xfId="3691"/>
    <cellStyle name="Std_1" xfId="3692"/>
    <cellStyle name="Stock Comma" xfId="3693"/>
    <cellStyle name="Stock Price" xfId="3694"/>
    <cellStyle name="Strange" xfId="3695"/>
    <cellStyle name="Strictly confidential" xfId="3696"/>
    <cellStyle name="Strictly confidential 2" xfId="3697"/>
    <cellStyle name="STYL1 - Style1" xfId="3698"/>
    <cellStyle name="Style 1" xfId="3699"/>
    <cellStyle name="Style 2" xfId="3700"/>
    <cellStyle name="Style 3" xfId="3701"/>
    <cellStyle name="Sub-titulo" xfId="3702"/>
    <cellStyle name="Sub-titulo 2" xfId="3703"/>
    <cellStyle name="Sub-total" xfId="3704"/>
    <cellStyle name="Subhead" xfId="3705"/>
    <cellStyle name="Subheadbldun" xfId="3706"/>
    <cellStyle name="SubHeading" xfId="3707"/>
    <cellStyle name="SubHeading 1" xfId="3708"/>
    <cellStyle name="SubHeading 2" xfId="3709"/>
    <cellStyle name="SubHeading_57 Project Fly (2)" xfId="3710"/>
    <cellStyle name="SubsidTitle" xfId="3711"/>
    <cellStyle name="SubsubHead" xfId="3712"/>
    <cellStyle name="Subtitle" xfId="3713"/>
    <cellStyle name="Subtotal" xfId="3714"/>
    <cellStyle name="Subtotal 2" xfId="3715"/>
    <cellStyle name="Subtotal_left" xfId="3716"/>
    <cellStyle name="Summary" xfId="3717"/>
    <cellStyle name="Summe" xfId="3718"/>
    <cellStyle name="SuppCalc (0.0)" xfId="3719"/>
    <cellStyle name="SwitchA" xfId="3720"/>
    <cellStyle name="SwitchR" xfId="3721"/>
    <cellStyle name="t" xfId="3722"/>
    <cellStyle name="t_Ithaca_Options Outstanding_20051211" xfId="3723"/>
    <cellStyle name="t_Manager" xfId="3724"/>
    <cellStyle name="t_Valuation" xfId="3725"/>
    <cellStyle name="t_WACC benchmarking" xfId="3726"/>
    <cellStyle name="t#" xfId="3727"/>
    <cellStyle name="t%" xfId="3728"/>
    <cellStyle name="t1" xfId="3729"/>
    <cellStyle name="Table" xfId="3730"/>
    <cellStyle name="Table Col Head" xfId="3731"/>
    <cellStyle name="table column heading" xfId="3732"/>
    <cellStyle name="Table Head" xfId="3733"/>
    <cellStyle name="Table Head Aligned" xfId="3734"/>
    <cellStyle name="Table Head Blue" xfId="3735"/>
    <cellStyle name="Table Head Green" xfId="3736"/>
    <cellStyle name="Table Head__WACC analysis" xfId="3737"/>
    <cellStyle name="Table Heading" xfId="3738"/>
    <cellStyle name="Table Source" xfId="3739"/>
    <cellStyle name="Table Sub Head" xfId="3740"/>
    <cellStyle name="Table Sub Heading" xfId="3741"/>
    <cellStyle name="Table Text" xfId="3742"/>
    <cellStyle name="Table Title" xfId="3743"/>
    <cellStyle name="Table Units" xfId="3744"/>
    <cellStyle name="Table_Header" xfId="3745"/>
    <cellStyle name="TableBase" xfId="3746"/>
    <cellStyle name="TableBase 2" xfId="3747"/>
    <cellStyle name="TableColumnHeading" xfId="3748"/>
    <cellStyle name="TableFootnotes" xfId="3749"/>
    <cellStyle name="TableHead" xfId="3750"/>
    <cellStyle name="TableName" xfId="3751"/>
    <cellStyle name="TableSubTitleItalic" xfId="3752"/>
    <cellStyle name="TableText" xfId="3753"/>
    <cellStyle name="TableTitle" xfId="3754"/>
    <cellStyle name="TableTitleFormat" xfId="3755"/>
    <cellStyle name="Tag" xfId="3756"/>
    <cellStyle name="Test" xfId="3757"/>
    <cellStyle name="Test [green]" xfId="3758"/>
    <cellStyle name="Text" xfId="3759"/>
    <cellStyle name="Text [4]" xfId="3760"/>
    <cellStyle name="Text [8]" xfId="3761"/>
    <cellStyle name="Text [Bullet]" xfId="3762"/>
    <cellStyle name="Text [Dash]" xfId="3763"/>
    <cellStyle name="Text [Em-Dash]" xfId="3764"/>
    <cellStyle name="Text 1" xfId="3765"/>
    <cellStyle name="Text 2" xfId="3766"/>
    <cellStyle name="Text Head" xfId="3767"/>
    <cellStyle name="Text Head 1" xfId="3768"/>
    <cellStyle name="Text Head 2" xfId="3769"/>
    <cellStyle name="Text Indent 1" xfId="3770"/>
    <cellStyle name="Text Indent 2" xfId="3771"/>
    <cellStyle name="Text Indent A" xfId="3772"/>
    <cellStyle name="Text Indent B" xfId="3773"/>
    <cellStyle name="Text Indent C" xfId="3774"/>
    <cellStyle name="Text Wrap" xfId="3775"/>
    <cellStyle name="Text_comparison" xfId="3776"/>
    <cellStyle name="TFCF" xfId="3777"/>
    <cellStyle name="thousand" xfId="3778"/>
    <cellStyle name="threedecplace" xfId="3779"/>
    <cellStyle name="Tick" xfId="3780"/>
    <cellStyle name="time" xfId="3781"/>
    <cellStyle name="Time Strip" xfId="3782"/>
    <cellStyle name="Time_M&amp;A Model" xfId="3783"/>
    <cellStyle name="times" xfId="3784"/>
    <cellStyle name="Times [1]" xfId="3785"/>
    <cellStyle name="Times [1] Total" xfId="3786"/>
    <cellStyle name="Times [1] Total 2" xfId="3787"/>
    <cellStyle name="Times [1]_GP_NEM_4" xfId="3788"/>
    <cellStyle name="Times [2]" xfId="3789"/>
    <cellStyle name="Times [2] Total" xfId="3790"/>
    <cellStyle name="Times [2] Total 2" xfId="3791"/>
    <cellStyle name="Times [2]_GP_NEM_4" xfId="3792"/>
    <cellStyle name="Times [3]" xfId="3793"/>
    <cellStyle name="Times 10" xfId="3794"/>
    <cellStyle name="Times 12" xfId="3795"/>
    <cellStyle name="Times New Roman" xfId="3796"/>
    <cellStyle name="times_EXPN" xfId="3797"/>
    <cellStyle name="titel" xfId="3798"/>
    <cellStyle name="Title Heading" xfId="3799"/>
    <cellStyle name="Title II" xfId="3800"/>
    <cellStyle name="Title1" xfId="3801"/>
    <cellStyle name="Title2" xfId="3802"/>
    <cellStyle name="TitleII" xfId="3803"/>
    <cellStyle name="Titles" xfId="3804"/>
    <cellStyle name="Titles2" xfId="3805"/>
    <cellStyle name="TitleYear" xfId="3806"/>
    <cellStyle name="titre_col" xfId="3807"/>
    <cellStyle name="Titulo-Seccion" xfId="3808"/>
    <cellStyle name="tom" xfId="3809"/>
    <cellStyle name="Top Edge" xfId="3810"/>
    <cellStyle name="TopCaption" xfId="3811"/>
    <cellStyle name="Topline" xfId="3812"/>
    <cellStyle name="Topline 2" xfId="3813"/>
    <cellStyle name="Totals" xfId="3814"/>
    <cellStyle name="Totals [0]" xfId="3815"/>
    <cellStyle name="Totals [2]" xfId="3816"/>
    <cellStyle name="Totals_57 Project Fly (2)" xfId="3817"/>
    <cellStyle name="trailing" xfId="3818"/>
    <cellStyle name="ts0" xfId="3819"/>
    <cellStyle name="ts1" xfId="3820"/>
    <cellStyle name="ts2" xfId="3821"/>
    <cellStyle name="u" xfId="3822"/>
    <cellStyle name="u_MD 1 model_blank_Augustin" xfId="3823"/>
    <cellStyle name="ubordinated Debt" xfId="3824"/>
    <cellStyle name="Undefiniert" xfId="3825"/>
    <cellStyle name="underline" xfId="3826"/>
    <cellStyle name="Underscore" xfId="3827"/>
    <cellStyle name="Underscore 2" xfId="3828"/>
    <cellStyle name="units" xfId="3829"/>
    <cellStyle name="Unprot" xfId="3830"/>
    <cellStyle name="Unprot$" xfId="3831"/>
    <cellStyle name="Unprotect" xfId="3832"/>
    <cellStyle name="User_Defined_A" xfId="3833"/>
    <cellStyle name="Valuta (0)" xfId="3834"/>
    <cellStyle name="Valuta [0]_DCF Filos" xfId="3835"/>
    <cellStyle name="Valuta_Compkey_95" xfId="3836"/>
    <cellStyle name="VertPC" xfId="3837"/>
    <cellStyle name="Währung [0]_Admin" xfId="3838"/>
    <cellStyle name="Währung_Admin" xfId="3839"/>
    <cellStyle name="White" xfId="3840"/>
    <cellStyle name="WholeNumber" xfId="3841"/>
    <cellStyle name="WP Header" xfId="3842"/>
    <cellStyle name="WrappedBold" xfId="3843"/>
    <cellStyle name="x0" xfId="3844"/>
    <cellStyle name="x1" xfId="3845"/>
    <cellStyle name="x2" xfId="3846"/>
    <cellStyle name="year" xfId="3847"/>
    <cellStyle name="Year Estimates" xfId="3848"/>
    <cellStyle name="Year Historicals" xfId="3849"/>
    <cellStyle name="Year_MD 1 model_blank_Augustin" xfId="3850"/>
    <cellStyle name="YearA" xfId="3851"/>
    <cellStyle name="YearE" xfId="3852"/>
    <cellStyle name="Yen" xfId="3853"/>
  </cellStyles>
  <tableStyles count="0" defaultTableStyle="TableStyleMedium9" defaultPivotStyle="PivotStyleLight16"/>
  <colors>
    <mruColors>
      <color rgb="00FFFFCC"/>
      <color rgb="00E5F1F3"/>
      <color rgb="00EAEDD2"/>
      <color rgb="00DEDFD5"/>
      <color rgb="00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6" Type="http://schemas.openxmlformats.org/officeDocument/2006/relationships/styles" Target="styles.xml"/><Relationship Id="rId35" Type="http://schemas.openxmlformats.org/officeDocument/2006/relationships/sharedStrings" Target="sharedStrings.xml"/><Relationship Id="rId34" Type="http://schemas.openxmlformats.org/officeDocument/2006/relationships/theme" Target="theme/theme1.xml"/><Relationship Id="rId33" Type="http://schemas.openxmlformats.org/officeDocument/2006/relationships/externalLink" Target="externalLinks/externalLink25.xml"/><Relationship Id="rId32" Type="http://schemas.openxmlformats.org/officeDocument/2006/relationships/externalLink" Target="externalLinks/externalLink24.xml"/><Relationship Id="rId31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9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19.xml"/><Relationship Id="rId26" Type="http://schemas.openxmlformats.org/officeDocument/2006/relationships/externalLink" Target="externalLinks/externalLink18.xml"/><Relationship Id="rId25" Type="http://schemas.openxmlformats.org/officeDocument/2006/relationships/externalLink" Target="externalLinks/externalLink17.xml"/><Relationship Id="rId24" Type="http://schemas.openxmlformats.org/officeDocument/2006/relationships/externalLink" Target="externalLinks/externalLink16.xml"/><Relationship Id="rId23" Type="http://schemas.openxmlformats.org/officeDocument/2006/relationships/externalLink" Target="externalLinks/externalLink15.xml"/><Relationship Id="rId22" Type="http://schemas.openxmlformats.org/officeDocument/2006/relationships/externalLink" Target="externalLinks/externalLink14.xml"/><Relationship Id="rId21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2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9.xml"/><Relationship Id="rId16" Type="http://schemas.openxmlformats.org/officeDocument/2006/relationships/externalLink" Target="externalLinks/externalLink8.xml"/><Relationship Id="rId15" Type="http://schemas.openxmlformats.org/officeDocument/2006/relationships/externalLink" Target="externalLinks/externalLink7.xml"/><Relationship Id="rId14" Type="http://schemas.openxmlformats.org/officeDocument/2006/relationships/externalLink" Target="externalLinks/externalLink6.xml"/><Relationship Id="rId13" Type="http://schemas.openxmlformats.org/officeDocument/2006/relationships/externalLink" Target="externalLinks/externalLink5.xml"/><Relationship Id="rId12" Type="http://schemas.openxmlformats.org/officeDocument/2006/relationships/externalLink" Target="externalLinks/externalLink4.xml"/><Relationship Id="rId11" Type="http://schemas.openxmlformats.org/officeDocument/2006/relationships/externalLink" Target="externalLinks/externalLink3.xml"/><Relationship Id="rId10" Type="http://schemas.openxmlformats.org/officeDocument/2006/relationships/externalLink" Target="externalLinks/externalLink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Desktop/JPMORGAN/F:/Documents%20and%20Settings/u903129/Desktop/ChartPRO/ChartPRO%20Master%20v3m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Desktop/JPMORGAN/H:/Corporate%20Finance%20Advice/Teams/M&amp;A/Esmond/Kazakhmys/2006/ENR%20Model%20V3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Desktop/JPMORGAN/H:/temp/MDOn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Desktop/JPMORGAN/H:/Gavin%20-%20Work%20Related/Month%20End/February%202005/Jan_%202005%20MANAGEMENT%20ACCOUNTS%20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Desktop/JPMORGAN/H:/Corporate%20Finance%20Advice/Teams/M&amp;A/Client%20Directory/H/Hays/Model/Recruitment_model_310507_v77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Desktop/JPMORGAN/H:/Mining/Admin/Mincomps/General%20mining/2005/Mining%20Comps%2007_07_05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Desktop/JPMORGAN/K:/Mergers/Client%20Directory/F/FKI/FKI_model_v3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Desktop/JPMORGAN/H:/DOCUME~1/ldnegr/LOCALS~1/Temp/Temporary%20Directory%201%20for%20Copy%20of%20Rusal_model_v%2016%20xls.zip/Copy%20of%20Rusal_model_v.16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Desktop/JPMORGAN/H:/Corporate%20Finance%20Advice/Projects/Project%20Tuck/Models/Round%20II/Project%20Tuck_JPMC%20version%20v58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files3/cf$/Corporate%20Finance%20Advice/Teams/M&amp;A/Christopher/Client%20Directory/BOC/Models/Merger%20models/2005/Project%20Tango%20Model%20(version%2050)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Desktop/JPMORGAN/H:/Corporate%20Finance%20Advice/Clients/InterContinental%20Hotels/2008/Valuation%20and%20defence%20-%20June%202008/Data%20Files/Excel%20Data%2015060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Desktop/JPMORGAN/H:/Documents%20and%20Settings/ldnarb/Desktop/field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Desktop/JPMORGAN/H:/Documents%20and%20Settings/jfrehner/Local%20Settings/Temporary%20Internet%20Files/OLK94/legal/Anylyst%20Company%20Model/DCF%20Cocoon%20030716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Desktop/JPMORGAN/H:/Gavin%20-%20Work%20Related/Month%20End/February%202005/Executive%20Summary%20(Tear%20Sheets)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Desktop/JPMORGAN/G:/Documents%20and%20Settings/amaharaj/Local%20Settings/Temporary%20Internet%20Files/OLK84/Project%20Victoria%20version%201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Desktop/JPMORGAN/H:/Lydian/NGC%20ongoing/Lydian%20Model/NGCH%20Model%20(LCAJF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Desktop/JPMORGAN/S:/Deals/Dolphin/Lydian%20Model/legal/Anylyst%20Company%20Model/DCF%20Cocoon%20030716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Desktop/JPMORGAN/H:/Corporate%20Finance%20Advice/Clients/Babcock/Project%20Diablo/Model/superceded/DML%20Model%20(version%2021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Desktop/JPMORGAN/H:/DOCUME~1/ldnegr/LOCALS~1/Temp/Temporary%20Directory%201%20for%20Working%20_ValCom_11.05.06_APK_FINALVALCOM.xls.zip/Working%20_ValCom_11.05.06_APK_FINALVALCOM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Desktop/JPMORGAN/H:/Documents%20and%20Settings/ldnhaf/Local%20Settings/Temporary%20Internet%20Files/OLKC/15%2003%2007%20Project%20Blue%20model%20(2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Desktop/JPMORGAN/H:/Corporate%20Finance%20Advice/Clients/Babcock/Defence/Model/BB%20Defence%20Model%20v9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Desktop/JPMORGAN/H:/MNILIAD/Workings/Nov%2005/Working%20file%20RelVal%20ODYSSEY%2003.11.0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Desktop/JPMORGAN/H:/Corporate%20Finance%20Advice/Projects/Project%20Bia/Models/Feb%202006/Project%20Bia_Feb%202006_v44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Desktop/JPMORGAN/H:/data/U416046/Temp/notes9DC704/Talvivaara%20Finance_08.05.06v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Desktop/JPMORGAN/H:/data/U239287/Temp/notesB0A751/ENR%20v15_27.11.06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rea Standard"/>
      <sheetName val="Area Stack"/>
      <sheetName val="Area Stack 100%"/>
      <sheetName val="Bar_clustered"/>
      <sheetName val="Bar stack"/>
      <sheetName val="Bar clustered w zero axis"/>
      <sheetName val="Bar clustered with 2 axes"/>
      <sheetName val="Bar clustered and stacked"/>
      <sheetName val="Floating bar"/>
      <sheetName val="Stack bar 100%"/>
      <sheetName val="Barbell"/>
      <sheetName val="Bubble 1"/>
      <sheetName val="Bubble 2 (grid)"/>
      <sheetName val="Column"/>
      <sheetName val="Column stack"/>
      <sheetName val="Column clustered w zero axis"/>
      <sheetName val="Column clustered with 2 axes"/>
      <sheetName val="Column clustered and stacked"/>
      <sheetName val="Data Arrangement (2)"/>
      <sheetName val="Reserved"/>
      <sheetName val="Double stacked column"/>
      <sheetName val="Floating column"/>
      <sheetName val="Stack column 100%"/>
      <sheetName val="Line"/>
      <sheetName val="Line with column"/>
      <sheetName val="Line with column stack"/>
      <sheetName val="Line with zero axis"/>
      <sheetName val="2 clustered+stacked col w_ line"/>
      <sheetName val="Pie"/>
      <sheetName val="Pie with pie"/>
      <sheetName val="Pie with column"/>
      <sheetName val="Price volume"/>
      <sheetName val="Radar"/>
      <sheetName val="Scatter"/>
      <sheetName val="Scatterline (with annotations)"/>
      <sheetName val="Step"/>
      <sheetName val="Waterfall 1"/>
      <sheetName val="Waterfall 2 (negative)"/>
      <sheetName val="Data Arrangement"/>
      <sheetName val="Color Grid"/>
      <sheetName val="Sheet1"/>
      <sheetName val="Assum"/>
      <sheetName val="CRO Input"/>
      <sheetName val="Storage"/>
      <sheetName val="CSAS-Liquidity"/>
      <sheetName val="AccDil"/>
      <sheetName val="Comps input"/>
      <sheetName val="InitialinputsJim"/>
      <sheetName val="DCF"/>
      <sheetName val="Valuation"/>
      <sheetName val="WyomProd"/>
      <sheetName val="Output_risked"/>
      <sheetName val="ASPT"/>
      <sheetName val="Outputs"/>
      <sheetName val="Probable Production"/>
      <sheetName val="Operating_Output"/>
      <sheetName val="Open"/>
      <sheetName val="ind"/>
      <sheetName val="Input"/>
      <sheetName val="Graph 1"/>
      <sheetName val="ChartPRO Master v3m3"/>
      <sheetName val="Advances"/>
      <sheetName val="ONEInput"/>
      <sheetName val="Master"/>
      <sheetName val="CCM by Initiative"/>
      <sheetName val="SFS by Initiative"/>
      <sheetName val="MAIN"/>
      <sheetName val="Accounts"/>
      <sheetName val="Front Page"/>
      <sheetName val="Area_Standard"/>
      <sheetName val="Area_Stack"/>
      <sheetName val="Area_Stack_100%"/>
      <sheetName val="Bar_stack"/>
      <sheetName val="Bar_clustered_w_zero_axis"/>
      <sheetName val="Bar_clustered_with_2_axes"/>
      <sheetName val="Bar_clustered_and_stacked"/>
      <sheetName val="Floating_bar"/>
      <sheetName val="Stack_bar_100%"/>
      <sheetName val="Bubble_1"/>
      <sheetName val="Bubble_2_(grid)"/>
      <sheetName val="Column_stack"/>
      <sheetName val="Column_clustered_w_zero_axis"/>
      <sheetName val="Column_clustered_with_2_axes"/>
      <sheetName val="Column_clustered_and_stacked"/>
      <sheetName val="Data_Arrangement_(2)"/>
      <sheetName val="Double_stacked_column"/>
      <sheetName val="Floating_column"/>
      <sheetName val="Stack_column_100%"/>
      <sheetName val="Line_with_column"/>
      <sheetName val="Line_with_column_stack"/>
      <sheetName val="Line_with_zero_axis"/>
      <sheetName val="2_clustered+stacked_col_w__line"/>
      <sheetName val="Pie_with_pie"/>
      <sheetName val="Pie_with_column"/>
      <sheetName val="Price_volume"/>
      <sheetName val="Scatterline_(with_annotations)"/>
      <sheetName val="Waterfall_1"/>
      <sheetName val="Waterfall_2_(negative)"/>
      <sheetName val="Data_Arrangement"/>
      <sheetName val="Color_Grid"/>
      <sheetName val="COMBINED_BS"/>
      <sheetName val="COMBINED_IS"/>
      <sheetName val="HAS_GETS"/>
      <sheetName val="TRANS_SUM"/>
      <sheetName val="Industry List"/>
      <sheetName val="Macro"/>
      <sheetName val="Traffic Buildup"/>
      <sheetName val="One-off costs"/>
      <sheetName val="Barrabeta"/>
      <sheetName val="Instructions"/>
      <sheetName val="C"/>
      <sheetName val="CRO_Input"/>
      <sheetName val="Comps_input"/>
      <sheetName val="Probable_Production"/>
      <sheetName val="Data Validation lists"/>
      <sheetName val="Bookrunners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Assumptions"/>
      <sheetName val="Summary"/>
      <sheetName val="Alum of Kaz_LC"/>
      <sheetName val="EEC"/>
      <sheetName val="Kazchrome"/>
      <sheetName val="Zhairemskiy Gorno"/>
      <sheetName val="SSGPO"/>
      <sheetName val="KazAlum Smelter"/>
      <sheetName val="Transport"/>
      <sheetName val="Trading"/>
      <sheetName val="ENRC Marketing"/>
      <sheetName val="Sum of Parts"/>
      <sheetName val="Comparison"/>
      <sheetName val="Summary Financials"/>
      <sheetName val="Corica AG"/>
      <sheetName val="ENR Alumina AG"/>
      <sheetName val="ENR Ferroalloy AG"/>
      <sheetName val="ENR Iron AG"/>
      <sheetName val="ENR Technik AG"/>
      <sheetName val="Exchange Rate"/>
      <sheetName val="Half year exchange"/>
      <sheetName val="Previous model&amp;Currency Switch"/>
      <sheetName val="Alum of Kaz_LC Hist. Model"/>
      <sheetName val="SSGPO Hist"/>
      <sheetName val="Zhairem Hist."/>
      <sheetName val="Kazchrome Hist. Model"/>
      <sheetName val="EEC Hist Model"/>
      <sheetName val="As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Co1Input"/>
      <sheetName val="aBaseCoFin"/>
      <sheetName val="DEALSheet"/>
      <sheetName val="DealOpeningBS"/>
      <sheetName val="NewcoBuildup"/>
      <sheetName val="NewcoNOLs"/>
      <sheetName val="IS_Proforma"/>
      <sheetName val="BS_Proforma"/>
      <sheetName val="CF"/>
      <sheetName val="DCF"/>
      <sheetName val="LBO"/>
      <sheetName val="ExecSummary"/>
      <sheetName val="Summary2"/>
      <sheetName val="RatingsRatios"/>
      <sheetName val="CoverSheet"/>
      <sheetName val="Changes"/>
      <sheetName val="InputMaster"/>
      <sheetName val="a_Storage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fa"/>
      <sheetName val="Dep"/>
      <sheetName val="FA Proof"/>
      <sheetName val="cpl"/>
      <sheetName val="Consolidated P&amp;L"/>
      <sheetName val="SCHEDULE 1 mk1"/>
      <sheetName val="SCHEDULE1"/>
      <sheetName val="SCHEDULE 2 MK1"/>
      <sheetName val="SCHEDULE 2"/>
      <sheetName val="SCHEDULE 3"/>
      <sheetName val="SCHEDULE 4"/>
      <sheetName val="SCHEDULE 5"/>
      <sheetName val="cashfl_wkns"/>
      <sheetName val="pres_cashflow"/>
      <sheetName val="Balance Sheet Budget"/>
      <sheetName val="FA NBV"/>
      <sheetName val="Consolidated Clubs"/>
      <sheetName val="Head Office"/>
      <sheetName val="Clubs 1"/>
      <sheetName val="Clubs1tearoff"/>
      <sheetName val="Clubs 2"/>
      <sheetName val="Clubs 3"/>
      <sheetName val="NGC PM"/>
      <sheetName val="GOLF"/>
      <sheetName val="summary Sched 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Title"/>
      <sheetName val="Main_DealSheet"/>
      <sheetName val="Pro-Forma"/>
      <sheetName val="PF_valuemath"/>
      <sheetName val="Pro-Forma Financials"/>
      <sheetName val="PF_leverage"/>
      <sheetName val="PF_Input"/>
      <sheetName val="PF_PPS"/>
      <sheetName val="PF Financials_Perm_Temp"/>
      <sheetName val="Combined_Temp_DCF"/>
      <sheetName val="CombinedTemps_AVP"/>
      <sheetName val="PF Financials_Perm_Temp_Flex"/>
      <sheetName val="PF_leverage_Perm_Temp"/>
      <sheetName val="PF_Perm_Temp_valuemath"/>
      <sheetName val="Hays"/>
      <sheetName val="Hays_DealSheet"/>
      <sheetName val="Hays_Assumptions"/>
      <sheetName val="Hays_Financials"/>
      <sheetName val="Hays_Financials_Cal"/>
      <sheetName val="Hays_DCF"/>
      <sheetName val="Hays_LBO"/>
      <sheetName val="Hays_Workings"/>
      <sheetName val="Hays_Consolidated_AVP"/>
      <sheetName val="Hays_notes"/>
      <sheetName val="Hays_FootballField"/>
      <sheetName val="Hays_Perm_Temp_Financials"/>
      <sheetName val="Hays_Perm_Temp_Fin_Flexed"/>
      <sheetName val="Hays_Temp_DCF"/>
      <sheetName val="Hays_Perm_DCF"/>
      <sheetName val="Temp_LBO"/>
      <sheetName val="Temps_Consolidated_AVP"/>
      <sheetName val="Temps_FootballField"/>
      <sheetName val="DS_Hays"/>
      <sheetName val="Hays_PPS"/>
      <sheetName val="Vedior"/>
      <sheetName val="Ved_DealSheet"/>
      <sheetName val="Ved_Assumptions"/>
      <sheetName val="Ved_Financials"/>
      <sheetName val="Ved_DCF"/>
      <sheetName val="Ved_Financials_Cal"/>
      <sheetName val="Ved_Temp_FootballField"/>
      <sheetName val="Ved_Consolidated_AVP"/>
      <sheetName val="Ved_FootballField"/>
      <sheetName val="Ved_LBO"/>
      <sheetName val="NOSH"/>
      <sheetName val="Ved_Perm_Temp_Financials"/>
      <sheetName val="Ved_Perm_Temp_Financials_£_Cal"/>
      <sheetName val="Ved_Temp_DCF"/>
      <sheetName val="Ved_Perm_DCF"/>
      <sheetName val="Ved_Temp_Consolidated_AVP"/>
      <sheetName val="Ved_PPS"/>
      <sheetName val="DS_Ved"/>
      <sheetName val="Adecco"/>
      <sheetName val="Adecco_DealSheet"/>
      <sheetName val="Adecco_Assumptions"/>
      <sheetName val="Adecco_Financials"/>
      <sheetName val="Adecco_Financials_Cal"/>
      <sheetName val="Adecco_DCF"/>
      <sheetName val="Adecco_LBO"/>
      <sheetName val="Adecco_Workings"/>
      <sheetName val="Adecco_Consolidated_AVP"/>
      <sheetName val="Adecco_notes"/>
      <sheetName val="Adecco_FootballField"/>
      <sheetName val="DS_Adecco"/>
      <sheetName val="Adecco_PPS"/>
      <sheetName val="DS_ALL"/>
      <sheetName val="Hays_VED_MV"/>
      <sheetName val="PE_evolution"/>
      <sheetName val="Shr_Graphs"/>
      <sheetName val="Template"/>
    </sheetNames>
    <sheetDataSet>
      <sheetData sheetId="0"/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 refreshError="1"/>
      <sheetData sheetId="52" refreshError="1"/>
      <sheetData sheetId="53" refreshError="1"/>
      <sheetData sheetId="54" refreshError="1"/>
      <sheetData sheetId="55" refreshError="1"/>
      <sheetData sheetId="56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/>
      <sheetData sheetId="67" refreshError="1"/>
      <sheetData sheetId="68"/>
      <sheetData sheetId="69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Datastream"/>
      <sheetName val="Input"/>
      <sheetName val="Benchmark"/>
      <sheetName val="Multiple"/>
      <sheetName val="Financials"/>
      <sheetName val="Output_coal"/>
      <sheetName val="NRG_output"/>
      <sheetName val="Output"/>
      <sheetName val="FLEX_OUTPUT"/>
      <sheetName val="Rolling_mult"/>
      <sheetName val="Charts"/>
      <sheetName val="PMO"/>
      <sheetName val="PMO (2)"/>
      <sheetName val="V"/>
      <sheetName val="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PSG"/>
      <sheetName val="FKI impact"/>
      <sheetName val="Assumptions"/>
      <sheetName val="MAIN"/>
      <sheetName val="Fin Sum Output"/>
      <sheetName val="Pitch Output"/>
      <sheetName val="EQ. IRR"/>
      <sheetName val="DIV INC"/>
      <sheetName val="S&amp;P"/>
      <sheetName val="Toggles"/>
      <sheetName val="DCF 3"/>
      <sheetName val="Data"/>
      <sheetName val="dPrint"/>
      <sheetName val="DropZone"/>
      <sheetName val="mProcess"/>
      <sheetName val="mlError"/>
      <sheetName val="mGlobals"/>
      <sheetName val="mMain"/>
      <sheetName val="mToggles"/>
      <sheetName val="mcFunctions"/>
      <sheetName val="mMisc"/>
      <sheetName val="mdPrint"/>
      <sheetName val="Input"/>
      <sheetName val="Financials"/>
      <sheetName val="DCF_Fishing"/>
      <sheetName val="Football"/>
      <sheetName val="Inputs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/>
      <sheetData sheetId="1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Consolidated"/>
      <sheetName val="Consolidated output"/>
      <sheetName val="Valuation"/>
      <sheetName val="F"/>
      <sheetName val="Operational"/>
      <sheetName val="Relative"/>
      <sheetName val="Overhead"/>
      <sheetName val="Tax"/>
      <sheetName val="NPV"/>
      <sheetName val="Assumptions"/>
      <sheetName val="NGZ"/>
      <sheetName val="AGK"/>
      <sheetName val="ACG"/>
      <sheetName val="BGZ"/>
      <sheetName val="QAL"/>
      <sheetName val="BrAZ"/>
      <sheetName val="KrAZ"/>
      <sheetName val="SAZ"/>
      <sheetName val="NkAZ"/>
      <sheetName val="KhAZ"/>
      <sheetName val="CBK"/>
      <sheetName val="BCG"/>
      <sheetName val="Komi"/>
      <sheetName val="Resal"/>
      <sheetName val="CvetM"/>
      <sheetName val="Belis"/>
      <sheetName val="&gt;&gt;&gt;Armenal, Sayanal, SF&gt;&gt;&gt;"/>
      <sheetName val="Main Ass"/>
      <sheetName val="P&amp;L"/>
      <sheetName val="CF"/>
      <sheetName val="Det Assum"/>
      <sheetName val="CAPEX"/>
      <sheetName val="OPEX"/>
      <sheetName val="WACC calculation"/>
    </sheetNames>
    <sheetDataSet>
      <sheetData sheetId="0" refreshError="1"/>
      <sheetData sheetId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Title"/>
      <sheetName val="Memo"/>
      <sheetName val="Notes"/>
      <sheetName val="ANS_QUARTERLY---&gt;"/>
      <sheetName val="PF_B+W+A_Q-IS&amp;CFS"/>
      <sheetName val="PF_B+W+A_Q-BS"/>
      <sheetName val="ANS_Q-Financing"/>
      <sheetName val="ANS_Q-Reconciliation"/>
      <sheetName val="ANS_Q"/>
      <sheetName val="BHC_WHC_QUARTERLY---&gt;"/>
      <sheetName val="PF_B+W_Q-IS&amp;CFS"/>
      <sheetName val="PF_B+W_Q-BS"/>
      <sheetName val="WHC_Q-Financing"/>
      <sheetName val="Q_Reconciliation"/>
      <sheetName val="WHC_Q-securitisation"/>
      <sheetName val="ANS_ANNUAL---&gt;"/>
      <sheetName val="PF_B+W+A_IS&amp;CFS"/>
      <sheetName val="PF_B+W+A_BS"/>
      <sheetName val="EBITDA_split"/>
      <sheetName val="ANS_Financing"/>
      <sheetName val="ANS_Reconciliation"/>
      <sheetName val="ANS_Calendarised"/>
      <sheetName val="ANS"/>
      <sheetName val="Div_ANS"/>
      <sheetName val="Equity value"/>
      <sheetName val="Grove_impact_2"/>
      <sheetName val="Grove impact"/>
      <sheetName val="Bridges"/>
      <sheetName val="Grove_IS"/>
      <sheetName val="ANS_DCF"/>
      <sheetName val="PPS"/>
      <sheetName val="BHC_WHC_ANNUAL&gt;&gt;&gt;&gt;"/>
      <sheetName val="PF_B+W_IS&amp;CFS"/>
      <sheetName val="PF_B+W_BS"/>
      <sheetName val="WHC_Financing"/>
      <sheetName val="Dividend"/>
      <sheetName val="Reconciliation"/>
      <sheetName val="Barchester"/>
      <sheetName val="WHC_non-securitised"/>
      <sheetName val="WHC_securitisation"/>
      <sheetName val="WHC"/>
      <sheetName val="LBO"/>
      <sheetName val="Input Sheets &gt;&gt;&gt;"/>
      <sheetName val="BHC_Q"/>
      <sheetName val="WHC_SECD_Q"/>
      <sheetName val="Barchester_ANS_Q"/>
      <sheetName val="BHC_NEW"/>
      <sheetName val="BHC_DD"/>
      <sheetName val="BHC_HbH"/>
      <sheetName val="WHC_SECD"/>
      <sheetName val="Barchester_ANS_Year"/>
      <sheetName val="ANS_HbH"/>
      <sheetName val="DD_ANS"/>
      <sheetName val="Barchester_280"/>
      <sheetName val="Barchester_INPUTS"/>
      <sheetName val="Barchester_develop"/>
      <sheetName val="Barchester_280_Input"/>
      <sheetName val="Cygnet"/>
      <sheetName val="Care_villages"/>
      <sheetName val="WHC_developments"/>
      <sheetName val="ANS_developmen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Input financials"/>
      <sheetName val="Financial impact"/>
      <sheetName val="SynergyDisposal"/>
      <sheetName val="DCF - TANGO combined"/>
      <sheetName val="BOCbrokerModel"/>
      <sheetName val="BOC broker assumptions"/>
      <sheetName val="BOC_Strat_plan"/>
      <sheetName val="LindebrokerModel"/>
      <sheetName val="Linde broker assumptions"/>
      <sheetName val="Linde comparison"/>
      <sheetName val="LindeGE"/>
      <sheetName val="Linde Gases"/>
      <sheetName val="Linde Engineering"/>
      <sheetName val="Linde MH"/>
      <sheetName val="MH assumptions"/>
      <sheetName val="Praxair"/>
      <sheetName val="AirProducts"/>
      <sheetName val="BOCE &gt;&gt;&gt;"/>
      <sheetName val="BOCE_assumptions_evolution"/>
      <sheetName val="BOCE model -Mkt Growth"/>
      <sheetName val="BOCE model -Base conservative"/>
      <sheetName val="BOCE LBO Assumptions"/>
      <sheetName val="LBO Input"/>
      <sheetName val="BOCE LBO"/>
      <sheetName val="BOCE mgmt assumptions"/>
      <sheetName val="BOCE assumptions"/>
      <sheetName val="PPS"/>
      <sheetName val="BOCE Benchmarking"/>
      <sheetName val="Wafer_Fab_Region"/>
      <sheetName val="MykrolisbrokerModel"/>
      <sheetName val="Mykrolis assumptions "/>
      <sheetName val="LeyboldModel"/>
      <sheetName val="Unaxis assumptions"/>
      <sheetName val="BASF Model"/>
      <sheetName val="BASF Broker assumptions"/>
      <sheetName val="Pro-forma"/>
      <sheetName val="BASF Assumptions"/>
      <sheetName val="Analysis &gt;&gt;&gt;"/>
      <sheetName val="Combination Analysis"/>
      <sheetName val="DebtCap BASF acq BOC"/>
      <sheetName val="LBO &gt;&gt;&gt;"/>
      <sheetName val="MAIN"/>
      <sheetName val="DIV INC"/>
      <sheetName val="EQ. IRR"/>
      <sheetName val="Comparables"/>
      <sheetName val="AVP Analysis"/>
      <sheetName val="BOC minorities value"/>
      <sheetName val="Sheet1"/>
      <sheetName val="Acc - dilution"/>
      <sheetName val="GE acc -dil"/>
      <sheetName val="Siemens acc-dil"/>
      <sheetName val="Data"/>
      <sheetName val="dPrint"/>
      <sheetName val="DropZone"/>
      <sheetName val="mProcess"/>
      <sheetName val="mlError"/>
      <sheetName val="mGlobals"/>
      <sheetName val="mMain"/>
      <sheetName val="mToggles"/>
      <sheetName val="mcFunctions"/>
      <sheetName val="mMisc"/>
      <sheetName val="mdPrint"/>
      <sheetName val="Combined"/>
      <sheetName val="Consultancy"/>
      <sheetName val="Defence Systems"/>
      <sheetName val="DCF"/>
      <sheetName val="SOTP"/>
      <sheetName val="LBO"/>
      <sheetName val="Ships"/>
      <sheetName val="Submarine"/>
      <sheetName val="Debt"/>
      <sheetName val="Babcock synergies"/>
      <sheetName val="Valuation"/>
      <sheetName val="VT DCF"/>
      <sheetName val="WSMI"/>
      <sheetName val="Operational"/>
      <sheetName val="F"/>
      <sheetName val="NPV"/>
      <sheetName val="Relative"/>
      <sheetName val="US&amp;EuroEarnings"/>
      <sheetName val="Toggles"/>
      <sheetName val="Shr_Graphs"/>
      <sheetName val="Hays_VED_M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VWAP"/>
      <sheetName val="Buy-In Analysis"/>
      <sheetName val="__FDSCACHE__"/>
      <sheetName val="Share price performance"/>
      <sheetName val="Broker Estimates"/>
      <sheetName val="DCF_Group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SG"/>
      <sheetName val="Football"/>
      <sheetName val="Title"/>
      <sheetName val="ANS_pre"/>
      <sheetName val="ANS_Calendarised"/>
      <sheetName val="ANS_Financing"/>
      <sheetName val="ANS_LBO"/>
      <sheetName val="LBO"/>
      <sheetName val="ANS_post"/>
      <sheetName val="Input Sheets &gt;&gt;&gt;"/>
      <sheetName val="ANS_developments"/>
      <sheetName val="Share price performance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Pres"/>
      <sheetName val="Outputs"/>
      <sheetName val="Sensitivities"/>
      <sheetName val="DCF I (In)"/>
      <sheetName val="SF Input==&gt;"/>
      <sheetName val="Residencias"/>
      <sheetName val="GRUPO"/>
      <sheetName val="GRUPO EU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NGRY"/>
      <sheetName val="NGPS"/>
      <sheetName val="Validation &amp; Graph Calc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Sen Amort (4)"/>
      <sheetName val="Sen Amort (3)"/>
      <sheetName val="Sen Amort (2)"/>
      <sheetName val="Sen Amort (ref)"/>
      <sheetName val="Model Revisions"/>
      <sheetName val="Sen Amort (Sen Bond)"/>
      <sheetName val="Sen Amort (HYB)"/>
      <sheetName val="Index"/>
      <sheetName val="Control"/>
      <sheetName val="Summary"/>
      <sheetName val="IS Input"/>
      <sheetName val="BS Input"/>
      <sheetName val="Funding Requirement"/>
      <sheetName val="Funding"/>
      <sheetName val="Fees"/>
      <sheetName val="Base Case Inputs"/>
      <sheetName val="Scenarios"/>
      <sheetName val="Currency"/>
      <sheetName val="Returns"/>
      <sheetName val="Inc Statement"/>
      <sheetName val="WACD"/>
      <sheetName val="DCF"/>
      <sheetName val="Bal Sheet"/>
      <sheetName val="Cash Flows"/>
      <sheetName val="Ratios"/>
      <sheetName val="Equity"/>
      <sheetName val="S PIK"/>
      <sheetName val="J PIK"/>
      <sheetName val="Senior Bond"/>
      <sheetName val="ZAR Senior"/>
      <sheetName val="Sen Sub Bond"/>
      <sheetName val="Bond Assumptions"/>
      <sheetName val="Refinance"/>
      <sheetName val="Error Check"/>
      <sheetName val="Sync check"/>
      <sheetName val="Template"/>
      <sheetName val="Presentations Out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/>
      <sheetData sheetId="23"/>
      <sheetData sheetId="24" refreshError="1"/>
      <sheetData sheetId="25"/>
      <sheetData sheetId="26"/>
      <sheetData sheetId="27"/>
      <sheetData sheetId="28" refreshError="1"/>
      <sheetData sheetId="29"/>
      <sheetData sheetId="30" refreshError="1"/>
      <sheetData sheetId="31"/>
      <sheetData sheetId="32"/>
      <sheetData sheetId="33"/>
      <sheetData sheetId="34" refreshError="1"/>
      <sheetData sheetId="35" refreshError="1"/>
      <sheetData sheetId="36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IRR DUN"/>
      <sheetName val="IRR Edn"/>
      <sheetName val="Consolidation"/>
      <sheetName val="Summary 2004 Data"/>
      <sheetName val="MB ave sub"/>
      <sheetName val="MB def_income"/>
      <sheetName val="MB Total (2)"/>
      <sheetName val="MB Edinburgh"/>
      <sheetName val="MB Dundee"/>
      <sheetName val="MB Anniesland"/>
      <sheetName val="MB Chorley"/>
      <sheetName val="MB Dudley"/>
      <sheetName val="MB Ipswich"/>
      <sheetName val="MB Carlton"/>
      <sheetName val="MB Bristol"/>
      <sheetName val="MB Dartford"/>
      <sheetName val="MB York"/>
      <sheetName val="MB Cambridge"/>
      <sheetName val="MB Gidea"/>
      <sheetName val="MB Leicester"/>
      <sheetName val="MB Hatfield"/>
      <sheetName val="MB Swindon"/>
      <sheetName val="MB Hertford"/>
      <sheetName val="Source"/>
      <sheetName val="MODEL"/>
      <sheetName val="Monthly Summary P&amp;L - NGRY"/>
      <sheetName val="Cons.P&amp;L"/>
      <sheetName val="NBV Analysis"/>
      <sheetName val="Club_Capex_Profit_Summary"/>
      <sheetName val="New Plan"/>
      <sheetName val="The Tax Comp"/>
      <sheetName val="Group Tax"/>
      <sheetName val="Deferred Tax"/>
      <sheetName val="Summary UK M&amp;A"/>
      <sheetName val="UK Listed Peers"/>
      <sheetName val="UK Comp Table"/>
      <sheetName val="Valuation Drivers"/>
      <sheetName val="Valuation"/>
      <sheetName val="Ratio Check"/>
      <sheetName val="Next Generation Clubs (Holdings"/>
      <sheetName val="Cashflow"/>
      <sheetName val="Capital_Repayments"/>
      <sheetName val="interest calculator"/>
      <sheetName val="Balance_Sheet"/>
      <sheetName val="LOAN TO VALUE"/>
      <sheetName val="Download"/>
      <sheetName val="Head_Office"/>
      <sheetName val="NGC_Project_Mgt"/>
      <sheetName val="4th Element"/>
      <sheetName val="Deaconsbank_Golf"/>
      <sheetName val="2004 summary tennis"/>
      <sheetName val="2003 summary tennis"/>
      <sheetName val="TOTAL"/>
      <sheetName val="Edinburgh"/>
      <sheetName val="Dundee"/>
      <sheetName val="Anniesland"/>
      <sheetName val="Chorley"/>
      <sheetName val="Dudley"/>
      <sheetName val="Ipswich"/>
      <sheetName val="Carlton"/>
      <sheetName val="Bristol"/>
      <sheetName val="Dartford"/>
      <sheetName val="York"/>
      <sheetName val="Cambridge_Mar04"/>
      <sheetName val="Gidea_Apr05"/>
      <sheetName val="Leicester"/>
      <sheetName val="Hatfield_Oct04"/>
      <sheetName val="Swindon"/>
      <sheetName val="Harbour club"/>
      <sheetName val="Consol.capex"/>
      <sheetName val="HQ_and_landbank_Capex"/>
      <sheetName val="Deaconsbank_Golf_Capex"/>
      <sheetName val="Club Capex Summary"/>
      <sheetName val="Edinburgh_Capex"/>
      <sheetName val="Dundee_Capex"/>
      <sheetName val="Anniesland_Capex"/>
      <sheetName val="Chorley_Capex"/>
      <sheetName val="Dudley_Capex"/>
      <sheetName val="Ipswich_Capex"/>
      <sheetName val="Carlton_Capex"/>
      <sheetName val="Bristol_Capex"/>
      <sheetName val="Dartford_Capex"/>
      <sheetName val="York_Capex"/>
      <sheetName val="Cambridge_Capex"/>
      <sheetName val="Gidea_Capex"/>
      <sheetName val="Leicester_Capex"/>
      <sheetName val="Hatfield_Capex"/>
      <sheetName val="Swindon_Capex"/>
      <sheetName val="Harbour_Capex"/>
      <sheetName val="Sheet2"/>
      <sheetName val="spare"/>
      <sheetName val="Tax - IGNORE"/>
      <sheetName val="IGNORE-TAX- NGC Limited - P&amp;L"/>
      <sheetName val="IGNORE-TAX- Millnell - P&amp;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Pres"/>
      <sheetName val="Outputs"/>
      <sheetName val="Sensitivities"/>
      <sheetName val="DCF I (In)"/>
      <sheetName val="SF Input==&gt;"/>
      <sheetName val="Residencias"/>
      <sheetName val="GRUPO"/>
      <sheetName val="GRUPO EU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Title"/>
      <sheetName val="Deal sheet"/>
      <sheetName val="Combined"/>
      <sheetName val="Synergies"/>
      <sheetName val="MOD Synergies"/>
      <sheetName val="Babcock synergies"/>
      <sheetName val="Babcock &gt;&gt;&gt;"/>
      <sheetName val="Babcock"/>
      <sheetName val="Datastream"/>
      <sheetName val="DML &gt;&gt;&gt;"/>
      <sheetName val="Input"/>
      <sheetName val="Output"/>
      <sheetName val="DCF"/>
      <sheetName val="LBO"/>
      <sheetName val="AVP"/>
      <sheetName val="Summary"/>
      <sheetName val="Submarine"/>
      <sheetName val="Ships"/>
      <sheetName val="WSMI"/>
      <sheetName val="Defence Systems"/>
      <sheetName val="Commercial"/>
      <sheetName val="Consultancy"/>
      <sheetName val="Intercompan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F"/>
      <sheetName val="V"/>
      <sheetName val="Valuation"/>
      <sheetName val="FootballField"/>
      <sheetName val="Contribution"/>
      <sheetName val="EBIT_SPLIT"/>
      <sheetName val="Buy-in_1y"/>
      <sheetName val="Buy-in_6mo"/>
      <sheetName val="2yr &amp; 1yr share price"/>
      <sheetName val="sop valuation"/>
      <sheetName val="TAKEOUT_ANALYSIS"/>
      <sheetName val="xstrata as %"/>
      <sheetName val="Share price_2years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Title"/>
      <sheetName val="COCKPIT"/>
      <sheetName val="Scenario Selector"/>
      <sheetName val="Cluster Formation"/>
      <sheetName val="DCF_Summary Sheet"/>
      <sheetName val="Group_AVP"/>
      <sheetName val="Group_Breakup_SOTP"/>
      <sheetName val="Group_DCF_SOTP"/>
      <sheetName val="LBO"/>
      <sheetName val="Group_Segmental_Breakdown"/>
      <sheetName val="Chemicals &amp; Plastics Breakdown"/>
      <sheetName val="Group_Net_Debt"/>
      <sheetName val="Group_Share_Options"/>
      <sheetName val="Group_Share_Buyback"/>
      <sheetName val="Group_WACC"/>
      <sheetName val="Group_Historical_Data"/>
      <sheetName val="Group_Broker_Estimates"/>
      <sheetName val="Group_Input"/>
      <sheetName val="Agriculture_Cluster"/>
      <sheetName val="Agriculture Cluster_DCF"/>
      <sheetName val="Agriculture Cluster_COCKPIT"/>
      <sheetName val="Blue Corning_Cluster"/>
      <sheetName val="Blue Corning Cluster_DCF"/>
      <sheetName val="Blue Corning Cluster_COCKPIT"/>
      <sheetName val="Standalone Other_Cluster"/>
      <sheetName val="Standalone Other Cluster_DCF"/>
      <sheetName val="Stdalone Other Cluster_COCKPIT"/>
      <sheetName val="Specialty Chemicals_Cluster"/>
      <sheetName val="Specialty Chemicals Cluster_DCF"/>
      <sheetName val="Specialty Chem Cluster_COCKPIT"/>
      <sheetName val="Specialty Plastics_Cluster"/>
      <sheetName val="Specialty Plastics Cluster_DCF"/>
      <sheetName val="Specialty Plast Cluster_COCKPIT"/>
      <sheetName val="Core_Cluster"/>
      <sheetName val="Core Cluster_DCF"/>
      <sheetName val="Core Cluster_COCKPIT"/>
      <sheetName val="Value Centre_Standalone_Total"/>
      <sheetName val="Value Centre_Standalone_DCF"/>
      <sheetName val="Disposal_Total"/>
      <sheetName val="Disposal Total_DCF"/>
      <sheetName val="Agro Science_Input"/>
      <sheetName val="Agro Science_DCF"/>
      <sheetName val="Blue Corning JV_Input"/>
      <sheetName val="Blue Corning_DCF"/>
      <sheetName val="Fabricated Products_Input"/>
      <sheetName val="Fabricated Products_DCF"/>
      <sheetName val="Cellulose Ethers_Input"/>
      <sheetName val="Cellulose Ethers_DCF"/>
      <sheetName val="Acrylates_Input"/>
      <sheetName val="Acrylates_DCF"/>
      <sheetName val="Oxo Chemicals_Input"/>
      <sheetName val="Oxo Chemicals_DCF"/>
      <sheetName val="Glycol Ethers_Input"/>
      <sheetName val="Glycol Ethers_DCF"/>
      <sheetName val="SB_SBR_Input"/>
      <sheetName val="SB_SBR_DCF"/>
      <sheetName val="Vinyl Acetates_Input"/>
      <sheetName val="Vinyl Acetates_DCF"/>
      <sheetName val="PEG's_PPG's_Input"/>
      <sheetName val="PEG's_PPG's_DCF"/>
      <sheetName val="Other Chemicals_Input"/>
      <sheetName val="Other Chemicals_DCF"/>
      <sheetName val="Polycarbonate_Input"/>
      <sheetName val="Polycarbonate_DCF"/>
      <sheetName val="Epoxies_Input"/>
      <sheetName val="Epoxies_DCF"/>
      <sheetName val="Polyurethanes_Input"/>
      <sheetName val="Polyurethanes_DCF"/>
      <sheetName val="ABS_SAN_Input"/>
      <sheetName val="ABS_SAN_DCF"/>
      <sheetName val="Other Plastics_Input"/>
      <sheetName val="Other_Plastics_DCF"/>
      <sheetName val="Chlorinated Basics_Input"/>
      <sheetName val="Chlorinated_Basics_DCF"/>
      <sheetName val="Cl-Solvents_Input"/>
      <sheetName val="Cl-Solvents_DCF"/>
      <sheetName val="Propylene Glycols_Input"/>
      <sheetName val="Propylene Glycols_DCF"/>
      <sheetName val="Polystyrene_Input"/>
      <sheetName val="Polystyrene_DCF"/>
      <sheetName val="Ethylene_PE_Input"/>
      <sheetName val="Ethylene_PE_DCF"/>
      <sheetName val="PP_Input"/>
      <sheetName val="PP_DCF"/>
      <sheetName val="EO_EG_Input"/>
      <sheetName val="EO_EG_DCF"/>
      <sheetName val="Chemical Sales_Input"/>
      <sheetName val="Chemical Sales_DCF"/>
      <sheetName val="Hydrocarbons Sales_Input"/>
      <sheetName val="Hydrocarbons Sales_DCF"/>
      <sheetName val="Other Affiliates_Input"/>
      <sheetName val="Other Affiliates_DCF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Title"/>
      <sheetName val="VT-BB &gt;&gt;&gt;"/>
      <sheetName val="VT-BB Dealsheet"/>
      <sheetName val="VT—BB"/>
      <sheetName val="VT Summary"/>
      <sheetName val="Re-rating"/>
      <sheetName val="VT Standalone &gt;&gt;&gt;"/>
      <sheetName val="VT Financials"/>
      <sheetName val="VT DCF"/>
      <sheetName val="VT SOTP"/>
      <sheetName val="VT AVP"/>
      <sheetName val="VT Communication"/>
      <sheetName val="VT Defence"/>
      <sheetName val="VT Education&amp;Skills"/>
      <sheetName val="VT Ships"/>
      <sheetName val="VT Services"/>
      <sheetName val="VT Division Split"/>
      <sheetName val="VT Input"/>
      <sheetName val="VT Brokers"/>
      <sheetName val="VT Options"/>
      <sheetName val="Demerger &gt;&gt;&gt;"/>
      <sheetName val="Demerger Dealsheet"/>
      <sheetName val="Output"/>
      <sheetName val="DefenceCo"/>
      <sheetName val="SupportCo"/>
      <sheetName val="BB Valuation &gt;&gt;&gt;"/>
      <sheetName val="BB Dealsheet"/>
      <sheetName val="BB Summary"/>
      <sheetName val="Datastream"/>
      <sheetName val="BB DCF"/>
      <sheetName val="BB Division split"/>
      <sheetName val="BB Brokers"/>
      <sheetName val="BB Networks"/>
      <sheetName val="Rail"/>
      <sheetName val="BB Engineering"/>
      <sheetName val="BB Defence"/>
      <sheetName val="BB Technical"/>
      <sheetName val="DML DCF"/>
      <sheetName val="BB LBO"/>
      <sheetName val="BB SOTP"/>
      <sheetName val="merger model&gt;&gt;&gt;"/>
      <sheetName val="Combined"/>
      <sheetName val="Debt"/>
      <sheetName val="Slides"/>
      <sheetName val="MOD Synergies"/>
      <sheetName val="Babcock synergies"/>
      <sheetName val="Babcock &gt;&gt;&gt;"/>
      <sheetName val="Babcock_brokers"/>
      <sheetName val="Babcock_internal"/>
      <sheetName val="Assumptions"/>
      <sheetName val="Babcock Statements"/>
      <sheetName val="BNS"/>
      <sheetName val="BB AVP"/>
      <sheetName val="Footballfield"/>
      <sheetName val="BB Options"/>
      <sheetName val="Diablo &gt;&gt;&gt;"/>
      <sheetName val="Diablo statement"/>
      <sheetName val="Valuation"/>
      <sheetName val="Value Math"/>
      <sheetName val="SOTP"/>
      <sheetName val="LBO"/>
      <sheetName val="Summary"/>
      <sheetName val="DCF"/>
      <sheetName val="Synergies"/>
      <sheetName val="BAE &gt;&gt;&gt;"/>
      <sheetName val="BAE Output"/>
      <sheetName val="PPS"/>
      <sheetName val="BAE Brokers"/>
      <sheetName val="BAE-BB Dealsheet"/>
      <sheetName val="BAE—BB"/>
      <sheetName val="BB Calanderised"/>
      <sheetName val="BAE DCF"/>
      <sheetName val="AVP"/>
      <sheetName val="Diablo New Input"/>
      <sheetName val="Other"/>
      <sheetName val="Submarine"/>
      <sheetName val="Ships"/>
      <sheetName val="WSMI"/>
      <sheetName val="Defence Systems"/>
      <sheetName val="Commercial"/>
      <sheetName val="Consultancy"/>
      <sheetName val="Other acq &gt;&gt;&gt;"/>
      <sheetName val="Springtime"/>
      <sheetName val="Indigo"/>
      <sheetName val="Integral"/>
      <sheetName val="Babcock internal"/>
      <sheetName val="Babcock profit and loss"/>
      <sheetName val="Babcock cashflow"/>
      <sheetName val="Babcock balance sheet"/>
      <sheetName val="Springtime Acc"/>
      <sheetName val="INDIGO Acc"/>
      <sheetName val="INTEGRAL Acc"/>
      <sheetName val="US&amp;EuroEarnings"/>
      <sheetName val="NovUp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/>
      <sheetData sheetId="10" refreshError="1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PMO_PD"/>
      <sheetName val="PMO_NN"/>
      <sheetName val="PMO_N"/>
      <sheetName val="PMO_VED"/>
      <sheetName val="PMO_KM"/>
      <sheetName val="PMO_ACA"/>
      <sheetName val="PMO_AOA"/>
      <sheetName val="PMO_TC"/>
      <sheetName val="PMO_FAL"/>
      <sheetName val="PMO_CVRD"/>
      <sheetName val="PMO_AA"/>
      <sheetName val="PMO_BHP"/>
      <sheetName val="PMO_RT"/>
      <sheetName val="PMO_XTA"/>
      <sheetName val="Contribution"/>
      <sheetName val="Valuation"/>
      <sheetName val="EBIT_SPLIT"/>
      <sheetName val="FootballField"/>
      <sheetName val="Buy-in_1y"/>
      <sheetName val="Buy-in_6mo"/>
      <sheetName val="VALUE_MATH_MIM"/>
      <sheetName val="TAKEOUT_ANALYSIS"/>
      <sheetName val="2yr &amp; 1yr share price"/>
      <sheetName val="XTA_FAL"/>
      <sheetName val="Share price_2years"/>
      <sheetName val="sop valuation"/>
      <sheetName val="xstrata as %"/>
      <sheetName val="Operational"/>
      <sheetName val="F"/>
      <sheetName val="NPV"/>
      <sheetName val="Relativ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Title"/>
      <sheetName val="Notes"/>
      <sheetName val="Agenda_1"/>
      <sheetName val="VeniceBrokerEsti"/>
      <sheetName val="Venice_PF"/>
      <sheetName val="DUBLIN_IS&amp;CFS_€"/>
      <sheetName val="NPV"/>
      <sheetName val="LBO"/>
      <sheetName val="Pension_IS&amp;CFS"/>
      <sheetName val="DUBLIN_IS&amp;CFS"/>
      <sheetName val="Agenda_2"/>
      <sheetName val="Agenda_3"/>
      <sheetName val="Agenda_4"/>
      <sheetName val="Schedules"/>
      <sheetName val="Agenda_5"/>
      <sheetName val="AVP"/>
      <sheetName val="DCF_Bridge"/>
      <sheetName val="DCF"/>
      <sheetName val="FootballField"/>
      <sheetName val="Assumptions"/>
      <sheetName val="DD_Case"/>
      <sheetName val="NOSH—Mar 05"/>
      <sheetName val="Quarterly_IS&amp;CFS"/>
      <sheetName val="QuarterlyFinancing"/>
      <sheetName val="Quarterly_BS&amp;Schedules"/>
      <sheetName val="LucerneSettings"/>
      <sheetName val="BankCase"/>
      <sheetName val="LucerneCase"/>
      <sheetName val="DetailedAnnualModel"/>
      <sheetName val="PPS"/>
      <sheetName val="Payoff"/>
      <sheetName val="Buy-in"/>
      <sheetName val="DealSheet"/>
      <sheetName val="DublinBrokerEsti"/>
      <sheetName val="Venice_IS&amp;CFS"/>
      <sheetName val="MktData"/>
      <sheetName val="CFS"/>
      <sheetName val="BS_LucerneCase"/>
      <sheetName val="Pension"/>
      <sheetName val="EPS_Forecast"/>
      <sheetName val="PE_Bands"/>
      <sheetName val="Index"/>
      <sheetName val="DSE"/>
      <sheetName val="REQUEST_TABLE"/>
      <sheetName val="Shareholder analysis&gt;&gt;&gt;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PIK"/>
      <sheetName val="A"/>
      <sheetName val="PPV"/>
      <sheetName val="Output"/>
      <sheetName val="PS"/>
      <sheetName val="CS"/>
      <sheetName val="OS"/>
      <sheetName val="WV"/>
      <sheetName val="Comparison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2005"/>
      <sheetName val="FCF"/>
      <sheetName val="Div"/>
      <sheetName val="Split"/>
      <sheetName val="KMB"/>
      <sheetName val="Ass"/>
      <sheetName val="WACC"/>
      <sheetName val="Charts"/>
      <sheetName val="Fin"/>
      <sheetName val="Val"/>
      <sheetName val="Sens"/>
      <sheetName val="Combo"/>
      <sheetName val="Chrome"/>
      <sheetName val="Alumina"/>
      <sheetName val="Iron"/>
      <sheetName val="Power"/>
      <sheetName val="Zhairem"/>
      <sheetName val="Transport"/>
      <sheetName val="Trading"/>
      <sheetName val="Finance"/>
      <sheetName val="DDS"/>
      <sheetName val="Mktdata"/>
      <sheetName val="FTSE"/>
      <sheetName val="Rerating"/>
      <sheetName val="Input"/>
      <sheetName val="Financial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gina.gibson@jpmorgancazenove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8.83035714285714" defaultRowHeight="15.2" outlineLevelCol="1"/>
  <sheetData>
    <row r="1" spans="1:2">
      <c r="A1"/>
      <c r="B1" t="s">
        <v>0</v>
      </c>
    </row>
  </sheetData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499984740745262"/>
  </sheetPr>
  <dimension ref="B2:W44"/>
  <sheetViews>
    <sheetView showGridLines="0" zoomScaleSheetLayoutView="85" topLeftCell="A5" workbookViewId="0">
      <selection activeCell="A1" sqref="A1"/>
    </sheetView>
  </sheetViews>
  <sheetFormatPr defaultColWidth="9.16071428571429" defaultRowHeight="15.2"/>
  <cols>
    <col min="1" max="1" width="3" style="390" customWidth="1"/>
    <col min="2" max="4" width="2.83035714285714" style="390" customWidth="1"/>
    <col min="5" max="5" width="28.5" style="390" customWidth="1"/>
    <col min="6" max="8" width="7.16071428571429" style="390" customWidth="1"/>
    <col min="9" max="14" width="9.16071428571429" style="390"/>
    <col min="15" max="15" width="12.8303571428571" style="390" customWidth="1"/>
    <col min="16" max="16" width="9.16071428571429" style="390"/>
    <col min="17" max="17" width="10" style="390" customWidth="1"/>
    <col min="18" max="18" width="9.16071428571429" style="390"/>
    <col min="19" max="19" width="15.5" style="390" customWidth="1"/>
    <col min="20" max="20" width="8.5" style="390" customWidth="1"/>
    <col min="21" max="21" width="3.66071428571429" style="390" customWidth="1"/>
    <col min="22" max="16384" width="9.16071428571429" style="390"/>
  </cols>
  <sheetData>
    <row r="2" spans="2:2">
      <c r="B2"/>
    </row>
    <row r="9" ht="22" spans="4:14">
      <c r="D9" s="391"/>
      <c r="E9" s="396"/>
      <c r="F9" s="396"/>
      <c r="G9" s="396"/>
      <c r="H9" s="396"/>
      <c r="I9" s="396"/>
      <c r="J9" s="396"/>
      <c r="K9" s="396"/>
      <c r="L9" s="396"/>
      <c r="M9" s="396"/>
      <c r="N9" s="396"/>
    </row>
    <row r="12" spans="23:23">
      <c r="W12" s="403"/>
    </row>
    <row r="13" spans="23:23">
      <c r="W13"/>
    </row>
    <row r="14" ht="12.75" customHeight="1" spans="3:23">
      <c r="C14" s="392"/>
      <c r="D14" s="393" t="s">
        <v>1</v>
      </c>
      <c r="E14" s="397"/>
      <c r="F14" s="397"/>
      <c r="G14" s="397"/>
      <c r="H14" s="397"/>
      <c r="I14" s="397"/>
      <c r="J14" s="397"/>
      <c r="K14" s="397"/>
      <c r="L14" s="397"/>
      <c r="M14" s="397"/>
      <c r="N14" s="397"/>
      <c r="O14" s="397"/>
      <c r="P14" s="397"/>
      <c r="Q14" s="397"/>
      <c r="R14" s="397"/>
      <c r="S14" s="397"/>
      <c r="T14" s="397"/>
      <c r="W14"/>
    </row>
    <row r="15" ht="12.75" customHeight="1" spans="3:23">
      <c r="C15" s="392"/>
      <c r="D15" s="394"/>
      <c r="E15" s="397"/>
      <c r="F15" s="397"/>
      <c r="G15" s="397"/>
      <c r="H15" s="397"/>
      <c r="I15" s="397"/>
      <c r="J15" s="397"/>
      <c r="K15" s="397"/>
      <c r="L15" s="397"/>
      <c r="M15" s="397"/>
      <c r="N15" s="397"/>
      <c r="O15" s="397"/>
      <c r="P15" s="397"/>
      <c r="Q15" s="397"/>
      <c r="R15" s="397"/>
      <c r="S15" s="397"/>
      <c r="T15" s="397"/>
      <c r="W15"/>
    </row>
    <row r="16" ht="12.75" customHeight="1" spans="3:23">
      <c r="C16" s="392"/>
      <c r="D16" s="394"/>
      <c r="E16" s="397"/>
      <c r="F16" s="397"/>
      <c r="G16" s="397"/>
      <c r="H16" s="397"/>
      <c r="I16" s="397"/>
      <c r="J16" s="397"/>
      <c r="K16" s="397"/>
      <c r="L16" s="397"/>
      <c r="M16" s="397"/>
      <c r="N16" s="397"/>
      <c r="O16" s="397"/>
      <c r="P16" s="397"/>
      <c r="Q16" s="397"/>
      <c r="R16" s="397"/>
      <c r="S16" s="397"/>
      <c r="T16" s="397"/>
      <c r="W16"/>
    </row>
    <row r="17" ht="12.75" customHeight="1" spans="4:23">
      <c r="D17" s="394"/>
      <c r="E17" s="397"/>
      <c r="F17" s="397"/>
      <c r="G17" s="397"/>
      <c r="H17" s="397"/>
      <c r="I17" s="397"/>
      <c r="J17" s="397"/>
      <c r="K17" s="397"/>
      <c r="L17" s="397"/>
      <c r="M17" s="397"/>
      <c r="N17" s="397"/>
      <c r="O17" s="397"/>
      <c r="P17" s="397"/>
      <c r="Q17" s="397"/>
      <c r="R17" s="397"/>
      <c r="S17" s="397"/>
      <c r="T17" s="397"/>
      <c r="W17"/>
    </row>
    <row r="18" spans="23:23">
      <c r="W18"/>
    </row>
    <row r="19" ht="20.4" spans="3:23">
      <c r="C19" s="395" t="s">
        <v>2</v>
      </c>
      <c r="E19" s="398">
        <f>Assumptions!D12</f>
        <v>43921</v>
      </c>
      <c r="W19"/>
    </row>
    <row r="20" spans="3:23">
      <c r="C20" s="395"/>
      <c r="W20"/>
    </row>
    <row r="21" spans="3:23">
      <c r="C21" s="395"/>
      <c r="W21"/>
    </row>
    <row r="22" spans="3:23">
      <c r="C22" s="395"/>
      <c r="W22"/>
    </row>
    <row r="23" spans="3:3">
      <c r="C23" s="395"/>
    </row>
    <row r="24" spans="3:3">
      <c r="C24" s="395"/>
    </row>
    <row r="25" spans="3:3">
      <c r="C25" s="395"/>
    </row>
    <row r="26" ht="12.75" customHeight="1" spans="3:3">
      <c r="C26" s="395"/>
    </row>
    <row r="27" spans="3:3">
      <c r="C27" s="395"/>
    </row>
    <row r="28" spans="3:3">
      <c r="C28" s="395"/>
    </row>
    <row r="29" ht="4.5" customHeight="1" spans="3:3">
      <c r="C29" s="395"/>
    </row>
    <row r="30" spans="3:20">
      <c r="C30" s="395"/>
      <c r="Q30" s="400"/>
      <c r="R30" s="401"/>
      <c r="S30" s="401"/>
      <c r="T30" s="402"/>
    </row>
    <row r="31" spans="3:22">
      <c r="C31" s="395"/>
      <c r="Q31" s="401"/>
      <c r="R31" s="401"/>
      <c r="S31" s="401"/>
      <c r="T31" s="402"/>
      <c r="V31" s="404"/>
    </row>
    <row r="32" spans="3:20">
      <c r="C32" s="395"/>
      <c r="Q32" s="401"/>
      <c r="R32" s="401"/>
      <c r="S32" s="401"/>
      <c r="T32" s="402"/>
    </row>
    <row r="33" spans="3:21">
      <c r="C33" s="395"/>
      <c r="P33" s="399"/>
      <c r="Q33" s="401"/>
      <c r="R33" s="401"/>
      <c r="S33" s="401"/>
      <c r="T33" s="402"/>
      <c r="U33" s="399"/>
    </row>
    <row r="34" spans="3:21">
      <c r="C34" s="395"/>
      <c r="P34" s="399"/>
      <c r="Q34" s="401"/>
      <c r="R34" s="401"/>
      <c r="S34" s="401"/>
      <c r="T34" s="402"/>
      <c r="U34" s="399"/>
    </row>
    <row r="35" ht="4.5" customHeight="1" spans="3:21">
      <c r="C35" s="395"/>
      <c r="P35" s="399"/>
      <c r="Q35" s="401"/>
      <c r="R35" s="401"/>
      <c r="S35" s="401"/>
      <c r="T35" s="402"/>
      <c r="U35" s="399"/>
    </row>
    <row r="36" spans="3:21">
      <c r="C36" s="395"/>
      <c r="P36" s="399"/>
      <c r="Q36" s="401"/>
      <c r="R36" s="401"/>
      <c r="S36" s="401"/>
      <c r="T36" s="402"/>
      <c r="U36" s="399"/>
    </row>
    <row r="37" spans="3:21">
      <c r="C37" s="395"/>
      <c r="G37"/>
      <c r="P37" s="399"/>
      <c r="Q37" s="401"/>
      <c r="R37" s="401"/>
      <c r="S37" s="401"/>
      <c r="T37" s="402"/>
      <c r="U37" s="399"/>
    </row>
    <row r="38" spans="3:21">
      <c r="C38" s="395"/>
      <c r="P38" s="399"/>
      <c r="Q38" s="401"/>
      <c r="R38" s="401"/>
      <c r="S38" s="401"/>
      <c r="T38" s="402"/>
      <c r="U38" s="399"/>
    </row>
    <row r="39" spans="3:21">
      <c r="C39" s="395"/>
      <c r="P39" s="399"/>
      <c r="Q39" s="401"/>
      <c r="R39" s="401"/>
      <c r="S39" s="401"/>
      <c r="T39" s="402"/>
      <c r="U39" s="399"/>
    </row>
    <row r="40" spans="3:3">
      <c r="C40" s="395"/>
    </row>
    <row r="41" spans="3:3">
      <c r="C41" s="395"/>
    </row>
    <row r="42" spans="3:3">
      <c r="C42" s="395"/>
    </row>
    <row r="43" spans="3:3">
      <c r="C43" s="395"/>
    </row>
    <row r="44" spans="10:10">
      <c r="J44"/>
    </row>
  </sheetData>
  <mergeCells count="2">
    <mergeCell ref="C19:C43"/>
    <mergeCell ref="D14:T17"/>
  </mergeCells>
  <hyperlinks>
    <hyperlink ref="Q28" r:id="rId1"/>
  </hyperlinks>
  <pageMargins left="0.748031496062992" right="0.748031496062992" top="0.984251968503937" bottom="0.984251968503937" header="0.511811023622047" footer="0.511811023622047"/>
  <pageSetup paperSize="9" scale="70"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3035714285714" defaultRowHeight="15.2"/>
  <sheetData/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 tint="0.799981688894314"/>
  </sheetPr>
  <dimension ref="C1:K117"/>
  <sheetViews>
    <sheetView showGridLines="0" zoomScale="85" zoomScaleNormal="85" workbookViewId="0">
      <selection activeCell="C25" sqref="C25"/>
    </sheetView>
  </sheetViews>
  <sheetFormatPr defaultColWidth="8.83035714285714" defaultRowHeight="15.2"/>
  <cols>
    <col min="1" max="1" width="3" customWidth="1"/>
    <col min="2" max="2" width="2.83035714285714" customWidth="1"/>
    <col min="3" max="3" width="32.5" customWidth="1"/>
    <col min="4" max="4" width="9.66071428571429" customWidth="1"/>
    <col min="5" max="5" width="9.33035714285714" customWidth="1"/>
    <col min="6" max="6" width="18.5" customWidth="1"/>
    <col min="8" max="9" width="9.16071428571429" customWidth="1"/>
    <col min="12" max="12" width="2.83035714285714" customWidth="1"/>
  </cols>
  <sheetData>
    <row r="1" customFormat="1"/>
    <row r="3" s="86" customFormat="1" ht="23.2" spans="3:11">
      <c r="C3" s="372" t="s">
        <v>3</v>
      </c>
      <c r="D3" s="373"/>
      <c r="E3" s="373"/>
      <c r="F3" s="373"/>
      <c r="G3" s="373"/>
      <c r="H3" s="373"/>
      <c r="I3" s="373"/>
      <c r="J3" s="373"/>
      <c r="K3" s="373"/>
    </row>
    <row r="4" ht="4.5" customHeight="1"/>
    <row r="5" spans="3:11">
      <c r="C5" s="91" t="s">
        <v>4</v>
      </c>
      <c r="D5" s="91"/>
      <c r="E5" s="91"/>
      <c r="F5" s="91"/>
      <c r="G5" s="91"/>
      <c r="H5" s="91"/>
      <c r="I5" s="91"/>
      <c r="J5" s="91"/>
      <c r="K5" s="91"/>
    </row>
    <row r="6" ht="12.75" customHeight="1"/>
    <row r="7" spans="3:4">
      <c r="C7" t="s">
        <v>5</v>
      </c>
      <c r="D7" s="374">
        <v>1</v>
      </c>
    </row>
    <row r="8" customFormat="1"/>
    <row r="9" customFormat="1" spans="3:11">
      <c r="C9" s="91" t="s">
        <v>6</v>
      </c>
      <c r="D9" s="91"/>
      <c r="E9" s="91"/>
      <c r="F9" s="91"/>
      <c r="G9" s="91"/>
      <c r="H9" s="91"/>
      <c r="I9" s="91"/>
      <c r="J9" s="91"/>
      <c r="K9" s="91"/>
    </row>
    <row r="10" customFormat="1"/>
    <row r="11" customFormat="1" spans="3:4">
      <c r="C11" t="s">
        <v>7</v>
      </c>
      <c r="D11" s="375">
        <v>43554</v>
      </c>
    </row>
    <row r="12" customFormat="1" spans="3:4">
      <c r="C12" t="s">
        <v>8</v>
      </c>
      <c r="D12" s="375">
        <v>43921</v>
      </c>
    </row>
    <row r="13" customFormat="1"/>
    <row r="14" spans="3:11">
      <c r="C14" s="376" t="s">
        <v>9</v>
      </c>
      <c r="D14" s="376"/>
      <c r="E14" s="386"/>
      <c r="F14" s="91"/>
      <c r="G14" s="91"/>
      <c r="H14" s="91"/>
      <c r="I14" s="91"/>
      <c r="J14" s="91"/>
      <c r="K14" s="91"/>
    </row>
    <row r="15" spans="3:5">
      <c r="C15" s="377"/>
      <c r="D15" s="377"/>
      <c r="E15" s="140"/>
    </row>
    <row r="16" spans="3:5">
      <c r="C16" s="377" t="s">
        <v>10</v>
      </c>
      <c r="D16" s="378">
        <v>165</v>
      </c>
      <c r="E16" s="280" t="s">
        <v>11</v>
      </c>
    </row>
    <row r="17" spans="3:4">
      <c r="C17" s="379" t="s">
        <v>12</v>
      </c>
      <c r="D17" s="378">
        <v>199</v>
      </c>
    </row>
    <row r="18" spans="3:5">
      <c r="C18" s="377" t="s">
        <v>13</v>
      </c>
      <c r="D18" s="380">
        <f>(D16*D17)/100</f>
        <v>328.35</v>
      </c>
      <c r="E18" s="140"/>
    </row>
    <row r="19" spans="3:7">
      <c r="C19" s="377" t="s">
        <v>14</v>
      </c>
      <c r="D19" s="381">
        <f>-'Company fin forecasts'!B35</f>
        <v>84.616813539585</v>
      </c>
      <c r="E19" s="140"/>
      <c r="G19" s="387"/>
    </row>
    <row r="20" spans="3:5">
      <c r="C20" s="377" t="s">
        <v>15</v>
      </c>
      <c r="D20" s="382">
        <v>0</v>
      </c>
      <c r="E20" s="140"/>
    </row>
    <row r="21" spans="3:5">
      <c r="C21" s="377" t="s">
        <v>16</v>
      </c>
      <c r="D21" s="382">
        <v>0</v>
      </c>
      <c r="E21" s="140"/>
    </row>
    <row r="22" spans="3:5">
      <c r="C22" s="377" t="s">
        <v>17</v>
      </c>
      <c r="D22" s="382">
        <v>0</v>
      </c>
      <c r="E22" s="388"/>
    </row>
    <row r="23" spans="3:5">
      <c r="C23" s="377"/>
      <c r="D23" s="298"/>
      <c r="E23" s="276"/>
    </row>
    <row r="24" spans="3:7">
      <c r="C24" s="383" t="s">
        <v>18</v>
      </c>
      <c r="D24" s="384">
        <f>D18+D19+D20+D21+D22</f>
        <v>412.966813539585</v>
      </c>
      <c r="E24" s="276"/>
      <c r="F24" s="389"/>
      <c r="G24" s="389"/>
    </row>
    <row r="26" spans="4:9">
      <c r="D26" s="385"/>
      <c r="E26" s="385"/>
      <c r="H26" s="385"/>
      <c r="I26" s="385"/>
    </row>
    <row r="27" spans="4:9">
      <c r="D27" s="385"/>
      <c r="E27" s="385"/>
      <c r="H27" s="385"/>
      <c r="I27" s="385"/>
    </row>
    <row r="28" spans="4:9">
      <c r="D28" s="385"/>
      <c r="E28" s="385"/>
      <c r="H28" s="385"/>
      <c r="I28" s="385"/>
    </row>
    <row r="29" spans="4:9">
      <c r="D29" s="385"/>
      <c r="E29" s="385"/>
      <c r="H29" s="385"/>
      <c r="I29" s="385"/>
    </row>
    <row r="30" spans="4:9">
      <c r="D30" s="385"/>
      <c r="E30" s="385"/>
      <c r="H30" s="385"/>
      <c r="I30" s="385"/>
    </row>
    <row r="31" spans="4:9">
      <c r="D31" s="385"/>
      <c r="E31" s="385"/>
      <c r="H31" s="385"/>
      <c r="I31" s="385"/>
    </row>
    <row r="32" spans="4:9">
      <c r="D32" s="385"/>
      <c r="E32" s="385"/>
      <c r="H32" s="385"/>
      <c r="I32" s="385"/>
    </row>
    <row r="33" spans="4:9">
      <c r="D33" s="385"/>
      <c r="E33" s="385"/>
      <c r="H33" s="385"/>
      <c r="I33" s="385"/>
    </row>
    <row r="34" spans="4:9">
      <c r="D34" s="385"/>
      <c r="E34" s="385"/>
      <c r="H34" s="385"/>
      <c r="I34" s="385"/>
    </row>
    <row r="35" spans="4:9">
      <c r="D35" s="385"/>
      <c r="E35" s="385"/>
      <c r="H35" s="385"/>
      <c r="I35" s="385"/>
    </row>
    <row r="36" spans="4:9">
      <c r="D36" s="385"/>
      <c r="E36" s="385"/>
      <c r="H36" s="385"/>
      <c r="I36" s="385"/>
    </row>
    <row r="37" spans="4:9">
      <c r="D37" s="385"/>
      <c r="E37" s="385"/>
      <c r="H37" s="385"/>
      <c r="I37" s="385"/>
    </row>
    <row r="38" spans="4:9">
      <c r="D38" s="385"/>
      <c r="E38" s="385"/>
      <c r="H38" s="385"/>
      <c r="I38" s="385"/>
    </row>
    <row r="39" spans="4:9">
      <c r="D39" s="385"/>
      <c r="E39" s="385"/>
      <c r="H39" s="385"/>
      <c r="I39" s="385"/>
    </row>
    <row r="40" spans="4:9">
      <c r="D40" s="385"/>
      <c r="E40" s="385"/>
      <c r="H40" s="385"/>
      <c r="I40" s="385"/>
    </row>
    <row r="41" spans="4:9">
      <c r="D41" s="385"/>
      <c r="E41" s="385"/>
      <c r="H41" s="385"/>
      <c r="I41" s="385"/>
    </row>
    <row r="42" spans="4:9">
      <c r="D42" s="385"/>
      <c r="E42" s="385"/>
      <c r="H42" s="385"/>
      <c r="I42" s="385"/>
    </row>
    <row r="43" spans="4:9">
      <c r="D43" s="385"/>
      <c r="E43" s="385"/>
      <c r="H43" s="385"/>
      <c r="I43" s="385"/>
    </row>
    <row r="44" spans="4:9">
      <c r="D44" s="385"/>
      <c r="E44" s="385"/>
      <c r="H44" s="385"/>
      <c r="I44" s="385"/>
    </row>
    <row r="45" spans="4:9">
      <c r="D45" s="385"/>
      <c r="E45" s="385"/>
      <c r="H45" s="385"/>
      <c r="I45" s="385"/>
    </row>
    <row r="46" spans="4:9">
      <c r="D46" s="385"/>
      <c r="E46" s="385"/>
      <c r="H46" s="385"/>
      <c r="I46" s="385"/>
    </row>
    <row r="47" spans="4:9">
      <c r="D47" s="385"/>
      <c r="E47" s="385"/>
      <c r="H47" s="385"/>
      <c r="I47" s="385"/>
    </row>
    <row r="48" spans="4:9">
      <c r="D48" s="385"/>
      <c r="E48" s="385"/>
      <c r="H48" s="385"/>
      <c r="I48" s="385"/>
    </row>
    <row r="49" spans="4:9">
      <c r="D49" s="385"/>
      <c r="E49" s="385"/>
      <c r="H49" s="385"/>
      <c r="I49" s="385"/>
    </row>
    <row r="50" spans="4:9">
      <c r="D50" s="385"/>
      <c r="E50" s="385"/>
      <c r="H50" s="385"/>
      <c r="I50" s="385"/>
    </row>
    <row r="51" spans="4:9">
      <c r="D51" s="385"/>
      <c r="E51" s="385"/>
      <c r="H51" s="385"/>
      <c r="I51" s="385"/>
    </row>
    <row r="52" spans="4:9">
      <c r="D52" s="385"/>
      <c r="E52" s="385"/>
      <c r="H52" s="385"/>
      <c r="I52" s="385"/>
    </row>
    <row r="53" spans="4:9">
      <c r="D53" s="385"/>
      <c r="E53" s="385"/>
      <c r="H53" s="385"/>
      <c r="I53" s="385"/>
    </row>
    <row r="54" spans="4:9">
      <c r="D54" s="385"/>
      <c r="E54" s="385"/>
      <c r="H54" s="385"/>
      <c r="I54" s="385"/>
    </row>
    <row r="55" spans="4:9">
      <c r="D55" s="385"/>
      <c r="E55" s="385"/>
      <c r="H55" s="385"/>
      <c r="I55" s="385"/>
    </row>
    <row r="56" spans="4:9">
      <c r="D56" s="385"/>
      <c r="E56" s="385"/>
      <c r="H56" s="385"/>
      <c r="I56" s="385"/>
    </row>
    <row r="57" spans="4:9">
      <c r="D57" s="385"/>
      <c r="E57" s="385"/>
      <c r="H57" s="385"/>
      <c r="I57" s="385"/>
    </row>
    <row r="58" spans="4:9">
      <c r="D58" s="385"/>
      <c r="E58" s="385"/>
      <c r="H58" s="385"/>
      <c r="I58" s="385"/>
    </row>
    <row r="59" spans="4:9">
      <c r="D59" s="385"/>
      <c r="E59" s="385"/>
      <c r="H59" s="385"/>
      <c r="I59" s="385"/>
    </row>
    <row r="60" spans="4:9">
      <c r="D60" s="385"/>
      <c r="E60" s="385"/>
      <c r="H60" s="385"/>
      <c r="I60" s="385"/>
    </row>
    <row r="61" spans="4:9">
      <c r="D61" s="385"/>
      <c r="E61" s="385"/>
      <c r="H61" s="385"/>
      <c r="I61" s="385"/>
    </row>
    <row r="62" spans="4:9">
      <c r="D62" s="385"/>
      <c r="E62" s="385"/>
      <c r="H62" s="385"/>
      <c r="I62" s="385"/>
    </row>
    <row r="63" spans="4:9">
      <c r="D63" s="385"/>
      <c r="E63" s="385"/>
      <c r="H63" s="385"/>
      <c r="I63" s="385"/>
    </row>
    <row r="64" spans="4:9">
      <c r="D64" s="385"/>
      <c r="E64" s="385"/>
      <c r="H64" s="385"/>
      <c r="I64" s="385"/>
    </row>
    <row r="65" spans="4:9">
      <c r="D65" s="385"/>
      <c r="E65" s="385"/>
      <c r="H65" s="385"/>
      <c r="I65" s="385"/>
    </row>
    <row r="66" spans="4:9">
      <c r="D66" s="385"/>
      <c r="E66" s="385"/>
      <c r="H66" s="385"/>
      <c r="I66" s="385"/>
    </row>
    <row r="67" spans="4:9">
      <c r="D67" s="385"/>
      <c r="E67" s="385"/>
      <c r="H67" s="385"/>
      <c r="I67" s="385"/>
    </row>
    <row r="68" spans="4:9">
      <c r="D68" s="385"/>
      <c r="E68" s="385"/>
      <c r="H68" s="385"/>
      <c r="I68" s="385"/>
    </row>
    <row r="69" spans="4:9">
      <c r="D69" s="385"/>
      <c r="E69" s="385"/>
      <c r="H69" s="385"/>
      <c r="I69" s="385"/>
    </row>
    <row r="70" spans="4:9">
      <c r="D70" s="385"/>
      <c r="E70" s="385"/>
      <c r="H70" s="385"/>
      <c r="I70" s="385"/>
    </row>
    <row r="71" spans="4:9">
      <c r="D71" s="385"/>
      <c r="E71" s="385"/>
      <c r="H71" s="385"/>
      <c r="I71" s="385"/>
    </row>
    <row r="72" spans="4:9">
      <c r="D72" s="385"/>
      <c r="E72" s="385"/>
      <c r="H72" s="385"/>
      <c r="I72" s="385"/>
    </row>
    <row r="73" spans="4:9">
      <c r="D73" s="385"/>
      <c r="E73" s="385"/>
      <c r="H73" s="385"/>
      <c r="I73" s="385"/>
    </row>
    <row r="74" spans="4:9">
      <c r="D74" s="385"/>
      <c r="E74" s="385"/>
      <c r="H74" s="385"/>
      <c r="I74" s="385"/>
    </row>
    <row r="75" spans="4:9">
      <c r="D75" s="385"/>
      <c r="E75" s="385"/>
      <c r="H75" s="385"/>
      <c r="I75" s="385"/>
    </row>
    <row r="76" spans="4:9">
      <c r="D76" s="385"/>
      <c r="E76" s="385"/>
      <c r="H76" s="385"/>
      <c r="I76" s="385"/>
    </row>
    <row r="77" spans="4:9">
      <c r="D77" s="385"/>
      <c r="E77" s="385"/>
      <c r="H77" s="385"/>
      <c r="I77" s="385"/>
    </row>
    <row r="78" spans="4:9">
      <c r="D78" s="385"/>
      <c r="E78" s="385"/>
      <c r="H78" s="385"/>
      <c r="I78" s="385"/>
    </row>
    <row r="79" spans="4:9">
      <c r="D79" s="385"/>
      <c r="E79" s="385"/>
      <c r="H79" s="385"/>
      <c r="I79" s="385"/>
    </row>
    <row r="80" spans="4:9">
      <c r="D80" s="385"/>
      <c r="E80" s="385"/>
      <c r="H80" s="385"/>
      <c r="I80" s="385"/>
    </row>
    <row r="81" spans="4:9">
      <c r="D81" s="385"/>
      <c r="E81" s="385"/>
      <c r="H81" s="385"/>
      <c r="I81" s="385"/>
    </row>
    <row r="82" spans="4:9">
      <c r="D82" s="385"/>
      <c r="E82" s="385"/>
      <c r="H82" s="385"/>
      <c r="I82" s="385"/>
    </row>
    <row r="83" spans="4:9">
      <c r="D83" s="385"/>
      <c r="E83" s="385"/>
      <c r="H83" s="385"/>
      <c r="I83" s="385"/>
    </row>
    <row r="84" spans="4:9">
      <c r="D84" s="385"/>
      <c r="E84" s="385"/>
      <c r="H84" s="385"/>
      <c r="I84" s="385"/>
    </row>
    <row r="85" spans="4:9">
      <c r="D85" s="385"/>
      <c r="E85" s="385"/>
      <c r="H85" s="385"/>
      <c r="I85" s="385"/>
    </row>
    <row r="86" spans="4:9">
      <c r="D86" s="385"/>
      <c r="E86" s="385"/>
      <c r="H86" s="385"/>
      <c r="I86" s="385"/>
    </row>
    <row r="87" spans="4:9">
      <c r="D87" s="385"/>
      <c r="E87" s="385"/>
      <c r="H87" s="385"/>
      <c r="I87" s="385"/>
    </row>
    <row r="88" spans="4:9">
      <c r="D88" s="385"/>
      <c r="E88" s="385"/>
      <c r="H88" s="385"/>
      <c r="I88" s="385"/>
    </row>
    <row r="89" spans="4:9">
      <c r="D89" s="385"/>
      <c r="E89" s="385"/>
      <c r="H89" s="385"/>
      <c r="I89" s="385"/>
    </row>
    <row r="90" spans="4:9">
      <c r="D90" s="385"/>
      <c r="E90" s="385"/>
      <c r="H90" s="385"/>
      <c r="I90" s="385"/>
    </row>
    <row r="91" spans="4:9">
      <c r="D91" s="385"/>
      <c r="E91" s="385"/>
      <c r="H91" s="385"/>
      <c r="I91" s="385"/>
    </row>
    <row r="92" spans="4:9">
      <c r="D92" s="385"/>
      <c r="E92" s="385"/>
      <c r="H92" s="385"/>
      <c r="I92" s="385"/>
    </row>
    <row r="93" spans="4:9">
      <c r="D93" s="385"/>
      <c r="E93" s="385"/>
      <c r="H93" s="385"/>
      <c r="I93" s="385"/>
    </row>
    <row r="94" spans="4:9">
      <c r="D94" s="385"/>
      <c r="E94" s="385"/>
      <c r="H94" s="385"/>
      <c r="I94" s="385"/>
    </row>
    <row r="95" spans="4:9">
      <c r="D95" s="385"/>
      <c r="E95" s="385"/>
      <c r="H95" s="385"/>
      <c r="I95" s="385"/>
    </row>
    <row r="96" spans="4:9">
      <c r="D96" s="385"/>
      <c r="E96" s="385"/>
      <c r="H96" s="385"/>
      <c r="I96" s="385"/>
    </row>
    <row r="97" spans="4:9">
      <c r="D97" s="385"/>
      <c r="E97" s="385"/>
      <c r="H97" s="385"/>
      <c r="I97" s="385"/>
    </row>
    <row r="98" spans="4:9">
      <c r="D98" s="385"/>
      <c r="E98" s="385"/>
      <c r="H98" s="385"/>
      <c r="I98" s="385"/>
    </row>
    <row r="99" spans="4:9">
      <c r="D99" s="385"/>
      <c r="E99" s="385"/>
      <c r="H99" s="385"/>
      <c r="I99" s="385"/>
    </row>
    <row r="100" spans="4:9">
      <c r="D100" s="385"/>
      <c r="E100" s="385"/>
      <c r="H100" s="385"/>
      <c r="I100" s="385"/>
    </row>
    <row r="101" spans="4:9">
      <c r="D101" s="385"/>
      <c r="E101" s="385"/>
      <c r="H101" s="385"/>
      <c r="I101" s="385"/>
    </row>
    <row r="102" spans="4:9">
      <c r="D102" s="385"/>
      <c r="E102" s="385"/>
      <c r="H102" s="385"/>
      <c r="I102" s="385"/>
    </row>
    <row r="103" spans="4:9">
      <c r="D103" s="385"/>
      <c r="E103" s="385"/>
      <c r="H103" s="385"/>
      <c r="I103" s="385"/>
    </row>
    <row r="104" spans="4:9">
      <c r="D104" s="385"/>
      <c r="E104" s="385"/>
      <c r="H104" s="385"/>
      <c r="I104" s="385"/>
    </row>
    <row r="105" spans="4:9">
      <c r="D105" s="385"/>
      <c r="E105" s="385"/>
      <c r="H105" s="385"/>
      <c r="I105" s="385"/>
    </row>
    <row r="106" spans="4:9">
      <c r="D106" s="385"/>
      <c r="E106" s="385"/>
      <c r="H106" s="385"/>
      <c r="I106" s="385"/>
    </row>
    <row r="107" spans="4:9">
      <c r="D107" s="385"/>
      <c r="E107" s="385"/>
      <c r="H107" s="385"/>
      <c r="I107" s="385"/>
    </row>
    <row r="108" spans="4:9">
      <c r="D108" s="385"/>
      <c r="E108" s="385"/>
      <c r="H108" s="385"/>
      <c r="I108" s="385"/>
    </row>
    <row r="109" spans="4:9">
      <c r="D109" s="385"/>
      <c r="E109" s="385"/>
      <c r="H109" s="385"/>
      <c r="I109" s="385"/>
    </row>
    <row r="110" spans="4:9">
      <c r="D110" s="385"/>
      <c r="E110" s="385"/>
      <c r="H110" s="385"/>
      <c r="I110" s="385"/>
    </row>
    <row r="111" spans="4:9">
      <c r="D111" s="385"/>
      <c r="E111" s="385"/>
      <c r="H111" s="385"/>
      <c r="I111" s="385"/>
    </row>
    <row r="112" spans="4:9">
      <c r="D112" s="385"/>
      <c r="E112" s="385"/>
      <c r="H112" s="385"/>
      <c r="I112" s="385"/>
    </row>
    <row r="113" spans="4:9">
      <c r="D113" s="385"/>
      <c r="E113" s="385"/>
      <c r="H113" s="385"/>
      <c r="I113" s="385"/>
    </row>
    <row r="114" spans="4:9">
      <c r="D114" s="385"/>
      <c r="E114" s="385"/>
      <c r="H114" s="385"/>
      <c r="I114" s="385"/>
    </row>
    <row r="115" spans="4:9">
      <c r="D115" s="385"/>
      <c r="E115" s="385"/>
      <c r="H115" s="385"/>
      <c r="I115" s="385"/>
    </row>
    <row r="116" spans="4:9">
      <c r="D116" s="385"/>
      <c r="E116" s="385"/>
      <c r="H116" s="385"/>
      <c r="I116" s="385"/>
    </row>
    <row r="117" spans="4:8">
      <c r="D117" s="385"/>
      <c r="H117" s="385"/>
    </row>
  </sheetData>
  <pageMargins left="0.708661417322835" right="0.708661417322835" top="0.748031496062992" bottom="0.748031496062992" header="0.31496062992126" footer="0.31496062992126"/>
  <pageSetup paperSize="9" orientation="landscape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8"/>
  <sheetViews>
    <sheetView zoomScale="85" zoomScaleNormal="85" topLeftCell="A2" workbookViewId="0">
      <selection activeCell="A1" sqref="A1"/>
    </sheetView>
  </sheetViews>
  <sheetFormatPr defaultColWidth="9.16071428571429" defaultRowHeight="15.2"/>
  <cols>
    <col min="1" max="1" width="30.6607142857143" customWidth="1"/>
    <col min="2" max="2" width="9.83035714285714" customWidth="1"/>
    <col min="3" max="6" width="9.5" customWidth="1"/>
  </cols>
  <sheetData>
    <row r="1" ht="23.2" spans="1:1">
      <c r="A1" s="358" t="s">
        <v>19</v>
      </c>
    </row>
    <row r="2" ht="23.2" spans="1:1">
      <c r="A2" s="358"/>
    </row>
    <row r="3" spans="2:6">
      <c r="B3" s="359" t="s">
        <v>20</v>
      </c>
      <c r="C3" s="359"/>
      <c r="D3" s="359"/>
      <c r="E3" s="359"/>
      <c r="F3" s="359"/>
    </row>
    <row r="4" ht="16.8" spans="2:6">
      <c r="B4" s="360" t="s">
        <v>21</v>
      </c>
      <c r="C4" s="360" t="s">
        <v>22</v>
      </c>
      <c r="D4" s="360" t="s">
        <v>23</v>
      </c>
      <c r="E4" s="360" t="s">
        <v>24</v>
      </c>
      <c r="F4" s="360" t="s">
        <v>25</v>
      </c>
    </row>
    <row r="5" ht="16.8" spans="1:12">
      <c r="A5" t="s">
        <v>26</v>
      </c>
      <c r="B5" s="361">
        <v>1149.23121421216</v>
      </c>
      <c r="C5" s="361">
        <v>1255.63045783327</v>
      </c>
      <c r="D5" s="361">
        <v>1353.83738573016</v>
      </c>
      <c r="E5" s="361">
        <v>1446.97547958544</v>
      </c>
      <c r="F5" s="361">
        <v>1442.6203434362</v>
      </c>
      <c r="L5" s="371"/>
    </row>
    <row r="6" ht="16.8" spans="1:6">
      <c r="A6" t="s">
        <v>27</v>
      </c>
      <c r="B6" s="362"/>
      <c r="C6" s="363">
        <f>C5/B5-1</f>
        <v>0.0925829739962802</v>
      </c>
      <c r="D6" s="363">
        <f t="shared" ref="D6:F6" si="0">D5/C5-1</f>
        <v>0.0782132412321008</v>
      </c>
      <c r="E6" s="363">
        <f t="shared" si="0"/>
        <v>0.0687956285126874</v>
      </c>
      <c r="F6" s="363">
        <f t="shared" si="0"/>
        <v>-0.00300982028423447</v>
      </c>
    </row>
    <row r="7" ht="16.8" spans="1:6">
      <c r="A7" t="s">
        <v>28</v>
      </c>
      <c r="B7" s="361">
        <v>583.049650870491</v>
      </c>
      <c r="C7" s="361">
        <v>634.422900815138</v>
      </c>
      <c r="D7" s="361">
        <v>689.157672179944</v>
      </c>
      <c r="E7" s="361">
        <v>736.800937294521</v>
      </c>
      <c r="F7" s="361">
        <v>753.124256482353</v>
      </c>
    </row>
    <row r="8" ht="16.8" spans="1:6">
      <c r="A8" s="364" t="s">
        <v>29</v>
      </c>
      <c r="B8" s="363">
        <f>B7/B5</f>
        <v>0.507338857194368</v>
      </c>
      <c r="C8" s="363">
        <f t="shared" ref="C8:F8" si="1">C7/C5</f>
        <v>0.505262433590455</v>
      </c>
      <c r="D8" s="363">
        <f t="shared" si="1"/>
        <v>0.509040213724237</v>
      </c>
      <c r="E8" s="363">
        <f t="shared" si="1"/>
        <v>0.509200707053871</v>
      </c>
      <c r="F8" s="363">
        <f t="shared" si="1"/>
        <v>0.522052984979039</v>
      </c>
    </row>
    <row r="9" ht="16.8" spans="1:6">
      <c r="A9" t="s">
        <v>30</v>
      </c>
      <c r="B9" s="361">
        <v>-522.728177155498</v>
      </c>
      <c r="C9" s="361">
        <v>-580.012889249968</v>
      </c>
      <c r="D9" s="361">
        <v>-622.420793558561</v>
      </c>
      <c r="E9" s="361">
        <v>-662.100139862883</v>
      </c>
      <c r="F9" s="361">
        <v>-678.115305936255</v>
      </c>
    </row>
    <row r="10" ht="16.8" spans="1:6">
      <c r="A10" s="365" t="s">
        <v>31</v>
      </c>
      <c r="B10" s="366">
        <f>SUM(B9,B7)</f>
        <v>60.3214737149934</v>
      </c>
      <c r="C10" s="366">
        <f t="shared" ref="C10:F10" si="2">SUM(C9,C7)</f>
        <v>54.41001156517</v>
      </c>
      <c r="D10" s="366">
        <f t="shared" si="2"/>
        <v>66.7368786213832</v>
      </c>
      <c r="E10" s="366">
        <f t="shared" si="2"/>
        <v>74.7007974316384</v>
      </c>
      <c r="F10" s="366">
        <f t="shared" si="2"/>
        <v>75.0089505460979</v>
      </c>
    </row>
    <row r="11" ht="16.8" spans="1:6">
      <c r="A11" s="364" t="s">
        <v>32</v>
      </c>
      <c r="B11" s="363">
        <f>B10/B5</f>
        <v>0.0524885444887139</v>
      </c>
      <c r="C11" s="363">
        <f t="shared" ref="C11:F11" si="3">C10/C5</f>
        <v>0.0433328223489101</v>
      </c>
      <c r="D11" s="363">
        <f t="shared" si="3"/>
        <v>0.0492946045993479</v>
      </c>
      <c r="E11" s="363">
        <f t="shared" si="3"/>
        <v>0.0516254756805141</v>
      </c>
      <c r="F11" s="363">
        <f t="shared" si="3"/>
        <v>0.0519949346946219</v>
      </c>
    </row>
    <row r="12" ht="16.8" spans="1:6">
      <c r="A12" t="s">
        <v>33</v>
      </c>
      <c r="B12" s="361">
        <v>-5.40347945205479</v>
      </c>
      <c r="C12" s="361">
        <v>-6.34</v>
      </c>
      <c r="D12" s="361">
        <v>-6.2354</v>
      </c>
      <c r="E12" s="361">
        <v>-6.2354</v>
      </c>
      <c r="F12" s="361">
        <v>-6.34073333333333</v>
      </c>
    </row>
    <row r="13" ht="16.8" spans="1:6">
      <c r="A13" s="365" t="s">
        <v>34</v>
      </c>
      <c r="B13" s="366">
        <f>B12+B10</f>
        <v>54.9179942629386</v>
      </c>
      <c r="C13" s="366">
        <f t="shared" ref="C13:F13" si="4">C12+C10</f>
        <v>48.0700115651699</v>
      </c>
      <c r="D13" s="366">
        <f t="shared" si="4"/>
        <v>60.5014786213832</v>
      </c>
      <c r="E13" s="366">
        <f t="shared" si="4"/>
        <v>68.4653974316384</v>
      </c>
      <c r="F13" s="366">
        <f t="shared" si="4"/>
        <v>68.6682172127646</v>
      </c>
    </row>
    <row r="14" ht="16.8" spans="2:7">
      <c r="B14" s="362"/>
      <c r="C14" s="362"/>
      <c r="D14" s="362"/>
      <c r="E14" s="362"/>
      <c r="F14" s="362"/>
      <c r="G14" s="370"/>
    </row>
    <row r="15" ht="16.8" spans="1:6">
      <c r="A15" t="s">
        <v>35</v>
      </c>
      <c r="B15" s="361"/>
      <c r="C15" s="361">
        <v>-18.0044686647348</v>
      </c>
      <c r="D15" s="361">
        <v>-6.75271804297937</v>
      </c>
      <c r="E15" s="361">
        <v>1.13845402631888</v>
      </c>
      <c r="F15" s="361">
        <v>-4.86504057104931</v>
      </c>
    </row>
    <row r="16" ht="16.8" spans="1:6">
      <c r="A16" s="365" t="s">
        <v>36</v>
      </c>
      <c r="B16" s="366">
        <f>B15+B13</f>
        <v>54.9179942629386</v>
      </c>
      <c r="C16" s="366">
        <f>C15+C13</f>
        <v>30.0655429004352</v>
      </c>
      <c r="D16" s="366">
        <f>D15+D13</f>
        <v>53.7487605784038</v>
      </c>
      <c r="E16" s="366">
        <f>E15+E13</f>
        <v>69.6038514579573</v>
      </c>
      <c r="F16" s="366">
        <f>F15+F13</f>
        <v>63.8031766417153</v>
      </c>
    </row>
    <row r="17" ht="16.8" spans="1:6">
      <c r="A17" s="367" t="s">
        <v>37</v>
      </c>
      <c r="B17" s="361">
        <v>3.1</v>
      </c>
      <c r="C17" s="361">
        <v>4.1</v>
      </c>
      <c r="D17" s="361">
        <v>4.1</v>
      </c>
      <c r="E17" s="361">
        <v>4.1</v>
      </c>
      <c r="F17" s="361">
        <v>4.1</v>
      </c>
    </row>
    <row r="18" ht="16.8" spans="1:6">
      <c r="A18" s="367" t="s">
        <v>38</v>
      </c>
      <c r="B18" s="361">
        <v>2.1</v>
      </c>
      <c r="C18" s="361">
        <v>2.01326666666667</v>
      </c>
      <c r="D18" s="361">
        <v>1.90866666666667</v>
      </c>
      <c r="E18" s="361">
        <v>1.90866666666667</v>
      </c>
      <c r="F18" s="361">
        <v>1.90866666666667</v>
      </c>
    </row>
    <row r="19" ht="16.8" spans="1:6">
      <c r="A19" s="367" t="s">
        <v>39</v>
      </c>
      <c r="B19" s="361">
        <v>34.0292154</v>
      </c>
      <c r="C19" s="361">
        <v>38.4420268566823</v>
      </c>
      <c r="D19" s="361">
        <v>45.2865909491421</v>
      </c>
      <c r="E19" s="361">
        <v>49.9208769208975</v>
      </c>
      <c r="F19" s="361">
        <v>52.8912454754925</v>
      </c>
    </row>
    <row r="20" ht="16.8" spans="1:6">
      <c r="A20" s="365" t="s">
        <v>40</v>
      </c>
      <c r="B20" s="366">
        <f>SUM(B16:B19)</f>
        <v>94.1472096629387</v>
      </c>
      <c r="C20" s="366">
        <f t="shared" ref="C20:F20" si="5">SUM(C16:C19)</f>
        <v>74.6208364237842</v>
      </c>
      <c r="D20" s="366">
        <f t="shared" si="5"/>
        <v>105.044018194213</v>
      </c>
      <c r="E20" s="366">
        <f t="shared" si="5"/>
        <v>125.533395045521</v>
      </c>
      <c r="F20" s="366">
        <f t="shared" si="5"/>
        <v>122.703088783874</v>
      </c>
    </row>
    <row r="21" ht="16.8" spans="2:6">
      <c r="B21" s="361"/>
      <c r="C21" s="361"/>
      <c r="D21" s="362"/>
      <c r="E21" s="362"/>
      <c r="F21" s="362"/>
    </row>
    <row r="22" ht="16.8" spans="1:6">
      <c r="A22" t="s">
        <v>41</v>
      </c>
      <c r="B22" s="361">
        <v>0</v>
      </c>
      <c r="C22" s="361">
        <v>0</v>
      </c>
      <c r="D22" s="361">
        <v>0</v>
      </c>
      <c r="E22" s="361">
        <v>24</v>
      </c>
      <c r="F22" s="361">
        <v>0</v>
      </c>
    </row>
    <row r="23" ht="16.8" spans="1:6">
      <c r="A23" t="s">
        <v>42</v>
      </c>
      <c r="B23" s="361">
        <v>-36</v>
      </c>
      <c r="C23" s="361">
        <v>-51</v>
      </c>
      <c r="D23" s="361">
        <v>-50</v>
      </c>
      <c r="E23" s="361">
        <v>-50</v>
      </c>
      <c r="F23" s="361">
        <v>-50</v>
      </c>
    </row>
    <row r="24" ht="16.8" spans="1:6">
      <c r="A24" t="s">
        <v>43</v>
      </c>
      <c r="B24" s="361">
        <v>-9.2</v>
      </c>
      <c r="C24" s="361">
        <v>-9.2</v>
      </c>
      <c r="D24" s="361">
        <v>0</v>
      </c>
      <c r="E24" s="361">
        <v>0</v>
      </c>
      <c r="F24" s="361">
        <v>0</v>
      </c>
    </row>
    <row r="25" ht="16.8" spans="1:6">
      <c r="A25" t="s">
        <v>44</v>
      </c>
      <c r="B25" s="361">
        <v>-18.0640232025237</v>
      </c>
      <c r="C25" s="361">
        <v>-8.69341408173061</v>
      </c>
      <c r="D25" s="361">
        <v>-10.931078151849</v>
      </c>
      <c r="E25" s="361">
        <v>-12.3645835376949</v>
      </c>
      <c r="F25" s="361">
        <v>-12.4200510982976</v>
      </c>
    </row>
    <row r="26" ht="16.8" spans="1:6">
      <c r="A26" t="s">
        <v>45</v>
      </c>
      <c r="B26" s="361">
        <v>-3.1</v>
      </c>
      <c r="C26" s="361">
        <v>-4.1</v>
      </c>
      <c r="D26" s="361">
        <v>-4.1</v>
      </c>
      <c r="E26" s="361">
        <v>-4.1</v>
      </c>
      <c r="F26" s="361">
        <v>-4.1</v>
      </c>
    </row>
    <row r="27" ht="16.8" spans="1:6">
      <c r="A27" t="s">
        <v>46</v>
      </c>
      <c r="B27" s="361">
        <v>6</v>
      </c>
      <c r="C27" s="361">
        <v>16.1119544409034</v>
      </c>
      <c r="D27" s="361">
        <v>15.1688926668047</v>
      </c>
      <c r="E27" s="361">
        <v>11.1102169006686</v>
      </c>
      <c r="F27" s="361">
        <v>3.95485955323904</v>
      </c>
    </row>
    <row r="28" ht="16.8" spans="1:6">
      <c r="A28" t="s">
        <v>47</v>
      </c>
      <c r="B28" s="361">
        <v>-36.6</v>
      </c>
      <c r="C28" s="361">
        <v>-24</v>
      </c>
      <c r="D28" s="361">
        <v>-24</v>
      </c>
      <c r="E28" s="361">
        <v>-24</v>
      </c>
      <c r="F28" s="361">
        <v>-24</v>
      </c>
    </row>
    <row r="29" ht="16.8" spans="1:6">
      <c r="A29" t="s">
        <v>48</v>
      </c>
      <c r="B29" s="361">
        <v>0</v>
      </c>
      <c r="C29" s="361"/>
      <c r="D29" s="361">
        <v>-5</v>
      </c>
      <c r="E29" s="361">
        <v>-5</v>
      </c>
      <c r="F29" s="361">
        <v>-5</v>
      </c>
    </row>
    <row r="30" ht="16.8" spans="2:6">
      <c r="B30" s="362"/>
      <c r="C30" s="362"/>
      <c r="D30" s="362"/>
      <c r="E30" s="362"/>
      <c r="F30" s="362"/>
    </row>
    <row r="31" ht="16.8" spans="1:6">
      <c r="A31" t="s">
        <v>49</v>
      </c>
      <c r="B31" s="366">
        <f>SUM(B20:B30)</f>
        <v>-2.81681353958498</v>
      </c>
      <c r="C31" s="366">
        <f t="shared" ref="C31:F31" si="6">SUM(C20:C30)</f>
        <v>-6.26062321704302</v>
      </c>
      <c r="D31" s="366">
        <f t="shared" si="6"/>
        <v>26.1818327091683</v>
      </c>
      <c r="E31" s="366">
        <f t="shared" si="6"/>
        <v>65.1790284084952</v>
      </c>
      <c r="F31" s="366">
        <f t="shared" si="6"/>
        <v>31.137897238816</v>
      </c>
    </row>
    <row r="32" ht="16.8" spans="1:6">
      <c r="A32" s="368" t="s">
        <v>50</v>
      </c>
      <c r="B32" s="366">
        <f>B31-B28-B24</f>
        <v>42.983186460415</v>
      </c>
      <c r="C32" s="366">
        <f t="shared" ref="C32:F32" si="7">C31-C28-C24</f>
        <v>26.939376782957</v>
      </c>
      <c r="D32" s="366">
        <f t="shared" si="7"/>
        <v>50.1818327091683</v>
      </c>
      <c r="E32" s="366">
        <f t="shared" si="7"/>
        <v>89.1790284084952</v>
      </c>
      <c r="F32" s="366">
        <f t="shared" si="7"/>
        <v>55.137897238816</v>
      </c>
    </row>
    <row r="33" ht="16.8" spans="2:6">
      <c r="B33" s="362"/>
      <c r="C33" s="362"/>
      <c r="D33" s="362"/>
      <c r="E33" s="362"/>
      <c r="F33" s="362"/>
    </row>
    <row r="34" ht="16.8" spans="1:6">
      <c r="A34" t="s">
        <v>51</v>
      </c>
      <c r="B34" s="361">
        <v>-81.8</v>
      </c>
      <c r="C34" s="361">
        <f>B35</f>
        <v>-84.616813539585</v>
      </c>
      <c r="D34" s="361">
        <f t="shared" ref="D34:F34" si="8">C35</f>
        <v>-90.877436756628</v>
      </c>
      <c r="E34" s="361">
        <f t="shared" si="8"/>
        <v>-64.6956040474597</v>
      </c>
      <c r="F34" s="361">
        <f t="shared" si="8"/>
        <v>0.483424361035475</v>
      </c>
    </row>
    <row r="35" ht="16.8" spans="1:6">
      <c r="A35" t="s">
        <v>52</v>
      </c>
      <c r="B35" s="361">
        <f>B34+B31</f>
        <v>-84.616813539585</v>
      </c>
      <c r="C35" s="361">
        <f t="shared" ref="C35:F35" si="9">C34+C31</f>
        <v>-90.877436756628</v>
      </c>
      <c r="D35" s="361">
        <f t="shared" si="9"/>
        <v>-64.6956040474597</v>
      </c>
      <c r="E35" s="361">
        <f t="shared" si="9"/>
        <v>0.483424361035475</v>
      </c>
      <c r="F35" s="361">
        <f t="shared" si="9"/>
        <v>31.6213215998514</v>
      </c>
    </row>
    <row r="36" ht="16.8" spans="1:6">
      <c r="A36" s="365" t="s">
        <v>53</v>
      </c>
      <c r="B36" s="369">
        <f>-B35/(B20-B15)</f>
        <v>0.898771337382447</v>
      </c>
      <c r="C36" s="369">
        <f t="shared" ref="C36:F36" si="10">-C35/(C20-C15)</f>
        <v>0.981129688801342</v>
      </c>
      <c r="D36" s="369">
        <f t="shared" si="10"/>
        <v>0.578689559507347</v>
      </c>
      <c r="E36" s="369">
        <f t="shared" si="10"/>
        <v>-0.00388620595881668</v>
      </c>
      <c r="F36" s="369">
        <f t="shared" si="10"/>
        <v>-0.247877912451578</v>
      </c>
    </row>
    <row r="37" ht="16.8" spans="2:6">
      <c r="B37" s="362"/>
      <c r="C37" s="362"/>
      <c r="D37" s="362"/>
      <c r="E37" s="362"/>
      <c r="F37" s="362"/>
    </row>
    <row r="38" ht="16.8" spans="2:6">
      <c r="B38" s="361"/>
      <c r="C38" s="361"/>
      <c r="D38" s="361"/>
      <c r="E38" s="361"/>
      <c r="F38" s="361"/>
    </row>
    <row r="39" ht="16.8" spans="2:6">
      <c r="B39" s="361"/>
      <c r="C39" s="361"/>
      <c r="D39" s="361"/>
      <c r="E39" s="361"/>
      <c r="F39" s="361"/>
    </row>
    <row r="40" ht="16.8" spans="2:6">
      <c r="B40" s="361"/>
      <c r="C40" s="361"/>
      <c r="D40" s="361"/>
      <c r="E40" s="361"/>
      <c r="F40" s="361"/>
    </row>
    <row r="41" ht="16.8" spans="2:6">
      <c r="B41" s="361"/>
      <c r="C41" s="361"/>
      <c r="D41" s="361"/>
      <c r="E41" s="361"/>
      <c r="F41" s="361"/>
    </row>
    <row r="42" ht="16.8" spans="2:6">
      <c r="B42" s="361"/>
      <c r="C42" s="361"/>
      <c r="D42" s="361"/>
      <c r="E42" s="361"/>
      <c r="F42" s="361"/>
    </row>
    <row r="43" ht="16.8" spans="2:6">
      <c r="B43" s="361"/>
      <c r="C43" s="361"/>
      <c r="D43" s="361"/>
      <c r="E43" s="361"/>
      <c r="F43" s="361"/>
    </row>
    <row r="44" ht="16.8" spans="2:6">
      <c r="B44" s="361"/>
      <c r="C44" s="361"/>
      <c r="D44" s="361"/>
      <c r="E44" s="361"/>
      <c r="F44" s="361"/>
    </row>
    <row r="45" ht="16.8" spans="2:6">
      <c r="B45" s="361"/>
      <c r="C45" s="361"/>
      <c r="D45" s="361"/>
      <c r="E45" s="361"/>
      <c r="F45" s="361"/>
    </row>
    <row r="46" ht="16.8" spans="2:6">
      <c r="B46" s="361"/>
      <c r="C46" s="361"/>
      <c r="D46" s="361"/>
      <c r="E46" s="361"/>
      <c r="F46" s="361"/>
    </row>
    <row r="47" ht="16.8" spans="2:6">
      <c r="B47" s="361"/>
      <c r="C47" s="361"/>
      <c r="D47" s="361"/>
      <c r="E47" s="361"/>
      <c r="F47" s="361"/>
    </row>
    <row r="48" ht="16.8" spans="2:6">
      <c r="B48" s="361"/>
      <c r="C48" s="361"/>
      <c r="D48" s="361"/>
      <c r="E48" s="361"/>
      <c r="F48" s="361"/>
    </row>
  </sheetData>
  <mergeCells count="1">
    <mergeCell ref="B3:F3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 tint="0.599993896298105"/>
  </sheetPr>
  <dimension ref="B2:AE92"/>
  <sheetViews>
    <sheetView showGridLines="0" tabSelected="1" zoomScale="85" zoomScaleNormal="85" zoomScaleSheetLayoutView="85" topLeftCell="A33" workbookViewId="0">
      <selection activeCell="I41" sqref="I41"/>
    </sheetView>
  </sheetViews>
  <sheetFormatPr defaultColWidth="9.16071428571429" defaultRowHeight="15.2"/>
  <cols>
    <col min="1" max="1" width="3" style="85" customWidth="1"/>
    <col min="2" max="2" width="2.83035714285714" style="85" customWidth="1"/>
    <col min="3" max="3" width="27.6607142857143" style="85" customWidth="1"/>
    <col min="4" max="5" width="3.5" style="85" customWidth="1"/>
    <col min="6" max="22" width="12.6607142857143" style="85" customWidth="1"/>
    <col min="23" max="23" width="3.5" style="85" customWidth="1"/>
    <col min="24" max="16384" width="9.16071428571429" style="85"/>
  </cols>
  <sheetData>
    <row r="2" ht="12" customHeight="1" spans="2:18">
      <c r="B2" s="275"/>
      <c r="E2" s="293"/>
      <c r="O2" s="89"/>
      <c r="R2" s="332"/>
    </row>
    <row r="3" ht="12" customHeight="1" spans="2:18">
      <c r="B3" s="275"/>
      <c r="E3" s="293"/>
      <c r="O3" s="89"/>
      <c r="R3" s="332"/>
    </row>
    <row r="4" ht="4.5" customHeight="1" spans="2:22">
      <c r="B4" s="276"/>
      <c r="C4" s="277"/>
      <c r="D4" s="277"/>
      <c r="E4" s="294"/>
      <c r="F4" s="295"/>
      <c r="G4" s="295"/>
      <c r="H4" s="295"/>
      <c r="I4" s="295"/>
      <c r="J4" s="295"/>
      <c r="K4" s="295"/>
      <c r="L4" s="276"/>
      <c r="M4" s="276"/>
      <c r="N4" s="327"/>
      <c r="O4" s="276"/>
      <c r="P4" s="276"/>
      <c r="Q4" s="276"/>
      <c r="R4" s="276"/>
      <c r="S4" s="276"/>
      <c r="T4" s="276"/>
      <c r="U4" s="276"/>
      <c r="V4" s="276"/>
    </row>
    <row r="5" ht="12.75" customHeight="1" spans="2:22">
      <c r="B5" s="276"/>
      <c r="C5" s="278" t="s">
        <v>54</v>
      </c>
      <c r="D5" s="279"/>
      <c r="E5" s="296"/>
      <c r="F5" s="297"/>
      <c r="G5" s="297"/>
      <c r="H5" s="297"/>
      <c r="I5" s="297"/>
      <c r="J5" s="297"/>
      <c r="K5" s="297"/>
      <c r="L5" s="319"/>
      <c r="M5" s="319"/>
      <c r="N5" s="328"/>
      <c r="O5" s="319"/>
      <c r="P5" s="319"/>
      <c r="Q5" s="319"/>
      <c r="R5" s="319"/>
      <c r="S5" s="319"/>
      <c r="T5" s="319"/>
      <c r="U5" s="319"/>
      <c r="V5" s="337"/>
    </row>
    <row r="6" ht="4.5" customHeight="1" spans="2:19">
      <c r="B6" s="276"/>
      <c r="C6" s="276"/>
      <c r="D6" s="276"/>
      <c r="E6" s="298"/>
      <c r="F6" s="276"/>
      <c r="G6" s="276"/>
      <c r="H6" s="276"/>
      <c r="I6" s="276"/>
      <c r="J6" s="276"/>
      <c r="K6" s="276"/>
      <c r="L6" s="276"/>
      <c r="M6" s="276"/>
      <c r="N6" s="327"/>
      <c r="O6" s="276"/>
      <c r="P6" s="276"/>
      <c r="Q6" s="276"/>
      <c r="R6" s="276"/>
      <c r="S6" s="276"/>
    </row>
    <row r="7" spans="2:22">
      <c r="B7" s="276"/>
      <c r="D7" s="280"/>
      <c r="F7" s="299" t="s">
        <v>55</v>
      </c>
      <c r="G7" s="299"/>
      <c r="H7" s="299"/>
      <c r="I7" s="299"/>
      <c r="J7" s="299"/>
      <c r="K7" s="299"/>
      <c r="L7" s="320" t="s">
        <v>56</v>
      </c>
      <c r="M7" s="320"/>
      <c r="N7" s="320"/>
      <c r="O7" s="320"/>
      <c r="P7" s="320"/>
      <c r="Q7" s="333" t="s">
        <v>57</v>
      </c>
      <c r="R7" s="333"/>
      <c r="S7" s="333"/>
      <c r="T7" s="333"/>
      <c r="U7" s="333"/>
      <c r="V7" s="333"/>
    </row>
    <row r="8" ht="12.75" customHeight="1" spans="2:19">
      <c r="B8" s="276"/>
      <c r="D8" s="276"/>
      <c r="E8" s="298"/>
      <c r="F8" s="276"/>
      <c r="G8" s="276"/>
      <c r="H8" s="276"/>
      <c r="I8" s="276"/>
      <c r="J8" s="276"/>
      <c r="K8" s="276"/>
      <c r="L8" s="276"/>
      <c r="M8" s="325"/>
      <c r="N8" s="327"/>
      <c r="O8" s="276"/>
      <c r="P8" s="276"/>
      <c r="Q8" s="276"/>
      <c r="R8" s="276"/>
      <c r="S8" s="276"/>
    </row>
    <row r="9" ht="12.75" customHeight="1" spans="2:22">
      <c r="B9" s="276"/>
      <c r="C9" s="95" t="str">
        <f>TEXT(Assumptions!$D$11,"mmmm")&amp;" YE ($mm)"</f>
        <v>March YE ($mm)</v>
      </c>
      <c r="D9" s="112"/>
      <c r="E9" s="113"/>
      <c r="F9" s="300">
        <v>41729</v>
      </c>
      <c r="G9" s="300">
        <f>+EDATE(F9,12)</f>
        <v>42094</v>
      </c>
      <c r="H9" s="300">
        <f t="shared" ref="H9:V9" si="0">+EDATE(G9,12)</f>
        <v>42460</v>
      </c>
      <c r="I9" s="300">
        <f t="shared" si="0"/>
        <v>42825</v>
      </c>
      <c r="J9" s="300">
        <f t="shared" si="0"/>
        <v>43190</v>
      </c>
      <c r="K9" s="300">
        <f t="shared" si="0"/>
        <v>43555</v>
      </c>
      <c r="L9" s="134">
        <f t="shared" si="0"/>
        <v>43921</v>
      </c>
      <c r="M9" s="134">
        <f t="shared" si="0"/>
        <v>44286</v>
      </c>
      <c r="N9" s="134">
        <f t="shared" si="0"/>
        <v>44651</v>
      </c>
      <c r="O9" s="134">
        <f t="shared" si="0"/>
        <v>45016</v>
      </c>
      <c r="P9" s="134">
        <f t="shared" si="0"/>
        <v>45382</v>
      </c>
      <c r="Q9" s="134">
        <f t="shared" si="0"/>
        <v>45747</v>
      </c>
      <c r="R9" s="134">
        <f t="shared" si="0"/>
        <v>46112</v>
      </c>
      <c r="S9" s="134">
        <f t="shared" si="0"/>
        <v>46477</v>
      </c>
      <c r="T9" s="134">
        <f t="shared" si="0"/>
        <v>46843</v>
      </c>
      <c r="U9" s="134">
        <f t="shared" si="0"/>
        <v>47208</v>
      </c>
      <c r="V9" s="134">
        <f t="shared" si="0"/>
        <v>47573</v>
      </c>
    </row>
    <row r="10" ht="12.75" customHeight="1" spans="2:22">
      <c r="B10" s="276"/>
      <c r="C10" s="276"/>
      <c r="D10" s="276"/>
      <c r="E10" s="276"/>
      <c r="F10" s="276"/>
      <c r="G10" s="276"/>
      <c r="H10" s="276"/>
      <c r="I10" s="276"/>
      <c r="J10" s="276"/>
      <c r="K10" s="276"/>
      <c r="L10" s="276"/>
      <c r="M10" s="276"/>
      <c r="N10" s="276"/>
      <c r="O10" s="276"/>
      <c r="P10" s="325"/>
      <c r="Q10" s="276"/>
      <c r="R10" s="276"/>
      <c r="S10" s="276"/>
      <c r="U10" s="276"/>
      <c r="V10" s="276"/>
    </row>
    <row r="11" spans="2:22">
      <c r="B11" s="276"/>
      <c r="C11" s="281" t="s">
        <v>58</v>
      </c>
      <c r="D11" s="281"/>
      <c r="E11" s="301"/>
      <c r="F11" s="302">
        <v>939.7</v>
      </c>
      <c r="G11" s="302">
        <v>1004.9</v>
      </c>
      <c r="H11" s="302">
        <v>1021.5</v>
      </c>
      <c r="I11" s="302">
        <v>1095</v>
      </c>
      <c r="J11" s="302">
        <v>1135.1</v>
      </c>
      <c r="K11" s="302">
        <v>1138.6</v>
      </c>
      <c r="L11" s="321">
        <f>K11*(1+L13)</f>
        <v>1149.23121421216</v>
      </c>
      <c r="M11" s="321">
        <f t="shared" ref="M11:V11" si="1">L11*(1+M13)</f>
        <v>1255.63045783327</v>
      </c>
      <c r="N11" s="321">
        <f t="shared" si="1"/>
        <v>1353.83738573016</v>
      </c>
      <c r="O11" s="321">
        <f t="shared" si="1"/>
        <v>1446.97547958544</v>
      </c>
      <c r="P11" s="321">
        <f t="shared" si="1"/>
        <v>1442.6203434362</v>
      </c>
      <c r="Q11" s="321">
        <f t="shared" si="1"/>
        <v>1471.47275030492</v>
      </c>
      <c r="R11" s="321">
        <f t="shared" si="1"/>
        <v>1486.18747780797</v>
      </c>
      <c r="S11" s="321">
        <f t="shared" si="1"/>
        <v>1501.04935258605</v>
      </c>
      <c r="T11" s="321">
        <f t="shared" si="1"/>
        <v>1516.05984611191</v>
      </c>
      <c r="U11" s="321">
        <f t="shared" si="1"/>
        <v>1531.22044457303</v>
      </c>
      <c r="V11" s="321">
        <f t="shared" si="1"/>
        <v>1546.53264901876</v>
      </c>
    </row>
    <row r="12" outlineLevel="1" spans="2:22">
      <c r="B12" s="276"/>
      <c r="C12" s="282" t="s">
        <v>59</v>
      </c>
      <c r="D12" s="282"/>
      <c r="E12" s="303"/>
      <c r="F12" s="304"/>
      <c r="G12" s="304"/>
      <c r="H12" s="304"/>
      <c r="I12" s="304"/>
      <c r="J12" s="304"/>
      <c r="K12" s="304"/>
      <c r="L12" s="145">
        <f>+'Company fin forecasts'!B5</f>
        <v>1149.23121421216</v>
      </c>
      <c r="M12" s="145">
        <f>+'Company fin forecasts'!C5</f>
        <v>1255.63045783327</v>
      </c>
      <c r="N12" s="145">
        <f>+'Company fin forecasts'!D5</f>
        <v>1353.83738573016</v>
      </c>
      <c r="O12" s="145">
        <f>+'Company fin forecasts'!E5</f>
        <v>1446.97547958544</v>
      </c>
      <c r="P12" s="145">
        <f>+'Company fin forecasts'!F5</f>
        <v>1442.6203434362</v>
      </c>
      <c r="Q12" s="123"/>
      <c r="R12" s="123"/>
      <c r="S12" s="123"/>
      <c r="T12" s="123"/>
      <c r="U12" s="123"/>
      <c r="V12" s="123"/>
    </row>
    <row r="13" spans="2:31">
      <c r="B13" s="283"/>
      <c r="C13" s="283" t="s">
        <v>60</v>
      </c>
      <c r="D13" s="283"/>
      <c r="E13" s="305"/>
      <c r="L13" s="306">
        <f>IF(ISERROR(L12/K11-1),"n.a.",L12/K11-1)</f>
        <v>0.00933709310746256</v>
      </c>
      <c r="M13" s="306">
        <f>IF(ISERROR(M12/L12-1),"n.a.",M12/L12-1)</f>
        <v>0.0925829739962802</v>
      </c>
      <c r="N13" s="306">
        <f>IF(ISERROR(N12/M12-1),"n.a.",N12/M12-1)</f>
        <v>0.0782132412321008</v>
      </c>
      <c r="O13" s="306">
        <f>IF(ISERROR(O12/N12-1),"n.a.",O12/N12-1)</f>
        <v>0.0687956285126874</v>
      </c>
      <c r="P13" s="306">
        <f>IF(ISERROR(P12/O12-1),"n.a.",P12/O12-1)</f>
        <v>-0.00300982028423447</v>
      </c>
      <c r="Q13" s="323">
        <v>0.02</v>
      </c>
      <c r="R13" s="330">
        <v>0.01</v>
      </c>
      <c r="S13" s="330">
        <v>0.01</v>
      </c>
      <c r="T13" s="330">
        <v>0.01</v>
      </c>
      <c r="U13" s="330">
        <v>0.01</v>
      </c>
      <c r="V13" s="323">
        <v>0.01</v>
      </c>
      <c r="Y13" s="338" t="s">
        <v>61</v>
      </c>
      <c r="Z13" s="338"/>
      <c r="AA13" s="338"/>
      <c r="AB13" s="338"/>
      <c r="AC13" s="338"/>
      <c r="AD13" s="338"/>
      <c r="AE13" s="338"/>
    </row>
    <row r="14" spans="2:22">
      <c r="B14" s="283"/>
      <c r="C14" s="283"/>
      <c r="D14" s="283"/>
      <c r="E14" s="305"/>
      <c r="F14" s="305"/>
      <c r="G14" s="305"/>
      <c r="H14" s="305"/>
      <c r="I14" s="305"/>
      <c r="J14" s="305"/>
      <c r="K14" s="305"/>
      <c r="L14" s="305"/>
      <c r="M14" s="305"/>
      <c r="N14" s="305"/>
      <c r="O14" s="305"/>
      <c r="P14" s="305"/>
      <c r="Q14" s="305"/>
      <c r="R14" s="305"/>
      <c r="S14" s="305"/>
      <c r="T14" s="305"/>
      <c r="U14" s="305"/>
      <c r="V14" s="305"/>
    </row>
    <row r="15" spans="2:22">
      <c r="B15" s="276"/>
      <c r="C15" s="281" t="s">
        <v>62</v>
      </c>
      <c r="D15" s="281"/>
      <c r="E15" s="301"/>
      <c r="F15" s="302">
        <v>101.1</v>
      </c>
      <c r="G15" s="302">
        <v>109.9</v>
      </c>
      <c r="H15" s="302">
        <v>114.6</v>
      </c>
      <c r="I15" s="302">
        <v>108.7</v>
      </c>
      <c r="J15" s="302">
        <v>109.5</v>
      </c>
      <c r="K15" s="302">
        <v>98.2</v>
      </c>
      <c r="L15" s="321">
        <f>L11*L18</f>
        <v>94.1472096629387</v>
      </c>
      <c r="M15" s="321">
        <f t="shared" ref="M15:V15" si="2">M11*M18</f>
        <v>92.625305088519</v>
      </c>
      <c r="N15" s="321">
        <f t="shared" si="2"/>
        <v>111.796736237192</v>
      </c>
      <c r="O15" s="321">
        <f t="shared" si="2"/>
        <v>124.394941019203</v>
      </c>
      <c r="P15" s="321">
        <f t="shared" si="2"/>
        <v>127.568129354924</v>
      </c>
      <c r="Q15" s="321">
        <f t="shared" si="2"/>
        <v>132.432547527443</v>
      </c>
      <c r="R15" s="321">
        <f t="shared" si="2"/>
        <v>133.756873002717</v>
      </c>
      <c r="S15" s="321">
        <f t="shared" si="2"/>
        <v>135.094441732744</v>
      </c>
      <c r="T15" s="321">
        <f t="shared" si="2"/>
        <v>136.445386150072</v>
      </c>
      <c r="U15" s="321">
        <f t="shared" si="2"/>
        <v>137.809840011573</v>
      </c>
      <c r="V15" s="321">
        <f t="shared" si="2"/>
        <v>139.187938411688</v>
      </c>
    </row>
    <row r="16" ht="12.75" customHeight="1" outlineLevel="1" spans="2:22">
      <c r="B16" s="276"/>
      <c r="C16" s="282" t="str">
        <f>+$C$12</f>
        <v>Management case</v>
      </c>
      <c r="D16" s="282"/>
      <c r="E16" s="303"/>
      <c r="F16" s="123"/>
      <c r="G16" s="123"/>
      <c r="H16" s="123"/>
      <c r="I16" s="123"/>
      <c r="J16" s="123"/>
      <c r="K16" s="123"/>
      <c r="L16" s="145">
        <f>+('Company fin forecasts'!B20-'Company fin forecasts'!B15)</f>
        <v>94.1472096629387</v>
      </c>
      <c r="M16" s="145">
        <f>+('Company fin forecasts'!C20-'Company fin forecasts'!C15)</f>
        <v>92.625305088519</v>
      </c>
      <c r="N16" s="145">
        <f>+('Company fin forecasts'!D20-'Company fin forecasts'!D15)</f>
        <v>111.796736237192</v>
      </c>
      <c r="O16" s="145">
        <f>+('Company fin forecasts'!E20-'Company fin forecasts'!E15)</f>
        <v>124.394941019203</v>
      </c>
      <c r="P16" s="145">
        <f>+('Company fin forecasts'!F20-'Company fin forecasts'!F15)</f>
        <v>127.568129354924</v>
      </c>
      <c r="Q16" s="123"/>
      <c r="R16" s="123"/>
      <c r="S16" s="123"/>
      <c r="T16" s="123"/>
      <c r="U16" s="123"/>
      <c r="V16" s="123"/>
    </row>
    <row r="17" spans="2:22">
      <c r="B17" s="276"/>
      <c r="C17" s="283" t="s">
        <v>63</v>
      </c>
      <c r="D17" s="283"/>
      <c r="E17" s="305"/>
      <c r="F17" s="306" t="str">
        <f>IF(ISERROR(F15/E15-1),"n.a.",F15/E15-1)</f>
        <v>n.a.</v>
      </c>
      <c r="G17" s="305">
        <f>IF(ISERROR(G15/F15-1),"n.a.",G15/F15-1)</f>
        <v>0.0870425321463899</v>
      </c>
      <c r="H17" s="305">
        <f t="shared" ref="H17:L17" si="3">IF(ISERROR(H15/G15-1),"n.a.",H15/G15-1)</f>
        <v>0.0427661510464057</v>
      </c>
      <c r="I17" s="305">
        <f t="shared" si="3"/>
        <v>-0.0514834205933682</v>
      </c>
      <c r="J17" s="305">
        <f t="shared" si="3"/>
        <v>0.00735970561177557</v>
      </c>
      <c r="K17" s="305">
        <f t="shared" si="3"/>
        <v>-0.103196347031963</v>
      </c>
      <c r="L17" s="305">
        <f t="shared" si="3"/>
        <v>-0.0412707773631501</v>
      </c>
      <c r="M17" s="305">
        <f t="shared" ref="M17:V17" si="4">IF(ISERROR(M15/L15-1),"n.a.",M15/L15-1)</f>
        <v>-0.0161651585837579</v>
      </c>
      <c r="N17" s="305">
        <f t="shared" si="4"/>
        <v>0.206978332004969</v>
      </c>
      <c r="O17" s="305">
        <f t="shared" si="4"/>
        <v>0.11268848453037</v>
      </c>
      <c r="P17" s="305">
        <f t="shared" si="4"/>
        <v>0.0255089821959189</v>
      </c>
      <c r="Q17" s="305">
        <f t="shared" si="4"/>
        <v>0.03813192367966</v>
      </c>
      <c r="R17" s="305">
        <f t="shared" si="4"/>
        <v>0.01</v>
      </c>
      <c r="S17" s="305">
        <f t="shared" si="4"/>
        <v>0.01</v>
      </c>
      <c r="T17" s="305">
        <f t="shared" si="4"/>
        <v>0.0100000000000002</v>
      </c>
      <c r="U17" s="305">
        <f t="shared" si="4"/>
        <v>0.01</v>
      </c>
      <c r="V17" s="305">
        <f t="shared" si="4"/>
        <v>0.01</v>
      </c>
    </row>
    <row r="18" spans="2:31">
      <c r="B18" s="276"/>
      <c r="C18" s="283" t="s">
        <v>64</v>
      </c>
      <c r="D18" s="283"/>
      <c r="E18" s="305"/>
      <c r="L18" s="306">
        <f>IF(ISERROR(L16/L$12),"n.a.",L16/L$12)</f>
        <v>0.0819219043989162</v>
      </c>
      <c r="M18" s="306">
        <f>IF(ISERROR(M16/M$12),"n.a.",M16/M$12)</f>
        <v>0.0737679661326103</v>
      </c>
      <c r="N18" s="306">
        <f>IF(ISERROR(N16/N$12),"n.a.",N16/N$12)</f>
        <v>0.0825776695307442</v>
      </c>
      <c r="O18" s="306">
        <f>IF(ISERROR(O16/O$12),"n.a.",O16/O$12)</f>
        <v>0.085968935047083</v>
      </c>
      <c r="P18" s="329">
        <f>IF(ISERROR(P16/P$12),"n.a.",P16/P$12)</f>
        <v>0.0884280676723771</v>
      </c>
      <c r="Q18" s="330">
        <v>0.09</v>
      </c>
      <c r="R18" s="330">
        <v>0.09</v>
      </c>
      <c r="S18" s="330">
        <v>0.09</v>
      </c>
      <c r="T18" s="330">
        <v>0.09</v>
      </c>
      <c r="U18" s="330">
        <v>0.09</v>
      </c>
      <c r="V18" s="323">
        <v>0.09</v>
      </c>
      <c r="Y18" s="338" t="s">
        <v>65</v>
      </c>
      <c r="Z18" s="338"/>
      <c r="AA18" s="338"/>
      <c r="AB18" s="338"/>
      <c r="AC18" s="338"/>
      <c r="AD18" s="338"/>
      <c r="AE18" s="338"/>
    </row>
    <row r="19" spans="2:22">
      <c r="B19" s="283"/>
      <c r="C19" s="276"/>
      <c r="D19" s="276"/>
      <c r="E19" s="276"/>
      <c r="F19" s="276"/>
      <c r="G19" s="276"/>
      <c r="H19" s="276"/>
      <c r="I19" s="276"/>
      <c r="J19" s="276"/>
      <c r="K19" s="276"/>
      <c r="L19" s="276"/>
      <c r="M19" s="276"/>
      <c r="N19" s="276"/>
      <c r="O19" s="276"/>
      <c r="P19" s="276"/>
      <c r="Q19" s="276"/>
      <c r="R19" s="276"/>
      <c r="S19" s="276"/>
      <c r="T19" s="276"/>
      <c r="U19" s="276"/>
      <c r="V19" s="276"/>
    </row>
    <row r="20" spans="2:22">
      <c r="B20" s="283"/>
      <c r="C20" s="281" t="s">
        <v>66</v>
      </c>
      <c r="D20" s="281"/>
      <c r="E20" s="301"/>
      <c r="F20" s="301">
        <f t="shared" ref="F20:K20" si="5">-F15+F25</f>
        <v>-23.3</v>
      </c>
      <c r="G20" s="301">
        <f t="shared" si="5"/>
        <v>-25.3</v>
      </c>
      <c r="H20" s="301">
        <f t="shared" si="5"/>
        <v>-30.1</v>
      </c>
      <c r="I20" s="301">
        <f t="shared" si="5"/>
        <v>-31.6</v>
      </c>
      <c r="J20" s="301">
        <f t="shared" si="5"/>
        <v>-34.9</v>
      </c>
      <c r="K20" s="301">
        <f t="shared" si="5"/>
        <v>-36</v>
      </c>
      <c r="L20" s="322">
        <f>+(('Company fin forecasts'!B18+'Company fin forecasts'!B19))*-1</f>
        <v>-36.1292154</v>
      </c>
      <c r="M20" s="322">
        <f>+(('Company fin forecasts'!C18+'Company fin forecasts'!C19))*-1</f>
        <v>-40.455293523349</v>
      </c>
      <c r="N20" s="322">
        <f>+(('Company fin forecasts'!D18+'Company fin forecasts'!D19))*-1</f>
        <v>-47.1952576158087</v>
      </c>
      <c r="O20" s="322">
        <f>+(('Company fin forecasts'!E18+'Company fin forecasts'!E19))*-1</f>
        <v>-51.8295435875642</v>
      </c>
      <c r="P20" s="322">
        <f>+(('Company fin forecasts'!F18+'Company fin forecasts'!F19))*-1</f>
        <v>-54.7999121421592</v>
      </c>
      <c r="Q20" s="321">
        <f t="shared" ref="Q20:V20" si="6">Q22*Q40</f>
        <v>47.5</v>
      </c>
      <c r="R20" s="321">
        <f t="shared" si="6"/>
        <v>47.5</v>
      </c>
      <c r="S20" s="321">
        <f t="shared" si="6"/>
        <v>47.5</v>
      </c>
      <c r="T20" s="321">
        <f t="shared" si="6"/>
        <v>47.5</v>
      </c>
      <c r="U20" s="321">
        <f t="shared" si="6"/>
        <v>47.5</v>
      </c>
      <c r="V20" s="321">
        <f t="shared" si="6"/>
        <v>47.5</v>
      </c>
    </row>
    <row r="21" spans="2:22">
      <c r="B21" s="283"/>
      <c r="C21" s="283" t="s">
        <v>63</v>
      </c>
      <c r="D21" s="283"/>
      <c r="E21" s="305"/>
      <c r="F21" s="305" t="str">
        <f t="shared" ref="F21:V21" si="7">IF(ISERROR(F20/E20-1),"n.a.",F20/E20-1)</f>
        <v>n.a.</v>
      </c>
      <c r="G21" s="305">
        <f t="shared" si="7"/>
        <v>0.0858369098712453</v>
      </c>
      <c r="H21" s="305">
        <f t="shared" si="7"/>
        <v>0.189723320158102</v>
      </c>
      <c r="I21" s="305">
        <f t="shared" si="7"/>
        <v>0.0498338870431898</v>
      </c>
      <c r="J21" s="305">
        <f t="shared" si="7"/>
        <v>0.104430379746835</v>
      </c>
      <c r="K21" s="305">
        <f t="shared" si="7"/>
        <v>0.0315186246418337</v>
      </c>
      <c r="L21" s="305">
        <f t="shared" si="7"/>
        <v>0.0035893166666674</v>
      </c>
      <c r="M21" s="305">
        <f t="shared" si="7"/>
        <v>0.119739055372594</v>
      </c>
      <c r="N21" s="305">
        <f t="shared" si="7"/>
        <v>0.166602773221005</v>
      </c>
      <c r="O21" s="305">
        <f t="shared" si="7"/>
        <v>0.0981938907820075</v>
      </c>
      <c r="P21" s="305">
        <f t="shared" si="7"/>
        <v>0.0573103359395148</v>
      </c>
      <c r="Q21" s="305">
        <f t="shared" si="7"/>
        <v>-1.86678971084439</v>
      </c>
      <c r="R21" s="305">
        <f t="shared" si="7"/>
        <v>0</v>
      </c>
      <c r="S21" s="305">
        <f t="shared" si="7"/>
        <v>0</v>
      </c>
      <c r="T21" s="305">
        <f t="shared" si="7"/>
        <v>0</v>
      </c>
      <c r="U21" s="305">
        <f t="shared" si="7"/>
        <v>0</v>
      </c>
      <c r="V21" s="305">
        <f t="shared" si="7"/>
        <v>0</v>
      </c>
    </row>
    <row r="22" spans="2:31">
      <c r="B22" s="283"/>
      <c r="C22" s="283" t="s">
        <v>67</v>
      </c>
      <c r="D22" s="283"/>
      <c r="E22" s="305"/>
      <c r="F22" s="306">
        <f t="shared" ref="F22:P22" si="8">IF(ISERROR(F20/F$40),"n.a.",F20/F$40)</f>
        <v>0.766447368421053</v>
      </c>
      <c r="G22" s="306">
        <f t="shared" si="8"/>
        <v>0.674666666666667</v>
      </c>
      <c r="H22" s="306">
        <f t="shared" si="8"/>
        <v>0.746898263027295</v>
      </c>
      <c r="I22" s="306">
        <f t="shared" si="8"/>
        <v>0.875346260387812</v>
      </c>
      <c r="J22" s="306">
        <f t="shared" si="8"/>
        <v>0.935656836461126</v>
      </c>
      <c r="K22" s="306">
        <f t="shared" si="8"/>
        <v>1.16129032258065</v>
      </c>
      <c r="L22" s="306">
        <f t="shared" si="8"/>
        <v>1.00358931666667</v>
      </c>
      <c r="M22" s="306">
        <f t="shared" si="8"/>
        <v>0.793241049477432</v>
      </c>
      <c r="N22" s="306">
        <f t="shared" si="8"/>
        <v>0.943905152316175</v>
      </c>
      <c r="O22" s="306">
        <f t="shared" si="8"/>
        <v>1.03659087175128</v>
      </c>
      <c r="P22" s="306">
        <f t="shared" si="8"/>
        <v>1.09599824284318</v>
      </c>
      <c r="Q22" s="330">
        <v>0.95</v>
      </c>
      <c r="R22" s="330">
        <v>0.95</v>
      </c>
      <c r="S22" s="330">
        <v>0.95</v>
      </c>
      <c r="T22" s="330">
        <v>0.95</v>
      </c>
      <c r="U22" s="330">
        <v>0.95</v>
      </c>
      <c r="V22" s="323">
        <v>0.95</v>
      </c>
      <c r="X22" s="325"/>
      <c r="Y22" s="338" t="s">
        <v>68</v>
      </c>
      <c r="Z22" s="338"/>
      <c r="AA22" s="338"/>
      <c r="AB22" s="338"/>
      <c r="AC22" s="338"/>
      <c r="AD22" s="338"/>
      <c r="AE22" s="338"/>
    </row>
    <row r="23" spans="2:22">
      <c r="B23" s="283"/>
      <c r="C23" s="283" t="s">
        <v>69</v>
      </c>
      <c r="D23" s="283"/>
      <c r="E23" s="305"/>
      <c r="F23" s="306">
        <f t="shared" ref="F23:V23" si="9">F20/F11*-1</f>
        <v>0.0247951473874641</v>
      </c>
      <c r="G23" s="306">
        <f t="shared" si="9"/>
        <v>0.0251766344909941</v>
      </c>
      <c r="H23" s="306">
        <f t="shared" si="9"/>
        <v>0.0294664708761625</v>
      </c>
      <c r="I23" s="306">
        <f t="shared" si="9"/>
        <v>0.0288584474885845</v>
      </c>
      <c r="J23" s="306">
        <f t="shared" si="9"/>
        <v>0.0307461897630165</v>
      </c>
      <c r="K23" s="306">
        <f t="shared" si="9"/>
        <v>0.0316177762164061</v>
      </c>
      <c r="L23" s="306">
        <f t="shared" si="9"/>
        <v>0.0314377254578558</v>
      </c>
      <c r="M23" s="306">
        <f t="shared" si="9"/>
        <v>0.0322191081547663</v>
      </c>
      <c r="N23" s="306">
        <f t="shared" si="9"/>
        <v>0.034860359237572</v>
      </c>
      <c r="O23" s="306">
        <f t="shared" si="9"/>
        <v>0.0358192272908545</v>
      </c>
      <c r="P23" s="306">
        <f t="shared" si="9"/>
        <v>0.0379863713911247</v>
      </c>
      <c r="Q23" s="306">
        <f t="shared" si="9"/>
        <v>-0.0322805841903338</v>
      </c>
      <c r="R23" s="306">
        <f t="shared" si="9"/>
        <v>-0.0319609744458751</v>
      </c>
      <c r="S23" s="306">
        <f t="shared" si="9"/>
        <v>-0.0316445291543318</v>
      </c>
      <c r="T23" s="306">
        <f t="shared" si="9"/>
        <v>-0.0313312169844869</v>
      </c>
      <c r="U23" s="306">
        <f t="shared" si="9"/>
        <v>-0.0310210069153335</v>
      </c>
      <c r="V23" s="306">
        <f t="shared" si="9"/>
        <v>-0.0307138682330035</v>
      </c>
    </row>
    <row r="24" spans="2:22">
      <c r="B24" s="276"/>
      <c r="C24" s="276"/>
      <c r="D24" s="276"/>
      <c r="E24" s="276"/>
      <c r="F24" s="276"/>
      <c r="G24" s="276"/>
      <c r="H24" s="276"/>
      <c r="I24" s="276"/>
      <c r="J24" s="276"/>
      <c r="K24" s="276"/>
      <c r="L24" s="276"/>
      <c r="M24" s="276"/>
      <c r="N24" s="276"/>
      <c r="O24" s="276"/>
      <c r="P24" s="276"/>
      <c r="Q24" s="276"/>
      <c r="R24" s="276"/>
      <c r="S24" s="276"/>
      <c r="T24" s="276"/>
      <c r="U24" s="276"/>
      <c r="V24" s="276"/>
    </row>
    <row r="25" spans="2:22">
      <c r="B25" s="276"/>
      <c r="C25" s="281" t="s">
        <v>70</v>
      </c>
      <c r="D25" s="281"/>
      <c r="E25" s="301"/>
      <c r="F25" s="302">
        <v>77.8</v>
      </c>
      <c r="G25" s="302">
        <v>84.6</v>
      </c>
      <c r="H25" s="302">
        <v>84.5</v>
      </c>
      <c r="I25" s="302">
        <v>77.1</v>
      </c>
      <c r="J25" s="302">
        <v>74.6</v>
      </c>
      <c r="K25" s="302">
        <v>62.2</v>
      </c>
      <c r="L25" s="321">
        <f>+L15+L20</f>
        <v>58.0179942629386</v>
      </c>
      <c r="M25" s="321">
        <f>+M15+M20</f>
        <v>52.1700115651699</v>
      </c>
      <c r="N25" s="321">
        <f>+N15+N20</f>
        <v>64.6014786213832</v>
      </c>
      <c r="O25" s="321">
        <f>+O15+O20</f>
        <v>72.5653974316384</v>
      </c>
      <c r="P25" s="321">
        <f>+P15+P20</f>
        <v>72.7682172127646</v>
      </c>
      <c r="Q25" s="321">
        <f t="shared" ref="Q25:V25" si="10">Q15+Q20</f>
        <v>179.932547527443</v>
      </c>
      <c r="R25" s="321">
        <f t="shared" si="10"/>
        <v>181.256873002717</v>
      </c>
      <c r="S25" s="321">
        <f t="shared" si="10"/>
        <v>182.594441732744</v>
      </c>
      <c r="T25" s="321">
        <f t="shared" si="10"/>
        <v>183.945386150072</v>
      </c>
      <c r="U25" s="321">
        <f t="shared" si="10"/>
        <v>185.309840011573</v>
      </c>
      <c r="V25" s="321">
        <f t="shared" si="10"/>
        <v>186.687938411688</v>
      </c>
    </row>
    <row r="26" spans="2:22">
      <c r="B26" s="276"/>
      <c r="C26" s="283" t="s">
        <v>63</v>
      </c>
      <c r="D26" s="283"/>
      <c r="E26" s="305"/>
      <c r="F26" s="305" t="str">
        <f t="shared" ref="F26:V26" si="11">IF(ISERROR(F25/E25-1),"n.a.",F25/E25-1)</f>
        <v>n.a.</v>
      </c>
      <c r="G26" s="305">
        <f t="shared" si="11"/>
        <v>0.0874035989717223</v>
      </c>
      <c r="H26" s="305">
        <f t="shared" si="11"/>
        <v>-0.00118203309692666</v>
      </c>
      <c r="I26" s="305">
        <f t="shared" si="11"/>
        <v>-0.0875739644970415</v>
      </c>
      <c r="J26" s="305">
        <f t="shared" si="11"/>
        <v>-0.0324254215304799</v>
      </c>
      <c r="K26" s="305">
        <f t="shared" si="11"/>
        <v>-0.166219839142091</v>
      </c>
      <c r="L26" s="305">
        <f t="shared" si="11"/>
        <v>-0.0672348189238162</v>
      </c>
      <c r="M26" s="305">
        <f t="shared" si="11"/>
        <v>-0.100796016340474</v>
      </c>
      <c r="N26" s="305">
        <f t="shared" si="11"/>
        <v>0.238287603994185</v>
      </c>
      <c r="O26" s="305">
        <f t="shared" si="11"/>
        <v>0.123277655251982</v>
      </c>
      <c r="P26" s="305">
        <f t="shared" si="11"/>
        <v>0.00279499304496</v>
      </c>
      <c r="Q26" s="305">
        <f t="shared" si="11"/>
        <v>1.47268044236049</v>
      </c>
      <c r="R26" s="305">
        <f t="shared" si="11"/>
        <v>0.00736012185384327</v>
      </c>
      <c r="S26" s="305">
        <f t="shared" si="11"/>
        <v>0.00737940971765028</v>
      </c>
      <c r="T26" s="305">
        <f t="shared" si="11"/>
        <v>0.00739860646637203</v>
      </c>
      <c r="U26" s="305">
        <f t="shared" si="11"/>
        <v>0.00741771180054251</v>
      </c>
      <c r="V26" s="305">
        <f t="shared" si="11"/>
        <v>0.00743672543254936</v>
      </c>
    </row>
    <row r="27" spans="2:22">
      <c r="B27" s="276"/>
      <c r="C27" s="283" t="s">
        <v>69</v>
      </c>
      <c r="D27" s="283"/>
      <c r="E27" s="305"/>
      <c r="F27" s="305">
        <f t="shared" ref="F27:V27" si="12">IF(ISERROR(F25/F$11),"n.a.",F25/F$11)</f>
        <v>0.0827923805469831</v>
      </c>
      <c r="G27" s="305">
        <f t="shared" si="12"/>
        <v>0.084187481341427</v>
      </c>
      <c r="H27" s="305">
        <f t="shared" si="12"/>
        <v>0.0827214880078316</v>
      </c>
      <c r="I27" s="305">
        <f t="shared" si="12"/>
        <v>0.0704109589041096</v>
      </c>
      <c r="J27" s="305">
        <f t="shared" si="12"/>
        <v>0.0657210818430094</v>
      </c>
      <c r="K27" s="305">
        <f t="shared" si="12"/>
        <v>0.0546284911294572</v>
      </c>
      <c r="L27" s="305">
        <f t="shared" si="12"/>
        <v>0.0504841789410604</v>
      </c>
      <c r="M27" s="305">
        <f t="shared" si="12"/>
        <v>0.041548857977844</v>
      </c>
      <c r="N27" s="305">
        <f t="shared" si="12"/>
        <v>0.0477173102931722</v>
      </c>
      <c r="O27" s="305">
        <f t="shared" si="12"/>
        <v>0.0501497077562284</v>
      </c>
      <c r="P27" s="305">
        <f t="shared" si="12"/>
        <v>0.0504416962812524</v>
      </c>
      <c r="Q27" s="305">
        <f t="shared" si="12"/>
        <v>0.122280584190334</v>
      </c>
      <c r="R27" s="305">
        <f t="shared" si="12"/>
        <v>0.121960974445875</v>
      </c>
      <c r="S27" s="305">
        <f t="shared" si="12"/>
        <v>0.121644529154332</v>
      </c>
      <c r="T27" s="305">
        <f t="shared" si="12"/>
        <v>0.121331216984487</v>
      </c>
      <c r="U27" s="305">
        <f t="shared" si="12"/>
        <v>0.121021006915334</v>
      </c>
      <c r="V27" s="305">
        <f t="shared" si="12"/>
        <v>0.120713868233004</v>
      </c>
    </row>
    <row r="28" spans="2:22">
      <c r="B28" s="276"/>
      <c r="D28" s="276"/>
      <c r="E28" s="276"/>
      <c r="F28" s="276"/>
      <c r="G28" s="276"/>
      <c r="H28" s="276"/>
      <c r="I28" s="276"/>
      <c r="J28" s="276"/>
      <c r="K28" s="276"/>
      <c r="L28" s="276"/>
      <c r="M28" s="276"/>
      <c r="N28" s="276"/>
      <c r="O28" s="276"/>
      <c r="P28" s="276"/>
      <c r="Q28" s="276"/>
      <c r="R28" s="276"/>
      <c r="S28" s="276"/>
      <c r="T28" s="276"/>
      <c r="U28" s="276"/>
      <c r="V28" s="276"/>
    </row>
    <row r="29" ht="12.75" customHeight="1" spans="2:31">
      <c r="B29" s="276"/>
      <c r="C29" s="283" t="s">
        <v>71</v>
      </c>
      <c r="D29" s="283"/>
      <c r="E29" s="305"/>
      <c r="F29" s="307"/>
      <c r="G29" s="307"/>
      <c r="H29" s="307"/>
      <c r="I29" s="307"/>
      <c r="J29" s="307"/>
      <c r="K29" s="323">
        <v>0.19</v>
      </c>
      <c r="L29" s="323">
        <v>0.19</v>
      </c>
      <c r="M29" s="323">
        <v>0.17</v>
      </c>
      <c r="N29" s="330">
        <v>0.19</v>
      </c>
      <c r="O29" s="330">
        <v>0.19</v>
      </c>
      <c r="P29" s="330">
        <v>0.19</v>
      </c>
      <c r="Q29" s="330">
        <v>0.19</v>
      </c>
      <c r="R29" s="330">
        <v>0.19</v>
      </c>
      <c r="S29" s="330">
        <v>0.19</v>
      </c>
      <c r="T29" s="330">
        <v>0.19</v>
      </c>
      <c r="U29" s="330">
        <v>0.19</v>
      </c>
      <c r="V29" s="330">
        <v>0.19</v>
      </c>
      <c r="Y29" s="338" t="s">
        <v>72</v>
      </c>
      <c r="Z29" s="338"/>
      <c r="AA29" s="338"/>
      <c r="AB29" s="338"/>
      <c r="AC29" s="338"/>
      <c r="AD29" s="338"/>
      <c r="AE29" s="338"/>
    </row>
    <row r="30" s="274" customFormat="1" ht="12.75" customHeight="1" spans="2:22">
      <c r="B30" s="284"/>
      <c r="C30" s="285"/>
      <c r="D30" s="285"/>
      <c r="E30" s="308"/>
      <c r="F30" s="309"/>
      <c r="G30" s="309"/>
      <c r="H30" s="309"/>
      <c r="I30" s="309"/>
      <c r="J30" s="309"/>
      <c r="K30" s="324"/>
      <c r="L30" s="324"/>
      <c r="M30" s="324"/>
      <c r="N30" s="331"/>
      <c r="O30" s="331"/>
      <c r="P30" s="331"/>
      <c r="Q30" s="331"/>
      <c r="R30" s="331"/>
      <c r="S30" s="331"/>
      <c r="T30" s="331"/>
      <c r="U30" s="331"/>
      <c r="V30" s="331"/>
    </row>
    <row r="31" spans="2:22">
      <c r="B31" s="276" t="s">
        <v>73</v>
      </c>
      <c r="C31" s="281" t="s">
        <v>74</v>
      </c>
      <c r="D31" s="281"/>
      <c r="E31" s="301"/>
      <c r="F31" s="302">
        <v>55.5</v>
      </c>
      <c r="G31" s="302">
        <v>65.8</v>
      </c>
      <c r="H31" s="302">
        <v>64.9</v>
      </c>
      <c r="I31" s="302">
        <v>59.5</v>
      </c>
      <c r="J31" s="302">
        <v>58.4</v>
      </c>
      <c r="K31" s="302">
        <v>48.3</v>
      </c>
      <c r="L31" s="322">
        <f>+('Company fin forecasts'!B13+'Company fin forecasts'!I13)*(1-L29)</f>
        <v>44.4835753529803</v>
      </c>
      <c r="M31" s="322">
        <f>+('Company fin forecasts'!C13+'Company fin forecasts'!J13)*(1-M29)</f>
        <v>39.8981095990911</v>
      </c>
      <c r="N31" s="322">
        <f>+('Company fin forecasts'!D13+'Company fin forecasts'!K13)*(1-N29)</f>
        <v>49.0061976833204</v>
      </c>
      <c r="O31" s="322">
        <f>+('Company fin forecasts'!E13+'Company fin forecasts'!L13)*(1-O29)</f>
        <v>55.4569719196271</v>
      </c>
      <c r="P31" s="322">
        <f>+('Company fin forecasts'!F13+'Company fin forecasts'!M13)*(1-P29)</f>
        <v>55.6212559423393</v>
      </c>
      <c r="Q31" s="276"/>
      <c r="R31" s="276"/>
      <c r="S31" s="276"/>
      <c r="T31" s="276"/>
      <c r="U31" s="276"/>
      <c r="V31" s="276"/>
    </row>
    <row r="32" spans="2:22">
      <c r="B32" s="276"/>
      <c r="C32" s="283" t="s">
        <v>63</v>
      </c>
      <c r="D32" s="283"/>
      <c r="E32" s="305"/>
      <c r="F32" s="305" t="str">
        <f t="shared" ref="F32:P32" si="13">IF(ISERROR(F31/E31-1),"n.a.",F31/E31-1)</f>
        <v>n.a.</v>
      </c>
      <c r="G32" s="305">
        <f t="shared" si="13"/>
        <v>0.185585585585585</v>
      </c>
      <c r="H32" s="305">
        <f t="shared" si="13"/>
        <v>-0.0136778115501518</v>
      </c>
      <c r="I32" s="305">
        <f t="shared" si="13"/>
        <v>-0.0832049306625579</v>
      </c>
      <c r="J32" s="305">
        <f t="shared" si="13"/>
        <v>-0.0184873949579832</v>
      </c>
      <c r="K32" s="305">
        <f t="shared" si="13"/>
        <v>-0.172945205479452</v>
      </c>
      <c r="L32" s="305">
        <f t="shared" si="13"/>
        <v>-0.0790150030438862</v>
      </c>
      <c r="M32" s="305">
        <f t="shared" si="13"/>
        <v>-0.103082221190703</v>
      </c>
      <c r="N32" s="305">
        <f t="shared" si="13"/>
        <v>0.228283700048707</v>
      </c>
      <c r="O32" s="305">
        <f t="shared" si="13"/>
        <v>0.131631804572798</v>
      </c>
      <c r="P32" s="305">
        <f t="shared" si="13"/>
        <v>0.00296236914900994</v>
      </c>
      <c r="Q32" s="334"/>
      <c r="R32" s="334"/>
      <c r="S32" s="334"/>
      <c r="T32" s="276"/>
      <c r="U32" s="276"/>
      <c r="V32" s="276"/>
    </row>
    <row r="33" spans="2:22">
      <c r="B33" s="276"/>
      <c r="C33" s="283" t="s">
        <v>69</v>
      </c>
      <c r="D33" s="283"/>
      <c r="E33" s="305"/>
      <c r="F33" s="305">
        <f t="shared" ref="F33:P33" si="14">IF(ISERROR(F31/F$11),"n.a.",F31/F$11)</f>
        <v>0.05906140257529</v>
      </c>
      <c r="G33" s="305">
        <f t="shared" si="14"/>
        <v>0.0654791521544432</v>
      </c>
      <c r="H33" s="305">
        <f t="shared" si="14"/>
        <v>0.0635340186000979</v>
      </c>
      <c r="I33" s="305">
        <f t="shared" si="14"/>
        <v>0.054337899543379</v>
      </c>
      <c r="J33" s="305">
        <f t="shared" si="14"/>
        <v>0.0514492115232138</v>
      </c>
      <c r="K33" s="305">
        <f t="shared" si="14"/>
        <v>0.0424205164236782</v>
      </c>
      <c r="L33" s="305">
        <f t="shared" si="14"/>
        <v>0.0387072460292297</v>
      </c>
      <c r="M33" s="305">
        <f t="shared" si="14"/>
        <v>0.0317753598203882</v>
      </c>
      <c r="N33" s="305">
        <f t="shared" si="14"/>
        <v>0.0361979940869265</v>
      </c>
      <c r="O33" s="305">
        <f t="shared" si="14"/>
        <v>0.0383261310934692</v>
      </c>
      <c r="P33" s="305">
        <f t="shared" si="14"/>
        <v>0.0385557130089088</v>
      </c>
      <c r="Q33" s="276"/>
      <c r="R33" s="276"/>
      <c r="S33" s="276"/>
      <c r="T33" s="276"/>
      <c r="U33" s="276"/>
      <c r="V33" s="276"/>
    </row>
    <row r="34" spans="2:22">
      <c r="B34" s="276"/>
      <c r="C34" s="282"/>
      <c r="D34" s="282"/>
      <c r="E34" s="303"/>
      <c r="F34" s="304"/>
      <c r="G34" s="304"/>
      <c r="H34" s="304"/>
      <c r="I34" s="304"/>
      <c r="J34" s="304"/>
      <c r="K34" s="304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</row>
    <row r="35" spans="2:22">
      <c r="B35" s="276"/>
      <c r="C35" s="282"/>
      <c r="D35" s="282"/>
      <c r="E35" s="303"/>
      <c r="F35" s="304"/>
      <c r="G35" s="304"/>
      <c r="H35" s="304"/>
      <c r="I35" s="304"/>
      <c r="J35" s="304"/>
      <c r="K35" s="304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</row>
    <row r="36" spans="2:22">
      <c r="B36" s="276"/>
      <c r="C36" s="282"/>
      <c r="D36" s="282"/>
      <c r="E36" s="303"/>
      <c r="F36" s="304"/>
      <c r="G36" s="304"/>
      <c r="H36" s="304"/>
      <c r="I36" s="304"/>
      <c r="J36" s="304"/>
      <c r="K36" s="304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</row>
    <row r="37" ht="12.75" customHeight="1" spans="2:22">
      <c r="B37" s="276"/>
      <c r="C37" s="276"/>
      <c r="D37" s="276"/>
      <c r="E37" s="276"/>
      <c r="F37" s="310"/>
      <c r="G37" s="310"/>
      <c r="H37" s="310"/>
      <c r="I37" s="310"/>
      <c r="J37" s="310"/>
      <c r="K37" s="310"/>
      <c r="L37" s="276"/>
      <c r="M37" s="276"/>
      <c r="N37" s="276"/>
      <c r="O37" s="276"/>
      <c r="P37" s="276"/>
      <c r="S37" s="276"/>
      <c r="T37" s="276"/>
      <c r="U37" s="276"/>
      <c r="V37" s="276"/>
    </row>
    <row r="38" spans="2:23">
      <c r="B38" s="276"/>
      <c r="C38" s="278" t="s">
        <v>75</v>
      </c>
      <c r="D38" s="279"/>
      <c r="E38" s="296"/>
      <c r="F38" s="297"/>
      <c r="G38" s="297"/>
      <c r="H38" s="297"/>
      <c r="I38" s="297"/>
      <c r="J38" s="297"/>
      <c r="K38" s="297"/>
      <c r="L38" s="319"/>
      <c r="M38" s="319"/>
      <c r="N38" s="328"/>
      <c r="O38" s="319"/>
      <c r="P38" s="319"/>
      <c r="Q38" s="319"/>
      <c r="R38" s="319"/>
      <c r="S38" s="335"/>
      <c r="T38" s="319"/>
      <c r="U38" s="319"/>
      <c r="V38" s="337"/>
      <c r="W38" s="305"/>
    </row>
    <row r="39" spans="2:23">
      <c r="B39" s="276"/>
      <c r="C39" s="276"/>
      <c r="D39" s="276"/>
      <c r="E39" s="276"/>
      <c r="F39" s="276"/>
      <c r="G39" s="276"/>
      <c r="H39" s="276"/>
      <c r="I39" s="276"/>
      <c r="J39" s="284"/>
      <c r="K39" s="284"/>
      <c r="L39" s="284"/>
      <c r="M39" s="276"/>
      <c r="N39" s="276"/>
      <c r="O39" s="276"/>
      <c r="P39" s="276"/>
      <c r="Q39" s="276"/>
      <c r="R39" s="276"/>
      <c r="S39" s="276"/>
      <c r="T39" s="276"/>
      <c r="U39" s="276"/>
      <c r="V39" s="276"/>
      <c r="W39" s="305"/>
    </row>
    <row r="40" spans="2:31">
      <c r="B40" s="276"/>
      <c r="C40" s="281" t="s">
        <v>42</v>
      </c>
      <c r="D40" s="281"/>
      <c r="E40" s="301"/>
      <c r="F40" s="302">
        <v>-30.4</v>
      </c>
      <c r="G40" s="302">
        <v>-37.5</v>
      </c>
      <c r="H40" s="302">
        <v>-40.3</v>
      </c>
      <c r="I40" s="302">
        <v>-36.1</v>
      </c>
      <c r="J40" s="302">
        <v>-37.3</v>
      </c>
      <c r="K40" s="302">
        <v>-31</v>
      </c>
      <c r="L40" s="322">
        <f>+('Company fin forecasts'!B23)</f>
        <v>-36</v>
      </c>
      <c r="M40" s="322">
        <f>+('Company fin forecasts'!C23)</f>
        <v>-51</v>
      </c>
      <c r="N40" s="322">
        <f>+('Company fin forecasts'!D23)</f>
        <v>-50</v>
      </c>
      <c r="O40" s="322">
        <f>+('Company fin forecasts'!E23)</f>
        <v>-50</v>
      </c>
      <c r="P40" s="322">
        <f>+('Company fin forecasts'!F23)</f>
        <v>-50</v>
      </c>
      <c r="Q40" s="336">
        <v>50</v>
      </c>
      <c r="R40" s="336">
        <v>50</v>
      </c>
      <c r="S40" s="336">
        <v>50</v>
      </c>
      <c r="T40" s="336">
        <v>50</v>
      </c>
      <c r="U40" s="336">
        <v>50</v>
      </c>
      <c r="V40" s="336">
        <v>50</v>
      </c>
      <c r="Y40" s="338" t="s">
        <v>76</v>
      </c>
      <c r="Z40" s="338"/>
      <c r="AA40" s="338"/>
      <c r="AB40" s="338"/>
      <c r="AC40" s="338"/>
      <c r="AD40" s="338"/>
      <c r="AE40" s="338"/>
    </row>
    <row r="41" spans="2:22">
      <c r="B41" s="276"/>
      <c r="C41" s="283" t="s">
        <v>63</v>
      </c>
      <c r="D41" s="283"/>
      <c r="E41" s="305"/>
      <c r="F41" s="305" t="str">
        <f t="shared" ref="F41:G41" si="15">IF(ISERROR(F40/E40-1),"n.a.",F40/E40-1)</f>
        <v>n.a.</v>
      </c>
      <c r="G41" s="305">
        <f t="shared" si="15"/>
        <v>0.233552631578947</v>
      </c>
      <c r="H41" s="305">
        <f t="shared" ref="H41:V41" si="16">IF(ISERROR(H40/G40-1),"n.a.",H40/G40-1)</f>
        <v>0.0746666666666667</v>
      </c>
      <c r="I41" s="305">
        <f t="shared" si="16"/>
        <v>-0.104218362282878</v>
      </c>
      <c r="J41" s="305">
        <f t="shared" si="16"/>
        <v>0.0332409972299168</v>
      </c>
      <c r="K41" s="305">
        <f t="shared" si="16"/>
        <v>-0.168900804289544</v>
      </c>
      <c r="L41" s="305">
        <f t="shared" si="16"/>
        <v>0.161290322580645</v>
      </c>
      <c r="M41" s="305">
        <f t="shared" si="16"/>
        <v>0.416666666666667</v>
      </c>
      <c r="N41" s="305">
        <f t="shared" si="16"/>
        <v>-0.0196078431372549</v>
      </c>
      <c r="O41" s="305">
        <f t="shared" si="16"/>
        <v>0</v>
      </c>
      <c r="P41" s="305">
        <f t="shared" si="16"/>
        <v>0</v>
      </c>
      <c r="Q41" s="305">
        <f t="shared" si="16"/>
        <v>-2</v>
      </c>
      <c r="R41" s="305">
        <f t="shared" si="16"/>
        <v>0</v>
      </c>
      <c r="S41" s="305">
        <f t="shared" si="16"/>
        <v>0</v>
      </c>
      <c r="T41" s="305">
        <f t="shared" si="16"/>
        <v>0</v>
      </c>
      <c r="U41" s="305">
        <f t="shared" si="16"/>
        <v>0</v>
      </c>
      <c r="V41" s="305">
        <f t="shared" si="16"/>
        <v>0</v>
      </c>
    </row>
    <row r="42" ht="12.75" customHeight="1" spans="2:22">
      <c r="B42" s="283"/>
      <c r="C42" s="283" t="s">
        <v>77</v>
      </c>
      <c r="D42" s="283"/>
      <c r="E42" s="305"/>
      <c r="F42" s="306">
        <f t="shared" ref="F42:V42" si="17">IF(ISERROR(-F40/F$11),"n.a.",-F40/F$11)</f>
        <v>0.0323507502394381</v>
      </c>
      <c r="G42" s="306">
        <f t="shared" si="17"/>
        <v>0.0373171459846751</v>
      </c>
      <c r="H42" s="306">
        <f t="shared" si="17"/>
        <v>0.0394517865883505</v>
      </c>
      <c r="I42" s="306">
        <f t="shared" si="17"/>
        <v>0.0329680365296804</v>
      </c>
      <c r="J42" s="306">
        <f t="shared" si="17"/>
        <v>0.0328605409215047</v>
      </c>
      <c r="K42" s="306">
        <f t="shared" si="17"/>
        <v>0.0272264184085719</v>
      </c>
      <c r="L42" s="306">
        <f t="shared" si="17"/>
        <v>0.0313252890756882</v>
      </c>
      <c r="M42" s="306">
        <f t="shared" si="17"/>
        <v>0.0406170459483804</v>
      </c>
      <c r="N42" s="306">
        <f t="shared" si="17"/>
        <v>0.0369320573704158</v>
      </c>
      <c r="O42" s="306">
        <f t="shared" si="17"/>
        <v>0.0345548357283325</v>
      </c>
      <c r="P42" s="306">
        <f t="shared" si="17"/>
        <v>0.0346591535517268</v>
      </c>
      <c r="Q42" s="306">
        <f t="shared" si="17"/>
        <v>-0.0339795623056146</v>
      </c>
      <c r="R42" s="306">
        <f t="shared" si="17"/>
        <v>-0.033643130995658</v>
      </c>
      <c r="S42" s="306">
        <f t="shared" si="17"/>
        <v>-0.0333100306887703</v>
      </c>
      <c r="T42" s="306">
        <f t="shared" si="17"/>
        <v>-0.032980228404723</v>
      </c>
      <c r="U42" s="306">
        <f t="shared" si="17"/>
        <v>-0.0326536914898248</v>
      </c>
      <c r="V42" s="306">
        <f t="shared" si="17"/>
        <v>-0.0323303876136879</v>
      </c>
    </row>
    <row r="43" spans="2:22">
      <c r="B43" s="283"/>
      <c r="C43" s="283" t="s">
        <v>78</v>
      </c>
      <c r="D43" s="283"/>
      <c r="E43" s="305"/>
      <c r="F43" s="305">
        <f t="shared" ref="F43:V43" si="18">(F15+F40)/F15</f>
        <v>0.699307616221563</v>
      </c>
      <c r="G43" s="305">
        <f t="shared" si="18"/>
        <v>0.658780709736124</v>
      </c>
      <c r="H43" s="305">
        <f t="shared" si="18"/>
        <v>0.648342059336824</v>
      </c>
      <c r="I43" s="305">
        <f t="shared" si="18"/>
        <v>0.667893284268629</v>
      </c>
      <c r="J43" s="305">
        <f t="shared" si="18"/>
        <v>0.659360730593607</v>
      </c>
      <c r="K43" s="305">
        <f t="shared" si="18"/>
        <v>0.684317718940937</v>
      </c>
      <c r="L43" s="305">
        <f t="shared" si="18"/>
        <v>0.617620106545</v>
      </c>
      <c r="M43" s="305">
        <f t="shared" si="18"/>
        <v>0.449394526136665</v>
      </c>
      <c r="N43" s="305">
        <f t="shared" si="18"/>
        <v>0.552759752360586</v>
      </c>
      <c r="O43" s="305">
        <f t="shared" si="18"/>
        <v>0.598054393608486</v>
      </c>
      <c r="P43" s="305">
        <f t="shared" si="18"/>
        <v>0.608052573531994</v>
      </c>
      <c r="Q43" s="305">
        <f t="shared" si="18"/>
        <v>1.37755069228461</v>
      </c>
      <c r="R43" s="305">
        <f t="shared" si="18"/>
        <v>1.37381256661842</v>
      </c>
      <c r="S43" s="305">
        <f t="shared" si="18"/>
        <v>1.37011145209745</v>
      </c>
      <c r="T43" s="305">
        <f t="shared" si="18"/>
        <v>1.3664469822747</v>
      </c>
      <c r="U43" s="305">
        <f t="shared" si="18"/>
        <v>1.36281879433139</v>
      </c>
      <c r="V43" s="305">
        <f t="shared" si="18"/>
        <v>1.35922652904098</v>
      </c>
    </row>
    <row r="44" spans="3:22">
      <c r="C44" s="276"/>
      <c r="D44" s="276"/>
      <c r="E44" s="276"/>
      <c r="F44" s="276"/>
      <c r="G44" s="276"/>
      <c r="H44" s="276"/>
      <c r="I44" s="276"/>
      <c r="J44" s="276"/>
      <c r="K44" s="276"/>
      <c r="L44" s="276"/>
      <c r="M44" s="276"/>
      <c r="N44" s="276"/>
      <c r="O44" s="276"/>
      <c r="P44" s="276"/>
      <c r="Q44" s="276"/>
      <c r="R44" s="276"/>
      <c r="S44" s="276"/>
      <c r="T44" s="276"/>
      <c r="U44" s="276"/>
      <c r="V44" s="276"/>
    </row>
    <row r="45" spans="3:22">
      <c r="C45" s="281" t="s">
        <v>79</v>
      </c>
      <c r="D45" s="281"/>
      <c r="E45" s="301"/>
      <c r="F45" s="302">
        <f>-17+1+10.7</f>
        <v>-5.3</v>
      </c>
      <c r="G45" s="302">
        <f>0.9-3+27.2</f>
        <v>25.1</v>
      </c>
      <c r="H45" s="302">
        <f>-8.6-4.9+2.3</f>
        <v>-11.2</v>
      </c>
      <c r="I45" s="302">
        <f>-33.2+2.3+14.6</f>
        <v>-16.3</v>
      </c>
      <c r="J45" s="302">
        <f>-4.4+2.4-10.6</f>
        <v>-12.6</v>
      </c>
      <c r="K45" s="302">
        <f>11.9-3.1-19.2</f>
        <v>-10.4</v>
      </c>
      <c r="L45" s="322">
        <f>+('Company fin forecasts'!B27)</f>
        <v>6</v>
      </c>
      <c r="M45" s="322">
        <f>+('Company fin forecasts'!C27)</f>
        <v>16.1119544409034</v>
      </c>
      <c r="N45" s="322">
        <f>+('Company fin forecasts'!D27)</f>
        <v>15.1688926668047</v>
      </c>
      <c r="O45" s="322">
        <f>+('Company fin forecasts'!E27)</f>
        <v>11.1102169006686</v>
      </c>
      <c r="P45" s="322">
        <f>+('Company fin forecasts'!F27)</f>
        <v>3.95485955323904</v>
      </c>
      <c r="Q45" s="321">
        <f t="shared" ref="Q45:V45" si="19">Q47*Q11</f>
        <v>0</v>
      </c>
      <c r="R45" s="321">
        <f t="shared" si="19"/>
        <v>0</v>
      </c>
      <c r="S45" s="321">
        <f t="shared" si="19"/>
        <v>0</v>
      </c>
      <c r="T45" s="321">
        <f t="shared" si="19"/>
        <v>0</v>
      </c>
      <c r="U45" s="321">
        <f t="shared" si="19"/>
        <v>0</v>
      </c>
      <c r="V45" s="321">
        <f t="shared" si="19"/>
        <v>0</v>
      </c>
    </row>
    <row r="46" spans="3:22">
      <c r="C46" s="286" t="s">
        <v>63</v>
      </c>
      <c r="D46" s="282"/>
      <c r="E46" s="303"/>
      <c r="F46" s="305" t="str">
        <f t="shared" ref="F46:V46" si="20">IF(ISERROR(F45/E45-1),"n.a.",F45/E45-1)</f>
        <v>n.a.</v>
      </c>
      <c r="G46" s="305">
        <f t="shared" si="20"/>
        <v>-5.73584905660377</v>
      </c>
      <c r="H46" s="305">
        <f t="shared" si="20"/>
        <v>-1.44621513944223</v>
      </c>
      <c r="I46" s="305">
        <f t="shared" si="20"/>
        <v>0.455357142857143</v>
      </c>
      <c r="J46" s="305">
        <f t="shared" si="20"/>
        <v>-0.226993865030675</v>
      </c>
      <c r="K46" s="305">
        <f t="shared" si="20"/>
        <v>-0.174603174603175</v>
      </c>
      <c r="L46" s="305">
        <f t="shared" si="20"/>
        <v>-1.57692307692308</v>
      </c>
      <c r="M46" s="305">
        <f t="shared" si="20"/>
        <v>1.68532574015057</v>
      </c>
      <c r="N46" s="305">
        <f t="shared" si="20"/>
        <v>-0.0585318049127888</v>
      </c>
      <c r="O46" s="305">
        <f t="shared" si="20"/>
        <v>-0.267565725151317</v>
      </c>
      <c r="P46" s="305">
        <f t="shared" si="20"/>
        <v>-0.644033992441585</v>
      </c>
      <c r="Q46" s="305">
        <f t="shared" si="20"/>
        <v>-1</v>
      </c>
      <c r="R46" s="305" t="str">
        <f t="shared" si="20"/>
        <v>n.a.</v>
      </c>
      <c r="S46" s="305" t="str">
        <f t="shared" si="20"/>
        <v>n.a.</v>
      </c>
      <c r="T46" s="305" t="str">
        <f t="shared" si="20"/>
        <v>n.a.</v>
      </c>
      <c r="U46" s="305" t="str">
        <f t="shared" si="20"/>
        <v>n.a.</v>
      </c>
      <c r="V46" s="305" t="str">
        <f t="shared" si="20"/>
        <v>n.a.</v>
      </c>
    </row>
    <row r="47" spans="3:22">
      <c r="C47" s="283" t="s">
        <v>77</v>
      </c>
      <c r="D47" s="283"/>
      <c r="E47" s="305"/>
      <c r="F47" s="305">
        <f t="shared" ref="F47:P47" si="21">IF(ISERROR(F45/F$11),"n.a.",F45/F$11)</f>
        <v>-0.00564009790358625</v>
      </c>
      <c r="G47" s="305">
        <f t="shared" si="21"/>
        <v>0.0249776097124092</v>
      </c>
      <c r="H47" s="305">
        <f t="shared" si="21"/>
        <v>-0.0109642682329907</v>
      </c>
      <c r="I47" s="305">
        <f t="shared" si="21"/>
        <v>-0.0148858447488585</v>
      </c>
      <c r="J47" s="305">
        <f t="shared" si="21"/>
        <v>-0.0111003435820633</v>
      </c>
      <c r="K47" s="305">
        <f t="shared" si="21"/>
        <v>-0.0091340242402951</v>
      </c>
      <c r="L47" s="305">
        <f t="shared" si="21"/>
        <v>0.00522088151261471</v>
      </c>
      <c r="M47" s="305">
        <f t="shared" si="21"/>
        <v>0.012831764585184</v>
      </c>
      <c r="N47" s="305">
        <f t="shared" si="21"/>
        <v>0.0112043682843222</v>
      </c>
      <c r="O47" s="305">
        <f t="shared" si="21"/>
        <v>0.00767823439817493</v>
      </c>
      <c r="P47" s="305">
        <f t="shared" si="21"/>
        <v>0.00274144169062451</v>
      </c>
      <c r="Q47" s="323">
        <v>0</v>
      </c>
      <c r="R47" s="305">
        <f t="shared" ref="R47:V47" si="22">Q47</f>
        <v>0</v>
      </c>
      <c r="S47" s="305">
        <f t="shared" si="22"/>
        <v>0</v>
      </c>
      <c r="T47" s="305">
        <f t="shared" si="22"/>
        <v>0</v>
      </c>
      <c r="U47" s="305">
        <f t="shared" si="22"/>
        <v>0</v>
      </c>
      <c r="V47" s="305">
        <f t="shared" si="22"/>
        <v>0</v>
      </c>
    </row>
    <row r="48" spans="3:22">
      <c r="C48" s="283"/>
      <c r="D48" s="283"/>
      <c r="E48" s="305"/>
      <c r="F48" s="305"/>
      <c r="G48" s="305"/>
      <c r="H48" s="305"/>
      <c r="I48" s="305"/>
      <c r="J48" s="305"/>
      <c r="K48" s="305"/>
      <c r="L48" s="305"/>
      <c r="M48" s="305"/>
      <c r="N48" s="305"/>
      <c r="O48" s="305"/>
      <c r="P48" s="305"/>
      <c r="Q48" s="305"/>
      <c r="R48" s="305"/>
      <c r="S48" s="305"/>
      <c r="T48" s="305"/>
      <c r="U48" s="305"/>
      <c r="V48" s="305"/>
    </row>
    <row r="49" spans="2:31">
      <c r="B49" s="276"/>
      <c r="C49" s="281" t="s">
        <v>80</v>
      </c>
      <c r="D49" s="281"/>
      <c r="E49" s="301"/>
      <c r="F49" s="302">
        <v>0</v>
      </c>
      <c r="G49" s="302">
        <v>0</v>
      </c>
      <c r="H49" s="302">
        <v>0</v>
      </c>
      <c r="I49" s="302">
        <v>0</v>
      </c>
      <c r="J49" s="302">
        <v>-1.5</v>
      </c>
      <c r="K49" s="302">
        <v>0.74</v>
      </c>
      <c r="L49" s="322">
        <f>+('Company fin forecasts'!B29)</f>
        <v>0</v>
      </c>
      <c r="M49" s="322">
        <f>+('Company fin forecasts'!C29)</f>
        <v>0</v>
      </c>
      <c r="N49" s="322">
        <f>+('Company fin forecasts'!D29)</f>
        <v>-5</v>
      </c>
      <c r="O49" s="322">
        <f>+('Company fin forecasts'!E29)</f>
        <v>-5</v>
      </c>
      <c r="P49" s="322">
        <f>+('Company fin forecasts'!F29)</f>
        <v>-5</v>
      </c>
      <c r="Q49" s="336">
        <v>-5</v>
      </c>
      <c r="R49" s="336">
        <v>-5</v>
      </c>
      <c r="S49" s="336">
        <v>-5</v>
      </c>
      <c r="T49" s="336">
        <v>-5</v>
      </c>
      <c r="U49" s="336">
        <v>-5</v>
      </c>
      <c r="V49" s="336">
        <v>-5</v>
      </c>
      <c r="Y49" s="338" t="s">
        <v>81</v>
      </c>
      <c r="Z49" s="338"/>
      <c r="AA49" s="338"/>
      <c r="AB49" s="338"/>
      <c r="AC49" s="338"/>
      <c r="AD49" s="338"/>
      <c r="AE49" s="338"/>
    </row>
    <row r="50" spans="2:22">
      <c r="B50" s="276"/>
      <c r="C50" s="283" t="s">
        <v>63</v>
      </c>
      <c r="D50" s="283"/>
      <c r="E50" s="305"/>
      <c r="F50" s="305" t="str">
        <f t="shared" ref="F50:G50" si="23">IF(ISERROR(F49/E49-1),"n.a.",F49/E49-1)</f>
        <v>n.a.</v>
      </c>
      <c r="G50" s="305" t="str">
        <f t="shared" si="23"/>
        <v>n.a.</v>
      </c>
      <c r="H50" s="305" t="str">
        <f t="shared" ref="H50" si="24">IF(ISERROR(H49/G49-1),"n.a.",H49/G49-1)</f>
        <v>n.a.</v>
      </c>
      <c r="I50" s="305" t="str">
        <f t="shared" ref="I50" si="25">IF(ISERROR(I49/H49-1),"n.a.",I49/H49-1)</f>
        <v>n.a.</v>
      </c>
      <c r="J50" s="305" t="str">
        <f t="shared" ref="J50" si="26">IF(ISERROR(J49/I49-1),"n.a.",J49/I49-1)</f>
        <v>n.a.</v>
      </c>
      <c r="K50" s="305">
        <f t="shared" ref="K50" si="27">IF(ISERROR(K49/J49-1),"n.a.",K49/J49-1)</f>
        <v>-1.49333333333333</v>
      </c>
      <c r="L50" s="305">
        <f t="shared" ref="L50" si="28">IF(ISERROR(L49/K49-1),"n.a.",L49/K49-1)</f>
        <v>-1</v>
      </c>
      <c r="M50" s="305" t="str">
        <f t="shared" ref="M50" si="29">IF(ISERROR(M49/L49-1),"n.a.",M49/L49-1)</f>
        <v>n.a.</v>
      </c>
      <c r="N50" s="305" t="str">
        <f t="shared" ref="N50" si="30">IF(ISERROR(N49/M49-1),"n.a.",N49/M49-1)</f>
        <v>n.a.</v>
      </c>
      <c r="O50" s="305">
        <f t="shared" ref="O50" si="31">IF(ISERROR(O49/N49-1),"n.a.",O49/N49-1)</f>
        <v>0</v>
      </c>
      <c r="P50" s="305">
        <f t="shared" ref="P50" si="32">IF(ISERROR(P49/O49-1),"n.a.",P49/O49-1)</f>
        <v>0</v>
      </c>
      <c r="Q50" s="305">
        <f t="shared" ref="Q50" si="33">IF(ISERROR(Q49/P49-1),"n.a.",Q49/P49-1)</f>
        <v>0</v>
      </c>
      <c r="R50" s="305">
        <f t="shared" ref="R50" si="34">IF(ISERROR(R49/Q49-1),"n.a.",R49/Q49-1)</f>
        <v>0</v>
      </c>
      <c r="S50" s="305">
        <f t="shared" ref="S50" si="35">IF(ISERROR(S49/R49-1),"n.a.",S49/R49-1)</f>
        <v>0</v>
      </c>
      <c r="T50" s="305">
        <f t="shared" ref="T50" si="36">IF(ISERROR(T49/S49-1),"n.a.",T49/S49-1)</f>
        <v>0</v>
      </c>
      <c r="U50" s="305">
        <f t="shared" ref="U50" si="37">IF(ISERROR(U49/T49-1),"n.a.",U49/T49-1)</f>
        <v>0</v>
      </c>
      <c r="V50" s="305">
        <f t="shared" ref="V50" si="38">IF(ISERROR(V49/U49-1),"n.a.",V49/U49-1)</f>
        <v>0</v>
      </c>
    </row>
    <row r="51" ht="12.75" customHeight="1" spans="2:22">
      <c r="B51" s="283"/>
      <c r="C51" s="283" t="s">
        <v>77</v>
      </c>
      <c r="D51" s="283"/>
      <c r="E51" s="305"/>
      <c r="F51" s="306">
        <f t="shared" ref="F51:V51" si="39">IF(ISERROR(-F49/F$11),"n.a.",-F49/F$11)</f>
        <v>0</v>
      </c>
      <c r="G51" s="306">
        <f t="shared" si="39"/>
        <v>0</v>
      </c>
      <c r="H51" s="306">
        <f t="shared" si="39"/>
        <v>0</v>
      </c>
      <c r="I51" s="306">
        <f t="shared" si="39"/>
        <v>0</v>
      </c>
      <c r="J51" s="306">
        <f t="shared" si="39"/>
        <v>0.00132146947405515</v>
      </c>
      <c r="K51" s="306">
        <f t="shared" si="39"/>
        <v>-0.000649920955559459</v>
      </c>
      <c r="L51" s="306">
        <f t="shared" si="39"/>
        <v>0</v>
      </c>
      <c r="M51" s="306">
        <f t="shared" si="39"/>
        <v>0</v>
      </c>
      <c r="N51" s="306">
        <f t="shared" si="39"/>
        <v>0.00369320573704158</v>
      </c>
      <c r="O51" s="306">
        <f t="shared" si="39"/>
        <v>0.00345548357283325</v>
      </c>
      <c r="P51" s="306">
        <f t="shared" si="39"/>
        <v>0.00346591535517268</v>
      </c>
      <c r="Q51" s="306">
        <f t="shared" si="39"/>
        <v>0.00339795623056146</v>
      </c>
      <c r="R51" s="306">
        <f t="shared" si="39"/>
        <v>0.0033643130995658</v>
      </c>
      <c r="S51" s="306">
        <f t="shared" si="39"/>
        <v>0.00333100306887703</v>
      </c>
      <c r="T51" s="306">
        <f t="shared" si="39"/>
        <v>0.0032980228404723</v>
      </c>
      <c r="U51" s="306">
        <f t="shared" si="39"/>
        <v>0.00326536914898248</v>
      </c>
      <c r="V51" s="306">
        <f t="shared" si="39"/>
        <v>0.00323303876136879</v>
      </c>
    </row>
    <row r="52" spans="3:22">
      <c r="C52" s="283"/>
      <c r="D52" s="283"/>
      <c r="E52" s="305"/>
      <c r="F52" s="305"/>
      <c r="G52" s="305"/>
      <c r="H52" s="305"/>
      <c r="I52" s="305"/>
      <c r="J52" s="305"/>
      <c r="K52" s="305"/>
      <c r="L52" s="305"/>
      <c r="M52" s="305"/>
      <c r="N52" s="305"/>
      <c r="O52" s="305"/>
      <c r="P52" s="305"/>
      <c r="Q52" s="305"/>
      <c r="R52" s="305"/>
      <c r="S52" s="305"/>
      <c r="T52" s="305"/>
      <c r="U52" s="305"/>
      <c r="V52" s="305"/>
    </row>
    <row r="53" spans="2:22">
      <c r="B53" s="276"/>
      <c r="C53" s="281" t="s">
        <v>82</v>
      </c>
      <c r="D53" s="281"/>
      <c r="E53" s="301"/>
      <c r="F53" s="302"/>
      <c r="G53" s="302"/>
      <c r="H53" s="302"/>
      <c r="I53" s="302"/>
      <c r="J53" s="302">
        <v>0</v>
      </c>
      <c r="K53" s="302">
        <v>0</v>
      </c>
      <c r="L53" s="322">
        <f>+('Company fin forecasts'!B15+'Company fin forecasts'!B22)</f>
        <v>0</v>
      </c>
      <c r="M53" s="322">
        <f>+('Company fin forecasts'!C15+'Company fin forecasts'!C22)</f>
        <v>-18.0044686647348</v>
      </c>
      <c r="N53" s="322">
        <f>+('Company fin forecasts'!D15+'Company fin forecasts'!D22)</f>
        <v>-6.75271804297937</v>
      </c>
      <c r="O53" s="322">
        <f>+('Company fin forecasts'!E15+'Company fin forecasts'!E22)</f>
        <v>25.1384540263189</v>
      </c>
      <c r="P53" s="322">
        <f>+('Company fin forecasts'!F15+'Company fin forecasts'!F22)</f>
        <v>-4.86504057104931</v>
      </c>
      <c r="Q53" s="302">
        <v>0</v>
      </c>
      <c r="R53" s="302">
        <f t="shared" ref="R53:V53" si="40">+Q53</f>
        <v>0</v>
      </c>
      <c r="S53" s="302">
        <f t="shared" si="40"/>
        <v>0</v>
      </c>
      <c r="T53" s="302">
        <f t="shared" si="40"/>
        <v>0</v>
      </c>
      <c r="U53" s="302">
        <f t="shared" si="40"/>
        <v>0</v>
      </c>
      <c r="V53" s="302">
        <f t="shared" si="40"/>
        <v>0</v>
      </c>
    </row>
    <row r="54" spans="2:22">
      <c r="B54" s="276"/>
      <c r="C54" s="283" t="s">
        <v>63</v>
      </c>
      <c r="D54" s="283"/>
      <c r="E54" s="305"/>
      <c r="F54" s="305" t="str">
        <f t="shared" ref="F54:G54" si="41">IF(ISERROR(F53/E53-1),"n.a.",F53/E53-1)</f>
        <v>n.a.</v>
      </c>
      <c r="G54" s="305" t="str">
        <f t="shared" si="41"/>
        <v>n.a.</v>
      </c>
      <c r="H54" s="305" t="str">
        <f t="shared" ref="H54" si="42">IF(ISERROR(H53/G53-1),"n.a.",H53/G53-1)</f>
        <v>n.a.</v>
      </c>
      <c r="I54" s="305" t="str">
        <f t="shared" ref="I54" si="43">IF(ISERROR(I53/H53-1),"n.a.",I53/H53-1)</f>
        <v>n.a.</v>
      </c>
      <c r="J54" s="305" t="str">
        <f t="shared" ref="J54" si="44">IF(ISERROR(J53/I53-1),"n.a.",J53/I53-1)</f>
        <v>n.a.</v>
      </c>
      <c r="K54" s="305" t="str">
        <f t="shared" ref="K54" si="45">IF(ISERROR(K53/J53-1),"n.a.",K53/J53-1)</f>
        <v>n.a.</v>
      </c>
      <c r="L54" s="305" t="str">
        <f t="shared" ref="L54" si="46">IF(ISERROR(L53/K53-1),"n.a.",L53/K53-1)</f>
        <v>n.a.</v>
      </c>
      <c r="M54" s="305" t="str">
        <f t="shared" ref="M54" si="47">IF(ISERROR(M53/L53-1),"n.a.",M53/L53-1)</f>
        <v>n.a.</v>
      </c>
      <c r="N54" s="305">
        <f t="shared" ref="N54" si="48">IF(ISERROR(N53/M53-1),"n.a.",N53/M53-1)</f>
        <v>-0.624942109166161</v>
      </c>
      <c r="O54" s="305">
        <f t="shared" ref="O54" si="49">IF(ISERROR(O53/N53-1),"n.a.",O53/N53-1)</f>
        <v>-4.72271637380961</v>
      </c>
      <c r="P54" s="305">
        <f t="shared" ref="P54" si="50">IF(ISERROR(P53/O53-1),"n.a.",P53/O53-1)</f>
        <v>-1.19352982351086</v>
      </c>
      <c r="Q54" s="305">
        <f t="shared" ref="Q54" si="51">IF(ISERROR(Q53/P53-1),"n.a.",Q53/P53-1)</f>
        <v>-1</v>
      </c>
      <c r="R54" s="305" t="str">
        <f t="shared" ref="R54" si="52">IF(ISERROR(R53/Q53-1),"n.a.",R53/Q53-1)</f>
        <v>n.a.</v>
      </c>
      <c r="S54" s="305" t="str">
        <f t="shared" ref="S54" si="53">IF(ISERROR(S53/R53-1),"n.a.",S53/R53-1)</f>
        <v>n.a.</v>
      </c>
      <c r="T54" s="305" t="str">
        <f t="shared" ref="T54" si="54">IF(ISERROR(T53/S53-1),"n.a.",T53/S53-1)</f>
        <v>n.a.</v>
      </c>
      <c r="U54" s="305" t="str">
        <f t="shared" ref="U54" si="55">IF(ISERROR(U53/T53-1),"n.a.",U53/T53-1)</f>
        <v>n.a.</v>
      </c>
      <c r="V54" s="305" t="str">
        <f t="shared" ref="V54" si="56">IF(ISERROR(V53/U53-1),"n.a.",V53/U53-1)</f>
        <v>n.a.</v>
      </c>
    </row>
    <row r="55" ht="12.75" customHeight="1" spans="2:22">
      <c r="B55" s="283"/>
      <c r="C55" s="283" t="s">
        <v>77</v>
      </c>
      <c r="D55" s="283"/>
      <c r="E55" s="305"/>
      <c r="F55" s="306">
        <f t="shared" ref="F55:V55" si="57">IF(ISERROR(-F53/F$11),"n.a.",-F53/F$11)</f>
        <v>0</v>
      </c>
      <c r="G55" s="306">
        <f t="shared" si="57"/>
        <v>0</v>
      </c>
      <c r="H55" s="306">
        <f t="shared" si="57"/>
        <v>0</v>
      </c>
      <c r="I55" s="306">
        <f t="shared" si="57"/>
        <v>0</v>
      </c>
      <c r="J55" s="306">
        <f t="shared" si="57"/>
        <v>0</v>
      </c>
      <c r="K55" s="306">
        <f t="shared" si="57"/>
        <v>0</v>
      </c>
      <c r="L55" s="306">
        <f t="shared" si="57"/>
        <v>0</v>
      </c>
      <c r="M55" s="306">
        <f t="shared" si="57"/>
        <v>0.0143389868829746</v>
      </c>
      <c r="N55" s="306">
        <f t="shared" si="57"/>
        <v>0.00498783540339111</v>
      </c>
      <c r="O55" s="306">
        <f t="shared" si="57"/>
        <v>-0.0173731029868737</v>
      </c>
      <c r="P55" s="306">
        <f t="shared" si="57"/>
        <v>0.00337236376374757</v>
      </c>
      <c r="Q55" s="306">
        <f t="shared" si="57"/>
        <v>0</v>
      </c>
      <c r="R55" s="306">
        <f t="shared" si="57"/>
        <v>0</v>
      </c>
      <c r="S55" s="306">
        <f t="shared" si="57"/>
        <v>0</v>
      </c>
      <c r="T55" s="306">
        <f t="shared" si="57"/>
        <v>0</v>
      </c>
      <c r="U55" s="306">
        <f t="shared" si="57"/>
        <v>0</v>
      </c>
      <c r="V55" s="306">
        <f t="shared" si="57"/>
        <v>0</v>
      </c>
    </row>
    <row r="56" spans="12:13">
      <c r="L56" s="325"/>
      <c r="M56" s="325"/>
    </row>
    <row r="57" spans="3:22">
      <c r="C57" s="150" t="s">
        <v>83</v>
      </c>
      <c r="D57" s="202"/>
      <c r="E57" s="200"/>
      <c r="F57" s="201"/>
      <c r="G57" s="201"/>
      <c r="H57" s="201"/>
      <c r="I57" s="201"/>
      <c r="J57" s="201"/>
      <c r="K57" s="201"/>
      <c r="L57" s="200"/>
      <c r="M57" s="201"/>
      <c r="N57" s="202"/>
      <c r="O57" s="202"/>
      <c r="P57" s="202"/>
      <c r="Q57" s="202"/>
      <c r="R57" s="202"/>
      <c r="S57" s="202"/>
      <c r="T57" s="202"/>
      <c r="U57" s="202"/>
      <c r="V57" s="202"/>
    </row>
    <row r="58" spans="3:22">
      <c r="C58" s="151" t="s">
        <v>84</v>
      </c>
      <c r="D58" s="149"/>
      <c r="E58" s="203"/>
      <c r="F58" s="311">
        <f t="shared" ref="F58:V58" si="58">F9</f>
        <v>41729</v>
      </c>
      <c r="G58" s="311">
        <f t="shared" si="58"/>
        <v>42094</v>
      </c>
      <c r="H58" s="311">
        <f t="shared" si="58"/>
        <v>42460</v>
      </c>
      <c r="I58" s="311">
        <f t="shared" si="58"/>
        <v>42825</v>
      </c>
      <c r="J58" s="311">
        <f t="shared" si="58"/>
        <v>43190</v>
      </c>
      <c r="K58" s="311">
        <f t="shared" si="58"/>
        <v>43555</v>
      </c>
      <c r="L58" s="326">
        <f t="shared" si="58"/>
        <v>43921</v>
      </c>
      <c r="M58" s="326">
        <f t="shared" si="58"/>
        <v>44286</v>
      </c>
      <c r="N58" s="326">
        <f t="shared" si="58"/>
        <v>44651</v>
      </c>
      <c r="O58" s="326">
        <f t="shared" si="58"/>
        <v>45016</v>
      </c>
      <c r="P58" s="326">
        <f t="shared" si="58"/>
        <v>45382</v>
      </c>
      <c r="Q58" s="326">
        <f t="shared" si="58"/>
        <v>45747</v>
      </c>
      <c r="R58" s="326">
        <f t="shared" si="58"/>
        <v>46112</v>
      </c>
      <c r="S58" s="326">
        <f t="shared" si="58"/>
        <v>46477</v>
      </c>
      <c r="T58" s="326">
        <f t="shared" si="58"/>
        <v>46843</v>
      </c>
      <c r="U58" s="326">
        <f t="shared" si="58"/>
        <v>47208</v>
      </c>
      <c r="V58" s="326">
        <f t="shared" si="58"/>
        <v>47573</v>
      </c>
    </row>
    <row r="59" spans="3:22">
      <c r="C59" s="287"/>
      <c r="D59" s="288"/>
      <c r="E59" s="312"/>
      <c r="F59" s="313"/>
      <c r="G59" s="313"/>
      <c r="H59" s="313"/>
      <c r="I59" s="313"/>
      <c r="J59" s="313"/>
      <c r="K59" s="313"/>
      <c r="L59" s="313"/>
      <c r="M59" s="313"/>
      <c r="N59" s="313"/>
      <c r="O59" s="313"/>
      <c r="P59" s="313"/>
      <c r="Q59" s="313"/>
      <c r="R59" s="313"/>
      <c r="S59" s="313"/>
      <c r="T59" s="313"/>
      <c r="U59" s="313"/>
      <c r="V59" s="313"/>
    </row>
    <row r="60" spans="3:22">
      <c r="C60" s="289" t="s">
        <v>26</v>
      </c>
      <c r="D60" s="290"/>
      <c r="E60" s="289"/>
      <c r="F60" s="314">
        <f t="shared" ref="F60:O60" si="59">F11</f>
        <v>939.7</v>
      </c>
      <c r="G60" s="314">
        <f t="shared" si="59"/>
        <v>1004.9</v>
      </c>
      <c r="H60" s="314">
        <f t="shared" si="59"/>
        <v>1021.5</v>
      </c>
      <c r="I60" s="314">
        <f t="shared" si="59"/>
        <v>1095</v>
      </c>
      <c r="J60" s="314">
        <f t="shared" si="59"/>
        <v>1135.1</v>
      </c>
      <c r="K60" s="314">
        <f t="shared" si="59"/>
        <v>1138.6</v>
      </c>
      <c r="L60" s="314">
        <f t="shared" si="59"/>
        <v>1149.23121421216</v>
      </c>
      <c r="M60" s="314">
        <f t="shared" si="59"/>
        <v>1255.63045783327</v>
      </c>
      <c r="N60" s="314">
        <f t="shared" si="59"/>
        <v>1353.83738573016</v>
      </c>
      <c r="O60" s="314">
        <f t="shared" si="59"/>
        <v>1446.97547958544</v>
      </c>
      <c r="P60" s="314">
        <f t="shared" ref="P60:V60" si="60">P11</f>
        <v>1442.6203434362</v>
      </c>
      <c r="Q60" s="314">
        <f t="shared" si="60"/>
        <v>1471.47275030492</v>
      </c>
      <c r="R60" s="314">
        <f t="shared" si="60"/>
        <v>1486.18747780797</v>
      </c>
      <c r="S60" s="314">
        <f t="shared" si="60"/>
        <v>1501.04935258605</v>
      </c>
      <c r="T60" s="314">
        <f t="shared" si="60"/>
        <v>1516.05984611191</v>
      </c>
      <c r="U60" s="314">
        <f t="shared" si="60"/>
        <v>1531.22044457303</v>
      </c>
      <c r="V60" s="314">
        <f t="shared" si="60"/>
        <v>1546.53264901876</v>
      </c>
    </row>
    <row r="61" spans="3:22">
      <c r="C61" s="291" t="s">
        <v>63</v>
      </c>
      <c r="D61" s="292"/>
      <c r="E61" s="315"/>
      <c r="F61" s="316" t="str">
        <f>IF(ISERROR(F60/E60-1),"n.a.",F60/E60-1)</f>
        <v>n.a.</v>
      </c>
      <c r="G61" s="316">
        <f t="shared" ref="G61:V61" si="61">IF(ISERROR(G60/F60-1),"n.a.",G60/F60-1)</f>
        <v>0.0693838459082685</v>
      </c>
      <c r="H61" s="316">
        <f t="shared" si="61"/>
        <v>0.0165190566225495</v>
      </c>
      <c r="I61" s="316">
        <f t="shared" si="61"/>
        <v>0.0719530102790014</v>
      </c>
      <c r="J61" s="316">
        <f t="shared" si="61"/>
        <v>0.0366210045662099</v>
      </c>
      <c r="K61" s="316">
        <f t="shared" si="61"/>
        <v>0.00308342877279544</v>
      </c>
      <c r="L61" s="316">
        <f t="shared" si="61"/>
        <v>0.00933709310746256</v>
      </c>
      <c r="M61" s="316">
        <f t="shared" si="61"/>
        <v>0.0925829739962802</v>
      </c>
      <c r="N61" s="316">
        <f t="shared" si="61"/>
        <v>0.0782132412321008</v>
      </c>
      <c r="O61" s="316">
        <f t="shared" si="61"/>
        <v>0.0687956285126874</v>
      </c>
      <c r="P61" s="316">
        <f t="shared" si="61"/>
        <v>-0.00300982028423447</v>
      </c>
      <c r="Q61" s="316">
        <f t="shared" si="61"/>
        <v>0.02</v>
      </c>
      <c r="R61" s="316">
        <f t="shared" si="61"/>
        <v>0.01</v>
      </c>
      <c r="S61" s="316">
        <f t="shared" si="61"/>
        <v>0.01</v>
      </c>
      <c r="T61" s="316">
        <f t="shared" si="61"/>
        <v>0.01</v>
      </c>
      <c r="U61" s="316">
        <f t="shared" si="61"/>
        <v>0.01</v>
      </c>
      <c r="V61" s="316">
        <f t="shared" si="61"/>
        <v>0.01</v>
      </c>
    </row>
    <row r="62" spans="3:22">
      <c r="C62" s="289" t="s">
        <v>62</v>
      </c>
      <c r="D62" s="290"/>
      <c r="E62" s="289"/>
      <c r="F62" s="314">
        <f t="shared" ref="F62:P62" si="62">F15</f>
        <v>101.1</v>
      </c>
      <c r="G62" s="314">
        <f t="shared" si="62"/>
        <v>109.9</v>
      </c>
      <c r="H62" s="314">
        <f t="shared" si="62"/>
        <v>114.6</v>
      </c>
      <c r="I62" s="314">
        <f t="shared" si="62"/>
        <v>108.7</v>
      </c>
      <c r="J62" s="314">
        <f t="shared" si="62"/>
        <v>109.5</v>
      </c>
      <c r="K62" s="314">
        <f t="shared" si="62"/>
        <v>98.2</v>
      </c>
      <c r="L62" s="314">
        <f t="shared" si="62"/>
        <v>94.1472096629387</v>
      </c>
      <c r="M62" s="314">
        <f t="shared" si="62"/>
        <v>92.625305088519</v>
      </c>
      <c r="N62" s="314">
        <f t="shared" si="62"/>
        <v>111.796736237192</v>
      </c>
      <c r="O62" s="314">
        <f t="shared" si="62"/>
        <v>124.394941019203</v>
      </c>
      <c r="P62" s="314">
        <f t="shared" si="62"/>
        <v>127.568129354924</v>
      </c>
      <c r="Q62" s="314">
        <f t="shared" ref="Q62:V62" si="63">Q15</f>
        <v>132.432547527443</v>
      </c>
      <c r="R62" s="314">
        <f t="shared" si="63"/>
        <v>133.756873002717</v>
      </c>
      <c r="S62" s="314">
        <f t="shared" si="63"/>
        <v>135.094441732744</v>
      </c>
      <c r="T62" s="314">
        <f t="shared" si="63"/>
        <v>136.445386150072</v>
      </c>
      <c r="U62" s="314">
        <f t="shared" si="63"/>
        <v>137.809840011573</v>
      </c>
      <c r="V62" s="314">
        <f t="shared" si="63"/>
        <v>139.187938411688</v>
      </c>
    </row>
    <row r="63" spans="3:22">
      <c r="C63" s="291" t="s">
        <v>63</v>
      </c>
      <c r="D63" s="292"/>
      <c r="E63" s="315"/>
      <c r="F63" s="316" t="str">
        <f>IF(ISERROR(F62/E62-1),"n.a.",F62/E62-1)</f>
        <v>n.a.</v>
      </c>
      <c r="G63" s="316">
        <f t="shared" ref="G63:V63" si="64">IF(ISERROR(G62/F62-1),"n.a.",G62/F62-1)</f>
        <v>0.0870425321463899</v>
      </c>
      <c r="H63" s="316">
        <f t="shared" si="64"/>
        <v>0.0427661510464057</v>
      </c>
      <c r="I63" s="316">
        <f t="shared" si="64"/>
        <v>-0.0514834205933682</v>
      </c>
      <c r="J63" s="316">
        <f t="shared" si="64"/>
        <v>0.00735970561177557</v>
      </c>
      <c r="K63" s="316">
        <f t="shared" si="64"/>
        <v>-0.103196347031963</v>
      </c>
      <c r="L63" s="316">
        <f t="shared" si="64"/>
        <v>-0.0412707773631501</v>
      </c>
      <c r="M63" s="316">
        <f t="shared" si="64"/>
        <v>-0.0161651585837579</v>
      </c>
      <c r="N63" s="316">
        <f t="shared" si="64"/>
        <v>0.206978332004969</v>
      </c>
      <c r="O63" s="316">
        <f t="shared" si="64"/>
        <v>0.11268848453037</v>
      </c>
      <c r="P63" s="316">
        <f t="shared" si="64"/>
        <v>0.0255089821959189</v>
      </c>
      <c r="Q63" s="316">
        <f t="shared" si="64"/>
        <v>0.03813192367966</v>
      </c>
      <c r="R63" s="316">
        <f t="shared" si="64"/>
        <v>0.01</v>
      </c>
      <c r="S63" s="316">
        <f t="shared" si="64"/>
        <v>0.01</v>
      </c>
      <c r="T63" s="316">
        <f t="shared" si="64"/>
        <v>0.0100000000000002</v>
      </c>
      <c r="U63" s="316">
        <f t="shared" si="64"/>
        <v>0.01</v>
      </c>
      <c r="V63" s="316">
        <f t="shared" si="64"/>
        <v>0.01</v>
      </c>
    </row>
    <row r="64" spans="3:22">
      <c r="C64" s="291" t="s">
        <v>69</v>
      </c>
      <c r="D64" s="292"/>
      <c r="E64" s="317"/>
      <c r="F64" s="318">
        <f>F62/F$60</f>
        <v>0.107587527934447</v>
      </c>
      <c r="G64" s="318">
        <f t="shared" ref="G64:H64" si="65">G62/G$60</f>
        <v>0.109364115832421</v>
      </c>
      <c r="H64" s="318">
        <f t="shared" si="65"/>
        <v>0.112187958883994</v>
      </c>
      <c r="I64" s="318">
        <f t="shared" ref="I64" si="66">I62/I$60</f>
        <v>0.0992694063926941</v>
      </c>
      <c r="J64" s="318">
        <f t="shared" ref="J64:V64" si="67">J62/J$60</f>
        <v>0.0964672716060259</v>
      </c>
      <c r="K64" s="318">
        <f t="shared" si="67"/>
        <v>0.0862462673458634</v>
      </c>
      <c r="L64" s="318">
        <f t="shared" si="67"/>
        <v>0.0819219043989162</v>
      </c>
      <c r="M64" s="318">
        <f t="shared" si="67"/>
        <v>0.0737679661326103</v>
      </c>
      <c r="N64" s="318">
        <f t="shared" si="67"/>
        <v>0.0825776695307442</v>
      </c>
      <c r="O64" s="318">
        <f t="shared" si="67"/>
        <v>0.085968935047083</v>
      </c>
      <c r="P64" s="318">
        <f t="shared" si="67"/>
        <v>0.0884280676723771</v>
      </c>
      <c r="Q64" s="318">
        <f t="shared" si="67"/>
        <v>0.09</v>
      </c>
      <c r="R64" s="318">
        <f t="shared" si="67"/>
        <v>0.09</v>
      </c>
      <c r="S64" s="318">
        <f t="shared" si="67"/>
        <v>0.09</v>
      </c>
      <c r="T64" s="318">
        <f t="shared" si="67"/>
        <v>0.09</v>
      </c>
      <c r="U64" s="318">
        <f t="shared" si="67"/>
        <v>0.09</v>
      </c>
      <c r="V64" s="318">
        <f t="shared" si="67"/>
        <v>0.09</v>
      </c>
    </row>
    <row r="65" spans="3:22">
      <c r="C65" s="339" t="s">
        <v>85</v>
      </c>
      <c r="D65" s="292"/>
      <c r="E65" s="317"/>
      <c r="F65" s="347">
        <f>+F68-F62</f>
        <v>-23.3</v>
      </c>
      <c r="G65" s="347">
        <f t="shared" ref="G65:V65" si="68">+G68-G62</f>
        <v>-25.3</v>
      </c>
      <c r="H65" s="347">
        <f t="shared" si="68"/>
        <v>-30.1</v>
      </c>
      <c r="I65" s="347">
        <f t="shared" si="68"/>
        <v>-31.6</v>
      </c>
      <c r="J65" s="347">
        <f t="shared" si="68"/>
        <v>-34.9</v>
      </c>
      <c r="K65" s="347">
        <f t="shared" si="68"/>
        <v>-36</v>
      </c>
      <c r="L65" s="347">
        <f t="shared" si="68"/>
        <v>-36.1292154</v>
      </c>
      <c r="M65" s="347">
        <f t="shared" si="68"/>
        <v>-40.455293523349</v>
      </c>
      <c r="N65" s="347">
        <f t="shared" si="68"/>
        <v>-47.1952576158087</v>
      </c>
      <c r="O65" s="347">
        <f t="shared" si="68"/>
        <v>-51.8295435875642</v>
      </c>
      <c r="P65" s="347">
        <f t="shared" si="68"/>
        <v>-54.7999121421592</v>
      </c>
      <c r="Q65" s="347">
        <f t="shared" si="68"/>
        <v>47.5</v>
      </c>
      <c r="R65" s="347">
        <f t="shared" si="68"/>
        <v>47.5</v>
      </c>
      <c r="S65" s="347">
        <f t="shared" si="68"/>
        <v>47.5</v>
      </c>
      <c r="T65" s="347">
        <f t="shared" si="68"/>
        <v>47.5</v>
      </c>
      <c r="U65" s="347">
        <f t="shared" si="68"/>
        <v>47.5</v>
      </c>
      <c r="V65" s="347">
        <f t="shared" si="68"/>
        <v>47.5</v>
      </c>
    </row>
    <row r="66" spans="3:22">
      <c r="C66" s="291" t="s">
        <v>86</v>
      </c>
      <c r="D66" s="292"/>
      <c r="E66" s="317"/>
      <c r="F66" s="318">
        <f t="shared" ref="F66:V66" si="69">+F65/F60</f>
        <v>-0.0247951473874641</v>
      </c>
      <c r="G66" s="318">
        <f t="shared" si="69"/>
        <v>-0.0251766344909941</v>
      </c>
      <c r="H66" s="318">
        <f t="shared" si="69"/>
        <v>-0.0294664708761625</v>
      </c>
      <c r="I66" s="318">
        <f t="shared" si="69"/>
        <v>-0.0288584474885845</v>
      </c>
      <c r="J66" s="318">
        <f t="shared" si="69"/>
        <v>-0.0307461897630165</v>
      </c>
      <c r="K66" s="318">
        <f t="shared" si="69"/>
        <v>-0.0316177762164061</v>
      </c>
      <c r="L66" s="318">
        <f t="shared" si="69"/>
        <v>-0.0314377254578558</v>
      </c>
      <c r="M66" s="318">
        <f t="shared" si="69"/>
        <v>-0.0322191081547663</v>
      </c>
      <c r="N66" s="318">
        <f t="shared" si="69"/>
        <v>-0.034860359237572</v>
      </c>
      <c r="O66" s="318">
        <f t="shared" si="69"/>
        <v>-0.0358192272908545</v>
      </c>
      <c r="P66" s="318">
        <f t="shared" si="69"/>
        <v>-0.0379863713911247</v>
      </c>
      <c r="Q66" s="318">
        <f t="shared" si="69"/>
        <v>0.0322805841903338</v>
      </c>
      <c r="R66" s="318">
        <f t="shared" si="69"/>
        <v>0.0319609744458751</v>
      </c>
      <c r="S66" s="318">
        <f t="shared" si="69"/>
        <v>0.0316445291543318</v>
      </c>
      <c r="T66" s="318">
        <f t="shared" si="69"/>
        <v>0.0313312169844869</v>
      </c>
      <c r="U66" s="318">
        <f t="shared" si="69"/>
        <v>0.0310210069153335</v>
      </c>
      <c r="V66" s="318">
        <f t="shared" si="69"/>
        <v>0.0307138682330035</v>
      </c>
    </row>
    <row r="67" spans="3:22">
      <c r="C67" s="291" t="s">
        <v>87</v>
      </c>
      <c r="D67" s="292"/>
      <c r="E67" s="317"/>
      <c r="F67" s="318">
        <f t="shared" ref="F67:V67" si="70">+F65/F72</f>
        <v>0.766447368421053</v>
      </c>
      <c r="G67" s="318">
        <f t="shared" si="70"/>
        <v>0.674666666666667</v>
      </c>
      <c r="H67" s="318">
        <f t="shared" si="70"/>
        <v>0.746898263027295</v>
      </c>
      <c r="I67" s="318">
        <f t="shared" si="70"/>
        <v>0.875346260387812</v>
      </c>
      <c r="J67" s="318">
        <f t="shared" si="70"/>
        <v>0.935656836461126</v>
      </c>
      <c r="K67" s="318">
        <f t="shared" si="70"/>
        <v>1.16129032258065</v>
      </c>
      <c r="L67" s="318">
        <f t="shared" si="70"/>
        <v>1.00358931666667</v>
      </c>
      <c r="M67" s="318">
        <f t="shared" si="70"/>
        <v>0.793241049477432</v>
      </c>
      <c r="N67" s="318">
        <f t="shared" si="70"/>
        <v>0.943905152316175</v>
      </c>
      <c r="O67" s="318">
        <f t="shared" si="70"/>
        <v>1.03659087175128</v>
      </c>
      <c r="P67" s="318">
        <f t="shared" si="70"/>
        <v>1.09599824284318</v>
      </c>
      <c r="Q67" s="318">
        <f t="shared" si="70"/>
        <v>0.95</v>
      </c>
      <c r="R67" s="318">
        <f t="shared" si="70"/>
        <v>0.95</v>
      </c>
      <c r="S67" s="318">
        <f t="shared" si="70"/>
        <v>0.95</v>
      </c>
      <c r="T67" s="318">
        <f t="shared" si="70"/>
        <v>0.95</v>
      </c>
      <c r="U67" s="318">
        <f t="shared" si="70"/>
        <v>0.95</v>
      </c>
      <c r="V67" s="318">
        <f t="shared" si="70"/>
        <v>0.95</v>
      </c>
    </row>
    <row r="68" spans="3:22">
      <c r="C68" s="289" t="s">
        <v>70</v>
      </c>
      <c r="D68" s="290"/>
      <c r="E68" s="289"/>
      <c r="F68" s="314">
        <f t="shared" ref="F68:V68" si="71">F25</f>
        <v>77.8</v>
      </c>
      <c r="G68" s="314">
        <f t="shared" si="71"/>
        <v>84.6</v>
      </c>
      <c r="H68" s="314">
        <f t="shared" si="71"/>
        <v>84.5</v>
      </c>
      <c r="I68" s="314">
        <f t="shared" si="71"/>
        <v>77.1</v>
      </c>
      <c r="J68" s="314">
        <f t="shared" si="71"/>
        <v>74.6</v>
      </c>
      <c r="K68" s="314">
        <f t="shared" si="71"/>
        <v>62.2</v>
      </c>
      <c r="L68" s="314">
        <f t="shared" si="71"/>
        <v>58.0179942629386</v>
      </c>
      <c r="M68" s="314">
        <f t="shared" si="71"/>
        <v>52.1700115651699</v>
      </c>
      <c r="N68" s="314">
        <f t="shared" si="71"/>
        <v>64.6014786213832</v>
      </c>
      <c r="O68" s="314">
        <f t="shared" si="71"/>
        <v>72.5653974316384</v>
      </c>
      <c r="P68" s="314">
        <f t="shared" si="71"/>
        <v>72.7682172127646</v>
      </c>
      <c r="Q68" s="314">
        <f t="shared" si="71"/>
        <v>179.932547527443</v>
      </c>
      <c r="R68" s="314">
        <f t="shared" si="71"/>
        <v>181.256873002717</v>
      </c>
      <c r="S68" s="314">
        <f t="shared" si="71"/>
        <v>182.594441732744</v>
      </c>
      <c r="T68" s="314">
        <f t="shared" si="71"/>
        <v>183.945386150072</v>
      </c>
      <c r="U68" s="314">
        <f t="shared" si="71"/>
        <v>185.309840011573</v>
      </c>
      <c r="V68" s="314">
        <f t="shared" si="71"/>
        <v>186.687938411688</v>
      </c>
    </row>
    <row r="69" spans="3:22">
      <c r="C69" s="291" t="s">
        <v>63</v>
      </c>
      <c r="D69" s="292"/>
      <c r="E69" s="315"/>
      <c r="F69" s="348" t="str">
        <f t="shared" ref="F69" si="72">IF(ISERROR(F68/C68-1),"n.a.",F68/C68-1)</f>
        <v>n.a.</v>
      </c>
      <c r="G69" s="348">
        <f>IF(ISERROR(G68/F68-1),"n.a.",G68/F68-1)</f>
        <v>0.0874035989717223</v>
      </c>
      <c r="H69" s="348">
        <f>IF(ISERROR(H68/G68-1),"n.a.",H68/G68-1)</f>
        <v>-0.00118203309692666</v>
      </c>
      <c r="I69" s="348">
        <f t="shared" ref="I69:V69" si="73">IF(ISERROR(I68/H68-1),"n.a.",I68/H68-1)</f>
        <v>-0.0875739644970415</v>
      </c>
      <c r="J69" s="348">
        <f t="shared" si="73"/>
        <v>-0.0324254215304799</v>
      </c>
      <c r="K69" s="348">
        <f t="shared" si="73"/>
        <v>-0.166219839142091</v>
      </c>
      <c r="L69" s="348">
        <f t="shared" si="73"/>
        <v>-0.0672348189238162</v>
      </c>
      <c r="M69" s="348">
        <f t="shared" si="73"/>
        <v>-0.100796016340474</v>
      </c>
      <c r="N69" s="348">
        <f t="shared" si="73"/>
        <v>0.238287603994185</v>
      </c>
      <c r="O69" s="348">
        <f t="shared" si="73"/>
        <v>0.123277655251982</v>
      </c>
      <c r="P69" s="348">
        <f t="shared" si="73"/>
        <v>0.00279499304496</v>
      </c>
      <c r="Q69" s="348">
        <f t="shared" si="73"/>
        <v>1.47268044236049</v>
      </c>
      <c r="R69" s="348">
        <f t="shared" si="73"/>
        <v>0.00736012185384327</v>
      </c>
      <c r="S69" s="348">
        <f t="shared" si="73"/>
        <v>0.00737940971765028</v>
      </c>
      <c r="T69" s="348">
        <f t="shared" si="73"/>
        <v>0.00739860646637203</v>
      </c>
      <c r="U69" s="348">
        <f t="shared" si="73"/>
        <v>0.00741771180054251</v>
      </c>
      <c r="V69" s="348">
        <f t="shared" si="73"/>
        <v>0.00743672543254936</v>
      </c>
    </row>
    <row r="70" spans="3:22">
      <c r="C70" s="291" t="s">
        <v>69</v>
      </c>
      <c r="D70" s="292"/>
      <c r="E70" s="349"/>
      <c r="F70" s="350">
        <f>F68/F$60</f>
        <v>0.0827923805469831</v>
      </c>
      <c r="G70" s="350">
        <f t="shared" ref="G70:H70" si="74">G68/G$60</f>
        <v>0.084187481341427</v>
      </c>
      <c r="H70" s="350">
        <f t="shared" si="74"/>
        <v>0.0827214880078316</v>
      </c>
      <c r="I70" s="350">
        <f t="shared" ref="I70:V70" si="75">I68/I$60</f>
        <v>0.0704109589041096</v>
      </c>
      <c r="J70" s="350">
        <f t="shared" si="75"/>
        <v>0.0657210818430094</v>
      </c>
      <c r="K70" s="350">
        <f t="shared" si="75"/>
        <v>0.0546284911294572</v>
      </c>
      <c r="L70" s="350">
        <f t="shared" si="75"/>
        <v>0.0504841789410604</v>
      </c>
      <c r="M70" s="350">
        <f t="shared" si="75"/>
        <v>0.041548857977844</v>
      </c>
      <c r="N70" s="350">
        <f t="shared" si="75"/>
        <v>0.0477173102931722</v>
      </c>
      <c r="O70" s="350">
        <f t="shared" si="75"/>
        <v>0.0501497077562284</v>
      </c>
      <c r="P70" s="350">
        <f t="shared" si="75"/>
        <v>0.0504416962812524</v>
      </c>
      <c r="Q70" s="350">
        <f t="shared" si="75"/>
        <v>0.122280584190334</v>
      </c>
      <c r="R70" s="350">
        <f t="shared" si="75"/>
        <v>0.121960974445875</v>
      </c>
      <c r="S70" s="350">
        <f t="shared" si="75"/>
        <v>0.121644529154332</v>
      </c>
      <c r="T70" s="350">
        <f t="shared" si="75"/>
        <v>0.121331216984487</v>
      </c>
      <c r="U70" s="350">
        <f t="shared" si="75"/>
        <v>0.121021006915334</v>
      </c>
      <c r="V70" s="350">
        <f t="shared" si="75"/>
        <v>0.120713868233004</v>
      </c>
    </row>
    <row r="71" spans="3:22">
      <c r="C71" s="339" t="s">
        <v>62</v>
      </c>
      <c r="D71" s="292"/>
      <c r="E71" s="292"/>
      <c r="F71" s="351">
        <f t="shared" ref="F71:V71" si="76">F15</f>
        <v>101.1</v>
      </c>
      <c r="G71" s="351">
        <f t="shared" si="76"/>
        <v>109.9</v>
      </c>
      <c r="H71" s="351">
        <f t="shared" si="76"/>
        <v>114.6</v>
      </c>
      <c r="I71" s="351">
        <f t="shared" si="76"/>
        <v>108.7</v>
      </c>
      <c r="J71" s="351">
        <f t="shared" si="76"/>
        <v>109.5</v>
      </c>
      <c r="K71" s="351">
        <f t="shared" si="76"/>
        <v>98.2</v>
      </c>
      <c r="L71" s="351">
        <f t="shared" si="76"/>
        <v>94.1472096629387</v>
      </c>
      <c r="M71" s="351">
        <f t="shared" si="76"/>
        <v>92.625305088519</v>
      </c>
      <c r="N71" s="351">
        <f t="shared" si="76"/>
        <v>111.796736237192</v>
      </c>
      <c r="O71" s="351">
        <f t="shared" si="76"/>
        <v>124.394941019203</v>
      </c>
      <c r="P71" s="351">
        <f t="shared" si="76"/>
        <v>127.568129354924</v>
      </c>
      <c r="Q71" s="351">
        <f t="shared" si="76"/>
        <v>132.432547527443</v>
      </c>
      <c r="R71" s="351">
        <f t="shared" si="76"/>
        <v>133.756873002717</v>
      </c>
      <c r="S71" s="351">
        <f t="shared" si="76"/>
        <v>135.094441732744</v>
      </c>
      <c r="T71" s="351">
        <f t="shared" si="76"/>
        <v>136.445386150072</v>
      </c>
      <c r="U71" s="351">
        <f t="shared" si="76"/>
        <v>137.809840011573</v>
      </c>
      <c r="V71" s="351">
        <f t="shared" si="76"/>
        <v>139.187938411688</v>
      </c>
    </row>
    <row r="72" spans="3:22">
      <c r="C72" s="289" t="s">
        <v>42</v>
      </c>
      <c r="D72" s="290"/>
      <c r="E72" s="352"/>
      <c r="F72" s="314">
        <f t="shared" ref="F72:V72" si="77">F40</f>
        <v>-30.4</v>
      </c>
      <c r="G72" s="314">
        <f t="shared" si="77"/>
        <v>-37.5</v>
      </c>
      <c r="H72" s="314">
        <f t="shared" si="77"/>
        <v>-40.3</v>
      </c>
      <c r="I72" s="314">
        <f t="shared" si="77"/>
        <v>-36.1</v>
      </c>
      <c r="J72" s="314">
        <f t="shared" si="77"/>
        <v>-37.3</v>
      </c>
      <c r="K72" s="314">
        <f t="shared" si="77"/>
        <v>-31</v>
      </c>
      <c r="L72" s="314">
        <f t="shared" si="77"/>
        <v>-36</v>
      </c>
      <c r="M72" s="314">
        <f t="shared" si="77"/>
        <v>-51</v>
      </c>
      <c r="N72" s="314">
        <f t="shared" si="77"/>
        <v>-50</v>
      </c>
      <c r="O72" s="314">
        <f t="shared" si="77"/>
        <v>-50</v>
      </c>
      <c r="P72" s="314">
        <f t="shared" si="77"/>
        <v>-50</v>
      </c>
      <c r="Q72" s="314">
        <f t="shared" si="77"/>
        <v>50</v>
      </c>
      <c r="R72" s="314">
        <f t="shared" si="77"/>
        <v>50</v>
      </c>
      <c r="S72" s="314">
        <f t="shared" si="77"/>
        <v>50</v>
      </c>
      <c r="T72" s="314">
        <f t="shared" si="77"/>
        <v>50</v>
      </c>
      <c r="U72" s="314">
        <f t="shared" si="77"/>
        <v>50</v>
      </c>
      <c r="V72" s="314">
        <f t="shared" si="77"/>
        <v>50</v>
      </c>
    </row>
    <row r="73" spans="3:22">
      <c r="C73" s="340" t="s">
        <v>88</v>
      </c>
      <c r="D73" s="341"/>
      <c r="E73" s="353"/>
      <c r="F73" s="354">
        <f>IF(ISERROR(-F72/F$60),"n.a.",-F72/F$60)</f>
        <v>0.0323507502394381</v>
      </c>
      <c r="G73" s="354">
        <f t="shared" ref="G73:V73" si="78">IF(ISERROR(-G72/G$60),"n.a.",-G72/G$60)</f>
        <v>0.0373171459846751</v>
      </c>
      <c r="H73" s="354">
        <f t="shared" si="78"/>
        <v>0.0394517865883505</v>
      </c>
      <c r="I73" s="354">
        <f t="shared" si="78"/>
        <v>0.0329680365296804</v>
      </c>
      <c r="J73" s="354">
        <f t="shared" si="78"/>
        <v>0.0328605409215047</v>
      </c>
      <c r="K73" s="354">
        <f t="shared" si="78"/>
        <v>0.0272264184085719</v>
      </c>
      <c r="L73" s="354">
        <f t="shared" si="78"/>
        <v>0.0313252890756882</v>
      </c>
      <c r="M73" s="354">
        <f t="shared" si="78"/>
        <v>0.0406170459483804</v>
      </c>
      <c r="N73" s="354">
        <f t="shared" si="78"/>
        <v>0.0369320573704158</v>
      </c>
      <c r="O73" s="354">
        <f t="shared" si="78"/>
        <v>0.0345548357283325</v>
      </c>
      <c r="P73" s="354">
        <f t="shared" si="78"/>
        <v>0.0346591535517268</v>
      </c>
      <c r="Q73" s="354">
        <f t="shared" si="78"/>
        <v>-0.0339795623056146</v>
      </c>
      <c r="R73" s="354">
        <f t="shared" si="78"/>
        <v>-0.033643130995658</v>
      </c>
      <c r="S73" s="354">
        <f t="shared" si="78"/>
        <v>-0.0333100306887703</v>
      </c>
      <c r="T73" s="354">
        <f t="shared" si="78"/>
        <v>-0.032980228404723</v>
      </c>
      <c r="U73" s="354">
        <f t="shared" si="78"/>
        <v>-0.0326536914898248</v>
      </c>
      <c r="V73" s="354">
        <f t="shared" si="78"/>
        <v>-0.0323303876136879</v>
      </c>
    </row>
    <row r="74" spans="3:22">
      <c r="C74" s="339" t="s">
        <v>89</v>
      </c>
      <c r="D74" s="341"/>
      <c r="E74" s="353"/>
      <c r="F74" s="351">
        <f t="shared" ref="F74:V74" si="79">F45</f>
        <v>-5.3</v>
      </c>
      <c r="G74" s="351">
        <f t="shared" si="79"/>
        <v>25.1</v>
      </c>
      <c r="H74" s="351">
        <f t="shared" si="79"/>
        <v>-11.2</v>
      </c>
      <c r="I74" s="351">
        <f t="shared" si="79"/>
        <v>-16.3</v>
      </c>
      <c r="J74" s="351">
        <f t="shared" si="79"/>
        <v>-12.6</v>
      </c>
      <c r="K74" s="351">
        <f t="shared" si="79"/>
        <v>-10.4</v>
      </c>
      <c r="L74" s="351">
        <f t="shared" si="79"/>
        <v>6</v>
      </c>
      <c r="M74" s="351">
        <f t="shared" si="79"/>
        <v>16.1119544409034</v>
      </c>
      <c r="N74" s="351">
        <f t="shared" si="79"/>
        <v>15.1688926668047</v>
      </c>
      <c r="O74" s="351">
        <f t="shared" si="79"/>
        <v>11.1102169006686</v>
      </c>
      <c r="P74" s="351">
        <f t="shared" si="79"/>
        <v>3.95485955323904</v>
      </c>
      <c r="Q74" s="351">
        <f t="shared" si="79"/>
        <v>0</v>
      </c>
      <c r="R74" s="351">
        <f t="shared" si="79"/>
        <v>0</v>
      </c>
      <c r="S74" s="351">
        <f t="shared" si="79"/>
        <v>0</v>
      </c>
      <c r="T74" s="351">
        <f t="shared" si="79"/>
        <v>0</v>
      </c>
      <c r="U74" s="351">
        <f t="shared" si="79"/>
        <v>0</v>
      </c>
      <c r="V74" s="351">
        <f t="shared" si="79"/>
        <v>0</v>
      </c>
    </row>
    <row r="75" spans="3:22">
      <c r="C75" s="340" t="s">
        <v>88</v>
      </c>
      <c r="D75" s="341"/>
      <c r="E75" s="353"/>
      <c r="F75" s="348">
        <f t="shared" ref="F75:V75" si="80">+F74/F60</f>
        <v>-0.00564009790358625</v>
      </c>
      <c r="G75" s="348">
        <f t="shared" si="80"/>
        <v>0.0249776097124092</v>
      </c>
      <c r="H75" s="348">
        <f t="shared" si="80"/>
        <v>-0.0109642682329907</v>
      </c>
      <c r="I75" s="348">
        <f t="shared" si="80"/>
        <v>-0.0148858447488585</v>
      </c>
      <c r="J75" s="348">
        <f t="shared" si="80"/>
        <v>-0.0111003435820633</v>
      </c>
      <c r="K75" s="348">
        <f t="shared" si="80"/>
        <v>-0.0091340242402951</v>
      </c>
      <c r="L75" s="348">
        <f t="shared" si="80"/>
        <v>0.00522088151261471</v>
      </c>
      <c r="M75" s="348">
        <f t="shared" si="80"/>
        <v>0.012831764585184</v>
      </c>
      <c r="N75" s="348">
        <f t="shared" si="80"/>
        <v>0.0112043682843222</v>
      </c>
      <c r="O75" s="348">
        <f t="shared" si="80"/>
        <v>0.00767823439817493</v>
      </c>
      <c r="P75" s="348">
        <f t="shared" si="80"/>
        <v>0.00274144169062451</v>
      </c>
      <c r="Q75" s="348">
        <f t="shared" si="80"/>
        <v>0</v>
      </c>
      <c r="R75" s="348">
        <f t="shared" si="80"/>
        <v>0</v>
      </c>
      <c r="S75" s="348">
        <f t="shared" si="80"/>
        <v>0</v>
      </c>
      <c r="T75" s="348">
        <f t="shared" si="80"/>
        <v>0</v>
      </c>
      <c r="U75" s="348">
        <f t="shared" si="80"/>
        <v>0</v>
      </c>
      <c r="V75" s="348">
        <f t="shared" si="80"/>
        <v>0</v>
      </c>
    </row>
    <row r="76" spans="3:22">
      <c r="C76" s="342" t="s">
        <v>80</v>
      </c>
      <c r="D76" s="341"/>
      <c r="E76" s="353"/>
      <c r="F76" s="351">
        <f t="shared" ref="F76:V76" si="81">+F49</f>
        <v>0</v>
      </c>
      <c r="G76" s="351">
        <f t="shared" si="81"/>
        <v>0</v>
      </c>
      <c r="H76" s="351">
        <f t="shared" si="81"/>
        <v>0</v>
      </c>
      <c r="I76" s="351">
        <f t="shared" si="81"/>
        <v>0</v>
      </c>
      <c r="J76" s="351">
        <f t="shared" si="81"/>
        <v>-1.5</v>
      </c>
      <c r="K76" s="351">
        <f t="shared" si="81"/>
        <v>0.74</v>
      </c>
      <c r="L76" s="351">
        <f t="shared" si="81"/>
        <v>0</v>
      </c>
      <c r="M76" s="351">
        <f t="shared" si="81"/>
        <v>0</v>
      </c>
      <c r="N76" s="351">
        <f t="shared" si="81"/>
        <v>-5</v>
      </c>
      <c r="O76" s="351">
        <f t="shared" si="81"/>
        <v>-5</v>
      </c>
      <c r="P76" s="351">
        <f t="shared" si="81"/>
        <v>-5</v>
      </c>
      <c r="Q76" s="351">
        <f t="shared" si="81"/>
        <v>-5</v>
      </c>
      <c r="R76" s="351">
        <f t="shared" si="81"/>
        <v>-5</v>
      </c>
      <c r="S76" s="351">
        <f t="shared" si="81"/>
        <v>-5</v>
      </c>
      <c r="T76" s="351">
        <f t="shared" si="81"/>
        <v>-5</v>
      </c>
      <c r="U76" s="351">
        <f t="shared" si="81"/>
        <v>-5</v>
      </c>
      <c r="V76" s="351">
        <f t="shared" si="81"/>
        <v>-5</v>
      </c>
    </row>
    <row r="77" spans="3:22">
      <c r="C77" s="340" t="s">
        <v>88</v>
      </c>
      <c r="D77" s="341"/>
      <c r="E77" s="353"/>
      <c r="F77" s="354">
        <f>IF(ISERROR(-F76/F$60),"n.a.",-F76/F$60)</f>
        <v>0</v>
      </c>
      <c r="G77" s="354">
        <f t="shared" ref="G77:V77" si="82">IF(ISERROR(-G76/G$60),"n.a.",-G76/G$60)</f>
        <v>0</v>
      </c>
      <c r="H77" s="354">
        <f t="shared" si="82"/>
        <v>0</v>
      </c>
      <c r="I77" s="354">
        <f t="shared" si="82"/>
        <v>0</v>
      </c>
      <c r="J77" s="354">
        <f t="shared" si="82"/>
        <v>0.00132146947405515</v>
      </c>
      <c r="K77" s="354">
        <f t="shared" si="82"/>
        <v>-0.000649920955559459</v>
      </c>
      <c r="L77" s="354">
        <f t="shared" si="82"/>
        <v>0</v>
      </c>
      <c r="M77" s="354">
        <f t="shared" si="82"/>
        <v>0</v>
      </c>
      <c r="N77" s="354">
        <f t="shared" si="82"/>
        <v>0.00369320573704158</v>
      </c>
      <c r="O77" s="354">
        <f t="shared" si="82"/>
        <v>0.00345548357283325</v>
      </c>
      <c r="P77" s="354">
        <f t="shared" si="82"/>
        <v>0.00346591535517268</v>
      </c>
      <c r="Q77" s="354">
        <f t="shared" si="82"/>
        <v>0.00339795623056146</v>
      </c>
      <c r="R77" s="354">
        <f t="shared" si="82"/>
        <v>0.0033643130995658</v>
      </c>
      <c r="S77" s="354">
        <f t="shared" si="82"/>
        <v>0.00333100306887703</v>
      </c>
      <c r="T77" s="354">
        <f t="shared" si="82"/>
        <v>0.0032980228404723</v>
      </c>
      <c r="U77" s="354">
        <f t="shared" si="82"/>
        <v>0.00326536914898248</v>
      </c>
      <c r="V77" s="354">
        <f t="shared" si="82"/>
        <v>0.00323303876136879</v>
      </c>
    </row>
    <row r="78" spans="3:22">
      <c r="C78" s="342" t="s">
        <v>82</v>
      </c>
      <c r="D78" s="341"/>
      <c r="E78" s="353"/>
      <c r="F78" s="351">
        <f t="shared" ref="F78:V78" si="83">+F53</f>
        <v>0</v>
      </c>
      <c r="G78" s="351">
        <f t="shared" si="83"/>
        <v>0</v>
      </c>
      <c r="H78" s="351">
        <f t="shared" si="83"/>
        <v>0</v>
      </c>
      <c r="I78" s="351">
        <f t="shared" si="83"/>
        <v>0</v>
      </c>
      <c r="J78" s="351">
        <f t="shared" si="83"/>
        <v>0</v>
      </c>
      <c r="K78" s="351">
        <f t="shared" si="83"/>
        <v>0</v>
      </c>
      <c r="L78" s="351">
        <f t="shared" si="83"/>
        <v>0</v>
      </c>
      <c r="M78" s="351">
        <f t="shared" si="83"/>
        <v>-18.0044686647348</v>
      </c>
      <c r="N78" s="351">
        <f t="shared" si="83"/>
        <v>-6.75271804297937</v>
      </c>
      <c r="O78" s="351">
        <f t="shared" si="83"/>
        <v>25.1384540263189</v>
      </c>
      <c r="P78" s="351">
        <f t="shared" si="83"/>
        <v>-4.86504057104931</v>
      </c>
      <c r="Q78" s="351">
        <f t="shared" si="83"/>
        <v>0</v>
      </c>
      <c r="R78" s="351">
        <f t="shared" si="83"/>
        <v>0</v>
      </c>
      <c r="S78" s="351">
        <f t="shared" si="83"/>
        <v>0</v>
      </c>
      <c r="T78" s="351">
        <f t="shared" si="83"/>
        <v>0</v>
      </c>
      <c r="U78" s="351">
        <f t="shared" si="83"/>
        <v>0</v>
      </c>
      <c r="V78" s="351">
        <f t="shared" si="83"/>
        <v>0</v>
      </c>
    </row>
    <row r="79" spans="3:22">
      <c r="C79" s="343" t="s">
        <v>88</v>
      </c>
      <c r="D79" s="344"/>
      <c r="E79" s="355"/>
      <c r="F79" s="356">
        <f>IF(ISERROR(-F78/F$60),"n.a.",-F78/F$60)</f>
        <v>0</v>
      </c>
      <c r="G79" s="356">
        <f t="shared" ref="G79:V79" si="84">IF(ISERROR(-G78/G$60),"n.a.",-G78/G$60)</f>
        <v>0</v>
      </c>
      <c r="H79" s="356">
        <f t="shared" si="84"/>
        <v>0</v>
      </c>
      <c r="I79" s="356">
        <f t="shared" si="84"/>
        <v>0</v>
      </c>
      <c r="J79" s="356">
        <f t="shared" si="84"/>
        <v>0</v>
      </c>
      <c r="K79" s="356">
        <f t="shared" si="84"/>
        <v>0</v>
      </c>
      <c r="L79" s="356">
        <f t="shared" si="84"/>
        <v>0</v>
      </c>
      <c r="M79" s="356">
        <f t="shared" si="84"/>
        <v>0.0143389868829746</v>
      </c>
      <c r="N79" s="356">
        <f t="shared" si="84"/>
        <v>0.00498783540339111</v>
      </c>
      <c r="O79" s="356">
        <f t="shared" si="84"/>
        <v>-0.0173731029868737</v>
      </c>
      <c r="P79" s="356">
        <f t="shared" si="84"/>
        <v>0.00337236376374757</v>
      </c>
      <c r="Q79" s="356">
        <f t="shared" si="84"/>
        <v>0</v>
      </c>
      <c r="R79" s="356">
        <f t="shared" si="84"/>
        <v>0</v>
      </c>
      <c r="S79" s="356">
        <f t="shared" si="84"/>
        <v>0</v>
      </c>
      <c r="T79" s="356">
        <f t="shared" si="84"/>
        <v>0</v>
      </c>
      <c r="U79" s="356">
        <f t="shared" si="84"/>
        <v>0</v>
      </c>
      <c r="V79" s="356">
        <f t="shared" si="84"/>
        <v>0</v>
      </c>
    </row>
    <row r="80" ht="4.5" customHeight="1" spans="3:14">
      <c r="C80" s="345"/>
      <c r="D80" s="346"/>
      <c r="E80" s="357"/>
      <c r="F80" s="357"/>
      <c r="G80" s="357"/>
      <c r="H80" s="357"/>
      <c r="I80" s="357"/>
      <c r="J80" s="357"/>
      <c r="K80" s="357"/>
      <c r="L80" s="357"/>
      <c r="M80" s="357"/>
      <c r="N80" s="357"/>
    </row>
    <row r="85" spans="12:12">
      <c r="L85" s="325"/>
    </row>
    <row r="92" spans="12:12">
      <c r="L92" s="325"/>
    </row>
  </sheetData>
  <pageMargins left="0.708661417322835" right="0.708661417322835" top="0.748031496062992" bottom="0.748031496062992" header="0.31496062992126" footer="0.31496062992126"/>
  <pageSetup paperSize="9" scale="24" fitToHeight="3" orientation="landscape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 tint="0.399975585192419"/>
  </sheetPr>
  <dimension ref="C2:U127"/>
  <sheetViews>
    <sheetView showGridLines="0" topLeftCell="C42" workbookViewId="0">
      <selection activeCell="T40" sqref="T40"/>
    </sheetView>
  </sheetViews>
  <sheetFormatPr defaultColWidth="9.16071428571429" defaultRowHeight="15.2"/>
  <cols>
    <col min="1" max="1" width="3" customWidth="1"/>
    <col min="2" max="3" width="0.5" customWidth="1"/>
    <col min="4" max="4" width="11.3303571428571" customWidth="1"/>
    <col min="5" max="20" width="14.3303571428571" customWidth="1"/>
    <col min="21" max="21" width="2.83035714285714" customWidth="1"/>
  </cols>
  <sheetData>
    <row r="2" s="85" customFormat="1" ht="12" customHeight="1" spans="4:4">
      <c r="D2" s="89"/>
    </row>
    <row r="3" s="86" customFormat="1" ht="23.2" spans="4:21">
      <c r="D3" s="90" t="s">
        <v>90</v>
      </c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</row>
    <row r="4" s="85" customFormat="1" ht="4.5" customHeight="1"/>
    <row r="5" spans="4:20">
      <c r="D5" s="91" t="s">
        <v>6</v>
      </c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</row>
    <row r="6" ht="4.5" customHeight="1" spans="16:16">
      <c r="P6" s="96"/>
    </row>
    <row r="7" ht="12.75" customHeight="1" spans="4:20">
      <c r="D7" t="s">
        <v>8</v>
      </c>
      <c r="F7" s="102">
        <f>Assumptions!D12</f>
        <v>43921</v>
      </c>
      <c r="P7" s="96"/>
      <c r="S7" s="143"/>
      <c r="T7" s="143"/>
    </row>
    <row r="8" ht="12.75" customHeight="1" spans="4:20">
      <c r="D8" t="s">
        <v>91</v>
      </c>
      <c r="F8" s="103">
        <f>EDATE(F7,12)</f>
        <v>44286</v>
      </c>
      <c r="P8" s="96"/>
      <c r="S8" s="143"/>
      <c r="T8" s="143"/>
    </row>
    <row r="9" ht="12.75" customHeight="1" spans="4:20">
      <c r="D9" t="s">
        <v>92</v>
      </c>
      <c r="F9" s="104">
        <v>0.005</v>
      </c>
      <c r="H9" s="105" t="s">
        <v>93</v>
      </c>
      <c r="I9" s="105"/>
      <c r="J9" s="105"/>
      <c r="K9" s="105"/>
      <c r="P9" s="96"/>
      <c r="S9" s="143"/>
      <c r="T9" s="143"/>
    </row>
    <row r="10" ht="12.75" customHeight="1" spans="4:20">
      <c r="D10" t="s">
        <v>94</v>
      </c>
      <c r="F10" s="106">
        <v>8.5</v>
      </c>
      <c r="P10" s="96"/>
      <c r="S10" s="143"/>
      <c r="T10" s="143"/>
    </row>
    <row r="11" ht="12.75" customHeight="1" spans="4:16">
      <c r="D11" t="s">
        <v>95</v>
      </c>
      <c r="F11" s="107">
        <v>0.085</v>
      </c>
      <c r="P11" s="96"/>
    </row>
    <row r="12" ht="12.75" customHeight="1" spans="6:16">
      <c r="F12" s="108"/>
      <c r="P12" s="96"/>
    </row>
    <row r="13" ht="12.75" customHeight="1" spans="8:11">
      <c r="H13" s="105" t="s">
        <v>96</v>
      </c>
      <c r="I13" s="105"/>
      <c r="J13" s="105"/>
      <c r="K13" s="105"/>
    </row>
    <row r="14" ht="12.75" customHeight="1" spans="4:20">
      <c r="D14" s="92" t="s">
        <v>97</v>
      </c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</row>
    <row r="15" ht="4.5" customHeight="1"/>
    <row r="16" s="87" customFormat="1"/>
    <row r="17" s="87" customFormat="1" spans="3:21">
      <c r="C17" s="93" t="s">
        <v>98</v>
      </c>
      <c r="G17" s="109">
        <f>G22-$F$7</f>
        <v>-731</v>
      </c>
      <c r="H17" s="109">
        <f t="shared" ref="H17:R17" si="0">H22-$F$7</f>
        <v>-366</v>
      </c>
      <c r="I17" s="109">
        <f t="shared" si="0"/>
        <v>0</v>
      </c>
      <c r="J17" s="109">
        <f t="shared" si="0"/>
        <v>365</v>
      </c>
      <c r="K17" s="109">
        <f t="shared" si="0"/>
        <v>730</v>
      </c>
      <c r="L17" s="109">
        <f t="shared" si="0"/>
        <v>1095</v>
      </c>
      <c r="M17" s="109">
        <f t="shared" si="0"/>
        <v>1461</v>
      </c>
      <c r="N17" s="109">
        <f t="shared" si="0"/>
        <v>1826</v>
      </c>
      <c r="O17" s="109">
        <f t="shared" si="0"/>
        <v>2191</v>
      </c>
      <c r="P17" s="109">
        <f t="shared" si="0"/>
        <v>2556</v>
      </c>
      <c r="Q17" s="109">
        <f t="shared" si="0"/>
        <v>2922</v>
      </c>
      <c r="R17" s="109">
        <f t="shared" si="0"/>
        <v>3287</v>
      </c>
      <c r="S17" s="109">
        <f t="shared" ref="S17" si="1">S22-$F$7</f>
        <v>3652</v>
      </c>
      <c r="T17" s="109"/>
      <c r="U17" s="110"/>
    </row>
    <row r="18" s="87" customFormat="1" spans="3:21">
      <c r="C18" s="93" t="s">
        <v>99</v>
      </c>
      <c r="G18" s="110">
        <f>IF(G17&lt;0,100%,IF(G17&gt;365.25,0,1-((G22-$F$7)/365.25)))</f>
        <v>1</v>
      </c>
      <c r="H18" s="110">
        <f t="shared" ref="H18:R18" si="2">IF(H17&lt;0,100%,IF(H17&gt;365.25,0,1-((H22-$F$7)/365.25)))</f>
        <v>1</v>
      </c>
      <c r="I18" s="110">
        <f t="shared" si="2"/>
        <v>1</v>
      </c>
      <c r="J18" s="132">
        <f t="shared" si="2"/>
        <v>0.000684462696783017</v>
      </c>
      <c r="K18" s="110">
        <f t="shared" si="2"/>
        <v>0</v>
      </c>
      <c r="L18" s="110">
        <f t="shared" si="2"/>
        <v>0</v>
      </c>
      <c r="M18" s="110">
        <f t="shared" si="2"/>
        <v>0</v>
      </c>
      <c r="N18" s="110">
        <f t="shared" si="2"/>
        <v>0</v>
      </c>
      <c r="O18" s="110">
        <f t="shared" si="2"/>
        <v>0</v>
      </c>
      <c r="P18" s="110">
        <f t="shared" si="2"/>
        <v>0</v>
      </c>
      <c r="Q18" s="110">
        <f t="shared" si="2"/>
        <v>0</v>
      </c>
      <c r="R18" s="110">
        <f t="shared" si="2"/>
        <v>0</v>
      </c>
      <c r="S18" s="110">
        <f t="shared" ref="S18" si="3">IF(S17&lt;0,100%,IF(S17&gt;365.25,0,1-((S22-$F$7)/365.25)))</f>
        <v>0</v>
      </c>
      <c r="T18" s="110"/>
      <c r="U18" s="110"/>
    </row>
    <row r="19" s="87" customFormat="1" spans="3:21">
      <c r="C19" s="93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</row>
    <row r="20" spans="4:20">
      <c r="D20" s="94"/>
      <c r="F20" s="111" t="s">
        <v>55</v>
      </c>
      <c r="G20" s="111"/>
      <c r="H20" s="111"/>
      <c r="I20" s="133" t="s">
        <v>100</v>
      </c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44"/>
    </row>
    <row r="21" ht="4.5" customHeight="1"/>
    <row r="22" ht="12.75" customHeight="1" spans="4:21">
      <c r="D22" s="95" t="str">
        <f>TEXT(Assumptions!$D$11,"mmmm")&amp;" YE ($mm)"</f>
        <v>March YE ($mm)</v>
      </c>
      <c r="E22" s="112"/>
      <c r="F22" s="113">
        <f>' Financials'!I58</f>
        <v>42825</v>
      </c>
      <c r="G22" s="113">
        <f>' Financials'!J58</f>
        <v>43190</v>
      </c>
      <c r="H22" s="114">
        <f>' Financials'!K58</f>
        <v>43555</v>
      </c>
      <c r="I22" s="134">
        <f>' Financials'!L58</f>
        <v>43921</v>
      </c>
      <c r="J22" s="134">
        <f>' Financials'!M58</f>
        <v>44286</v>
      </c>
      <c r="K22" s="134">
        <f>' Financials'!N58</f>
        <v>44651</v>
      </c>
      <c r="L22" s="134">
        <f>' Financials'!O58</f>
        <v>45016</v>
      </c>
      <c r="M22" s="134">
        <f>' Financials'!P58</f>
        <v>45382</v>
      </c>
      <c r="N22" s="134">
        <f>' Financials'!Q58</f>
        <v>45747</v>
      </c>
      <c r="O22" s="134">
        <f>' Financials'!R58</f>
        <v>46112</v>
      </c>
      <c r="P22" s="134">
        <f>' Financials'!S58</f>
        <v>46477</v>
      </c>
      <c r="Q22" s="134">
        <f>' Financials'!T58</f>
        <v>46843</v>
      </c>
      <c r="R22" s="134">
        <f>' Financials'!U58</f>
        <v>47208</v>
      </c>
      <c r="S22" s="134">
        <f>' Financials'!V58</f>
        <v>47573</v>
      </c>
      <c r="T22" s="134"/>
      <c r="U22" s="146"/>
    </row>
    <row r="23" s="88" customFormat="1" spans="3:17">
      <c r="C23"/>
      <c r="D23" s="96"/>
      <c r="E23" s="96"/>
      <c r="F23" s="96"/>
      <c r="G23" s="96"/>
      <c r="H23" s="115"/>
      <c r="I23" s="96"/>
      <c r="J23" s="96"/>
      <c r="K23" s="96"/>
      <c r="L23" s="96"/>
      <c r="M23" s="96"/>
      <c r="N23" s="96"/>
      <c r="O23" s="96"/>
      <c r="P23" s="96"/>
      <c r="Q23" s="96"/>
    </row>
    <row r="24" spans="4:20">
      <c r="D24" s="97" t="s">
        <v>26</v>
      </c>
      <c r="E24" s="97"/>
      <c r="F24" s="116">
        <v>1095</v>
      </c>
      <c r="G24" s="116">
        <v>1135.1</v>
      </c>
      <c r="H24" s="117">
        <v>1138.6</v>
      </c>
      <c r="I24" s="116">
        <v>1149.2</v>
      </c>
      <c r="J24" s="116">
        <v>1255.6</v>
      </c>
      <c r="K24" s="116">
        <v>1353.8</v>
      </c>
      <c r="L24" s="116">
        <v>1447</v>
      </c>
      <c r="M24" s="116">
        <v>1442.6</v>
      </c>
      <c r="N24" s="116">
        <v>1471.5</v>
      </c>
      <c r="O24" s="116">
        <v>1486.2</v>
      </c>
      <c r="P24" s="116">
        <v>1501</v>
      </c>
      <c r="Q24" s="116">
        <v>1516.1</v>
      </c>
      <c r="R24" s="116">
        <v>1531.2</v>
      </c>
      <c r="S24" s="116">
        <v>1546.5</v>
      </c>
      <c r="T24" s="145"/>
    </row>
    <row r="25" spans="3:20">
      <c r="C25" s="88"/>
      <c r="D25" s="98" t="s">
        <v>63</v>
      </c>
      <c r="E25" s="98"/>
      <c r="F25" s="98"/>
      <c r="G25" s="118">
        <f t="shared" ref="G25:H25" si="4">IF(ISERROR(G24/F24-1),"n.a.",(G24/F24-1))</f>
        <v>0.0366210045662099</v>
      </c>
      <c r="H25" s="119">
        <f t="shared" si="4"/>
        <v>0.00308342877279544</v>
      </c>
      <c r="I25" s="120">
        <f>IF(ISERROR(I24/G24-1),"n.a.",(I24/G24-1))</f>
        <v>0.0124218130561184</v>
      </c>
      <c r="J25" s="120">
        <f t="shared" ref="J25:S25" si="5">IF(ISERROR(J24/I24-1),"n.a.",(J24/I24-1))</f>
        <v>0.0925861468847893</v>
      </c>
      <c r="K25" s="120">
        <f t="shared" si="5"/>
        <v>0.0782096208983754</v>
      </c>
      <c r="L25" s="120">
        <f t="shared" si="5"/>
        <v>0.0688432560200916</v>
      </c>
      <c r="M25" s="120">
        <f t="shared" si="5"/>
        <v>-0.00304077401520397</v>
      </c>
      <c r="N25" s="120">
        <f t="shared" si="5"/>
        <v>0.02003327325662</v>
      </c>
      <c r="O25" s="120">
        <f t="shared" si="5"/>
        <v>0.00998980632008162</v>
      </c>
      <c r="P25" s="120">
        <f t="shared" si="5"/>
        <v>0.00995828286906209</v>
      </c>
      <c r="Q25" s="120">
        <f t="shared" si="5"/>
        <v>0.0100599600266489</v>
      </c>
      <c r="R25" s="120">
        <f t="shared" si="5"/>
        <v>0.00995976518699293</v>
      </c>
      <c r="S25" s="120">
        <f t="shared" si="5"/>
        <v>0.00999216300940442</v>
      </c>
      <c r="T25" s="120"/>
    </row>
    <row r="26" s="88" customFormat="1" spans="3:20">
      <c r="C26"/>
      <c r="D26" s="96"/>
      <c r="E26" s="96"/>
      <c r="F26" s="96"/>
      <c r="G26" s="96"/>
      <c r="H26" s="115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</row>
    <row r="27" s="88" customFormat="1" spans="3:20">
      <c r="C27"/>
      <c r="D27" s="97" t="s">
        <v>62</v>
      </c>
      <c r="E27" s="97"/>
      <c r="F27" s="116">
        <v>108.7</v>
      </c>
      <c r="G27" s="116">
        <v>109.5</v>
      </c>
      <c r="H27" s="117">
        <v>98.2</v>
      </c>
      <c r="I27" s="116">
        <v>94.1</v>
      </c>
      <c r="J27" s="116">
        <v>92.6</v>
      </c>
      <c r="K27" s="116">
        <v>111.8</v>
      </c>
      <c r="L27" s="116">
        <v>124.4</v>
      </c>
      <c r="M27" s="116">
        <v>127.6</v>
      </c>
      <c r="N27" s="116">
        <v>132.4</v>
      </c>
      <c r="O27" s="116">
        <v>133.8</v>
      </c>
      <c r="P27" s="116">
        <v>135.1</v>
      </c>
      <c r="Q27" s="116">
        <v>136.4</v>
      </c>
      <c r="R27" s="116">
        <v>137.8</v>
      </c>
      <c r="S27" s="116">
        <v>139.2</v>
      </c>
      <c r="T27" s="145"/>
    </row>
    <row r="28" spans="3:20">
      <c r="C28" s="88"/>
      <c r="D28" s="98" t="s">
        <v>69</v>
      </c>
      <c r="E28" s="98"/>
      <c r="F28" s="120">
        <f t="shared" ref="F28:G28" si="6">IF(ISERROR(F27/F$24),"n.a.",(F27/F$24))</f>
        <v>0.0992694063926941</v>
      </c>
      <c r="G28" s="120">
        <f t="shared" si="6"/>
        <v>0.0964672716060259</v>
      </c>
      <c r="H28" s="121">
        <f t="shared" ref="H28" si="7">IF(ISERROR(H27/H$24),"n.a.",(H27/H$24))</f>
        <v>0.0862462673458634</v>
      </c>
      <c r="I28" s="120">
        <f t="shared" ref="I28:R28" si="8">IF(ISERROR(I27/I$24),"n.a.",(I27/I$24))</f>
        <v>0.0818830490776192</v>
      </c>
      <c r="J28" s="120">
        <f t="shared" si="8"/>
        <v>0.0737496017840076</v>
      </c>
      <c r="K28" s="120">
        <f t="shared" si="8"/>
        <v>0.0825823607622987</v>
      </c>
      <c r="L28" s="120">
        <f t="shared" si="8"/>
        <v>0.0859709744298549</v>
      </c>
      <c r="M28" s="120">
        <f t="shared" si="8"/>
        <v>0.0884514071814779</v>
      </c>
      <c r="N28" s="120">
        <f t="shared" si="8"/>
        <v>0.0899762147468569</v>
      </c>
      <c r="O28" s="120">
        <f t="shared" si="8"/>
        <v>0.0900282599919257</v>
      </c>
      <c r="P28" s="120">
        <f t="shared" si="8"/>
        <v>0.0900066622251832</v>
      </c>
      <c r="Q28" s="120">
        <f t="shared" si="8"/>
        <v>0.0899676802321747</v>
      </c>
      <c r="R28" s="120">
        <f t="shared" si="8"/>
        <v>0.0899947753396029</v>
      </c>
      <c r="S28" s="120">
        <f t="shared" ref="S28" si="9">IF(ISERROR(S27/S$24),"n.a.",(S27/S$24))</f>
        <v>0.0900096993210475</v>
      </c>
      <c r="T28" s="120"/>
    </row>
    <row r="29" spans="3:20">
      <c r="C29" s="88"/>
      <c r="D29" s="98" t="s">
        <v>63</v>
      </c>
      <c r="E29" s="98"/>
      <c r="F29" s="98"/>
      <c r="G29" s="118">
        <f>IF(ISERROR(G27/F27-1),"n.a.",(G27/F27-1))</f>
        <v>0.00735970561177557</v>
      </c>
      <c r="H29" s="119">
        <f>IF(ISERROR(H27/G27-1),"n.a.",(H27/G27-1))</f>
        <v>-0.103196347031963</v>
      </c>
      <c r="I29" s="120">
        <f t="shared" ref="I29:S29" si="10">IF(ISERROR(I27/H27-1),"n.a.",(I27/H27-1))</f>
        <v>-0.0417515274949084</v>
      </c>
      <c r="J29" s="120">
        <f t="shared" si="10"/>
        <v>-0.0159404888416578</v>
      </c>
      <c r="K29" s="120">
        <f t="shared" si="10"/>
        <v>0.207343412526998</v>
      </c>
      <c r="L29" s="120">
        <f t="shared" si="10"/>
        <v>0.112701252236136</v>
      </c>
      <c r="M29" s="120">
        <f t="shared" si="10"/>
        <v>0.0257234726688103</v>
      </c>
      <c r="N29" s="120">
        <f t="shared" si="10"/>
        <v>0.0376175548589344</v>
      </c>
      <c r="O29" s="120">
        <f t="shared" si="10"/>
        <v>0.0105740181268883</v>
      </c>
      <c r="P29" s="120">
        <f t="shared" si="10"/>
        <v>0.0097159940209266</v>
      </c>
      <c r="Q29" s="120">
        <f t="shared" si="10"/>
        <v>0.00962250185048119</v>
      </c>
      <c r="R29" s="120">
        <f t="shared" si="10"/>
        <v>0.0102639296187683</v>
      </c>
      <c r="S29" s="120">
        <f t="shared" si="10"/>
        <v>0.0101596516690854</v>
      </c>
      <c r="T29" s="120"/>
    </row>
    <row r="30" s="88" customFormat="1" spans="3:20">
      <c r="C30"/>
      <c r="D30" s="97"/>
      <c r="E30" s="97"/>
      <c r="F30" s="97"/>
      <c r="G30" s="97"/>
      <c r="H30" s="122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</row>
    <row r="31" s="88" customFormat="1" spans="3:20">
      <c r="C31"/>
      <c r="D31" s="97" t="s">
        <v>85</v>
      </c>
      <c r="E31" s="97"/>
      <c r="F31" s="116">
        <v>-32</v>
      </c>
      <c r="G31" s="116">
        <v>-35</v>
      </c>
      <c r="H31" s="117">
        <v>-36</v>
      </c>
      <c r="I31" s="116">
        <v>-36</v>
      </c>
      <c r="J31" s="116">
        <v>-40</v>
      </c>
      <c r="K31" s="116">
        <v>-47</v>
      </c>
      <c r="L31" s="116">
        <v>-52</v>
      </c>
      <c r="M31" s="116">
        <v>-55</v>
      </c>
      <c r="N31" s="116">
        <v>48</v>
      </c>
      <c r="O31" s="116">
        <v>48</v>
      </c>
      <c r="P31" s="116">
        <v>48</v>
      </c>
      <c r="Q31" s="116">
        <v>48</v>
      </c>
      <c r="R31" s="116">
        <v>48</v>
      </c>
      <c r="S31" s="116">
        <v>48</v>
      </c>
      <c r="T31" s="145"/>
    </row>
    <row r="32" spans="3:20">
      <c r="C32" s="88"/>
      <c r="D32" s="98" t="s">
        <v>77</v>
      </c>
      <c r="E32" s="98"/>
      <c r="F32" s="120">
        <f t="shared" ref="F32:G32" si="11">IF(ISERROR(-F31/F$24),"n.a.",(-F31/F$24))</f>
        <v>0.0292237442922374</v>
      </c>
      <c r="G32" s="120">
        <f t="shared" si="11"/>
        <v>0.0308342877279535</v>
      </c>
      <c r="H32" s="121">
        <f t="shared" ref="H32" si="12">IF(ISERROR(-H31/H$24),"n.a.",(-H31/H$24))</f>
        <v>0.0316177762164061</v>
      </c>
      <c r="I32" s="120">
        <f t="shared" ref="I32:R32" si="13">IF(ISERROR(-I31/I$24),"n.a.",(-I31/I$24))</f>
        <v>0.031326139923425</v>
      </c>
      <c r="J32" s="120">
        <f t="shared" si="13"/>
        <v>0.0318572793883402</v>
      </c>
      <c r="K32" s="120">
        <f t="shared" si="13"/>
        <v>0.0347170926281578</v>
      </c>
      <c r="L32" s="120">
        <f t="shared" si="13"/>
        <v>0.0359364201796821</v>
      </c>
      <c r="M32" s="120">
        <f t="shared" si="13"/>
        <v>0.0381256065437405</v>
      </c>
      <c r="N32" s="120">
        <f t="shared" si="13"/>
        <v>-0.0326197757390418</v>
      </c>
      <c r="O32" s="120">
        <f t="shared" si="13"/>
        <v>-0.0322971336293904</v>
      </c>
      <c r="P32" s="120">
        <f t="shared" si="13"/>
        <v>-0.0319786808794137</v>
      </c>
      <c r="Q32" s="120">
        <f t="shared" si="13"/>
        <v>-0.031660180726865</v>
      </c>
      <c r="R32" s="120">
        <f t="shared" si="13"/>
        <v>-0.0313479623824451</v>
      </c>
      <c r="S32" s="120">
        <f t="shared" ref="S32" si="14">IF(ISERROR(-S31/S$24),"n.a.",(-S31/S$24))</f>
        <v>-0.0310378273520854</v>
      </c>
      <c r="T32" s="120"/>
    </row>
    <row r="33" spans="3:20">
      <c r="C33" s="88"/>
      <c r="D33" s="98" t="s">
        <v>87</v>
      </c>
      <c r="E33" s="98"/>
      <c r="F33" s="120" t="e">
        <f t="shared" ref="F33:G33" si="15">F31/F48</f>
        <v>#DIV/0!</v>
      </c>
      <c r="G33" s="120" t="e">
        <f t="shared" si="15"/>
        <v>#DIV/0!</v>
      </c>
      <c r="H33" s="121" t="e">
        <f t="shared" ref="H33" si="16">H31/H48</f>
        <v>#DIV/0!</v>
      </c>
      <c r="I33" s="120" t="e">
        <f t="shared" ref="I33:R33" si="17">I31/I48</f>
        <v>#DIV/0!</v>
      </c>
      <c r="J33" s="120" t="e">
        <f t="shared" si="17"/>
        <v>#DIV/0!</v>
      </c>
      <c r="K33" s="120" t="e">
        <f t="shared" si="17"/>
        <v>#DIV/0!</v>
      </c>
      <c r="L33" s="120" t="e">
        <f t="shared" si="17"/>
        <v>#DIV/0!</v>
      </c>
      <c r="M33" s="120" t="e">
        <f t="shared" si="17"/>
        <v>#DIV/0!</v>
      </c>
      <c r="N33" s="120" t="e">
        <f t="shared" si="17"/>
        <v>#DIV/0!</v>
      </c>
      <c r="O33" s="120" t="e">
        <f t="shared" si="17"/>
        <v>#DIV/0!</v>
      </c>
      <c r="P33" s="120" t="e">
        <f t="shared" si="17"/>
        <v>#DIV/0!</v>
      </c>
      <c r="Q33" s="120" t="e">
        <f t="shared" si="17"/>
        <v>#DIV/0!</v>
      </c>
      <c r="R33" s="120" t="e">
        <f t="shared" si="17"/>
        <v>#DIV/0!</v>
      </c>
      <c r="S33" s="120" t="e">
        <f t="shared" ref="S33" si="18">S31/S48</f>
        <v>#DIV/0!</v>
      </c>
      <c r="T33" s="120"/>
    </row>
    <row r="34" s="88" customFormat="1" spans="3:20">
      <c r="C34"/>
      <c r="D34" s="97"/>
      <c r="E34" s="97"/>
      <c r="F34" s="97"/>
      <c r="G34" s="97"/>
      <c r="H34" s="122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</row>
    <row r="35" s="88" customFormat="1" spans="3:20">
      <c r="C35"/>
      <c r="D35" s="97" t="s">
        <v>70</v>
      </c>
      <c r="E35" s="97"/>
      <c r="F35" s="123">
        <f>F27+F31</f>
        <v>76.7</v>
      </c>
      <c r="G35" s="123">
        <f t="shared" ref="G35:H35" si="19">G27+G31</f>
        <v>74.5</v>
      </c>
      <c r="H35" s="124">
        <f t="shared" si="19"/>
        <v>62.2</v>
      </c>
      <c r="I35" s="123">
        <f t="shared" ref="I35:R35" si="20">I27+I31</f>
        <v>58.1</v>
      </c>
      <c r="J35" s="123">
        <f t="shared" si="20"/>
        <v>52.6</v>
      </c>
      <c r="K35" s="123">
        <f t="shared" si="20"/>
        <v>64.8</v>
      </c>
      <c r="L35" s="123">
        <f t="shared" si="20"/>
        <v>72.4</v>
      </c>
      <c r="M35" s="123">
        <f t="shared" si="20"/>
        <v>72.6</v>
      </c>
      <c r="N35" s="123">
        <f t="shared" si="20"/>
        <v>180.4</v>
      </c>
      <c r="O35" s="123">
        <f t="shared" si="20"/>
        <v>181.8</v>
      </c>
      <c r="P35" s="123">
        <f t="shared" si="20"/>
        <v>183.1</v>
      </c>
      <c r="Q35" s="123">
        <f t="shared" si="20"/>
        <v>184.4</v>
      </c>
      <c r="R35" s="123">
        <f t="shared" si="20"/>
        <v>185.8</v>
      </c>
      <c r="S35" s="123">
        <f t="shared" ref="S35" si="21">S27+S31</f>
        <v>187.2</v>
      </c>
      <c r="T35" s="123"/>
    </row>
    <row r="36" spans="3:20">
      <c r="C36" s="88"/>
      <c r="D36" s="98" t="s">
        <v>69</v>
      </c>
      <c r="E36" s="98"/>
      <c r="F36" s="120">
        <f t="shared" ref="F36:G36" si="22">IF(ISERROR(F35/F$24),"n.a.",(F35/F$24))</f>
        <v>0.0700456621004566</v>
      </c>
      <c r="G36" s="120">
        <f t="shared" si="22"/>
        <v>0.0656329838780724</v>
      </c>
      <c r="H36" s="121">
        <f t="shared" ref="H36" si="23">IF(ISERROR(H35/H$24),"n.a.",(H35/H$24))</f>
        <v>0.0546284911294572</v>
      </c>
      <c r="I36" s="120">
        <f t="shared" ref="I36:R36" si="24">IF(ISERROR(I35/I$24),"n.a.",(I35/I$24))</f>
        <v>0.0505569091541942</v>
      </c>
      <c r="J36" s="120">
        <f t="shared" si="24"/>
        <v>0.0418923223956674</v>
      </c>
      <c r="K36" s="120">
        <f t="shared" si="24"/>
        <v>0.0478652681341409</v>
      </c>
      <c r="L36" s="120">
        <f t="shared" si="24"/>
        <v>0.0500345542501728</v>
      </c>
      <c r="M36" s="120">
        <f t="shared" si="24"/>
        <v>0.0503258006377374</v>
      </c>
      <c r="N36" s="120">
        <f t="shared" si="24"/>
        <v>0.122595990485899</v>
      </c>
      <c r="O36" s="120">
        <f t="shared" si="24"/>
        <v>0.122325393621316</v>
      </c>
      <c r="P36" s="120">
        <f t="shared" si="24"/>
        <v>0.121985343104597</v>
      </c>
      <c r="Q36" s="120">
        <f t="shared" si="24"/>
        <v>0.12162786095904</v>
      </c>
      <c r="R36" s="120">
        <f t="shared" si="24"/>
        <v>0.121342737722048</v>
      </c>
      <c r="S36" s="120">
        <f t="shared" ref="S36" si="25">IF(ISERROR(S35/S$24),"n.a.",(S35/S$24))</f>
        <v>0.121047526673133</v>
      </c>
      <c r="T36" s="120"/>
    </row>
    <row r="37" spans="3:20">
      <c r="C37" s="88"/>
      <c r="D37" s="98" t="s">
        <v>63</v>
      </c>
      <c r="E37" s="98"/>
      <c r="F37" s="98"/>
      <c r="G37" s="118">
        <f>IF(ISERROR(G35/F35-1),"n.a.",(G35/F35-1))</f>
        <v>-0.0286831812255541</v>
      </c>
      <c r="H37" s="119">
        <f t="shared" ref="H37:S37" si="26">IF(ISERROR(H35/G35-1),"n.a.",(H35/G35-1))</f>
        <v>-0.16510067114094</v>
      </c>
      <c r="I37" s="120">
        <f t="shared" si="26"/>
        <v>-0.0659163987138265</v>
      </c>
      <c r="J37" s="120">
        <f t="shared" si="26"/>
        <v>-0.0946643717728055</v>
      </c>
      <c r="K37" s="120">
        <f t="shared" si="26"/>
        <v>0.231939163498099</v>
      </c>
      <c r="L37" s="120">
        <f t="shared" si="26"/>
        <v>0.117283950617284</v>
      </c>
      <c r="M37" s="120">
        <f t="shared" si="26"/>
        <v>0.00276243093922646</v>
      </c>
      <c r="N37" s="120">
        <f t="shared" si="26"/>
        <v>1.48484848484849</v>
      </c>
      <c r="O37" s="120">
        <f t="shared" si="26"/>
        <v>0.0077605321507761</v>
      </c>
      <c r="P37" s="120">
        <f t="shared" si="26"/>
        <v>0.00715071507150711</v>
      </c>
      <c r="Q37" s="120">
        <f t="shared" si="26"/>
        <v>0.00709994538503556</v>
      </c>
      <c r="R37" s="120">
        <f t="shared" si="26"/>
        <v>0.00759219088937102</v>
      </c>
      <c r="S37" s="120">
        <f t="shared" si="26"/>
        <v>0.00753498385360585</v>
      </c>
      <c r="T37" s="120"/>
    </row>
    <row r="38" s="88" customFormat="1" spans="3:20">
      <c r="C38"/>
      <c r="D38" s="97"/>
      <c r="E38" s="97"/>
      <c r="F38" s="97"/>
      <c r="G38" s="97"/>
      <c r="H38" s="122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</row>
    <row r="39" spans="4:20">
      <c r="D39" s="97" t="s">
        <v>44</v>
      </c>
      <c r="E39" s="97"/>
      <c r="F39" s="125"/>
      <c r="G39" s="125"/>
      <c r="H39" s="126"/>
      <c r="I39" s="125">
        <f t="shared" ref="I39:R39" si="27">-I35*I40</f>
        <v>-11.039</v>
      </c>
      <c r="J39" s="125">
        <f t="shared" si="27"/>
        <v>-8.942</v>
      </c>
      <c r="K39" s="125">
        <f t="shared" si="27"/>
        <v>-12.312</v>
      </c>
      <c r="L39" s="125">
        <f t="shared" si="27"/>
        <v>-13.756</v>
      </c>
      <c r="M39" s="125">
        <f t="shared" si="27"/>
        <v>-13.794</v>
      </c>
      <c r="N39" s="125">
        <f t="shared" si="27"/>
        <v>-34.276</v>
      </c>
      <c r="O39" s="125">
        <f t="shared" si="27"/>
        <v>-34.542</v>
      </c>
      <c r="P39" s="125">
        <f t="shared" si="27"/>
        <v>-34.789</v>
      </c>
      <c r="Q39" s="125">
        <f t="shared" si="27"/>
        <v>-35.036</v>
      </c>
      <c r="R39" s="125">
        <f t="shared" si="27"/>
        <v>-35.302</v>
      </c>
      <c r="S39" s="125">
        <f t="shared" ref="S39" si="28">-S35*S40</f>
        <v>-35.568</v>
      </c>
      <c r="T39" s="125"/>
    </row>
    <row r="40" spans="3:20">
      <c r="C40" s="88"/>
      <c r="D40" s="98" t="s">
        <v>71</v>
      </c>
      <c r="E40" s="98"/>
      <c r="F40" s="127"/>
      <c r="G40" s="127"/>
      <c r="H40" s="128"/>
      <c r="I40" s="135">
        <v>0.19</v>
      </c>
      <c r="J40" s="135">
        <v>0.17</v>
      </c>
      <c r="K40" s="135">
        <v>0.19</v>
      </c>
      <c r="L40" s="135">
        <v>0.19</v>
      </c>
      <c r="M40" s="135">
        <v>0.19</v>
      </c>
      <c r="N40" s="135">
        <v>0.19</v>
      </c>
      <c r="O40" s="135">
        <v>0.19</v>
      </c>
      <c r="P40" s="135">
        <v>0.19</v>
      </c>
      <c r="Q40" s="135">
        <v>0.19</v>
      </c>
      <c r="R40" s="135">
        <v>0.19</v>
      </c>
      <c r="S40" s="135">
        <v>0.19</v>
      </c>
      <c r="T40" s="127"/>
    </row>
    <row r="41" s="88" customFormat="1" spans="3:20">
      <c r="C41"/>
      <c r="D41" s="97"/>
      <c r="E41" s="97"/>
      <c r="F41" s="97"/>
      <c r="G41" s="97"/>
      <c r="H41" s="122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</row>
    <row r="42" s="88" customFormat="1" spans="3:20">
      <c r="C42"/>
      <c r="D42" s="97" t="s">
        <v>101</v>
      </c>
      <c r="E42" s="97"/>
      <c r="F42" s="125"/>
      <c r="G42" s="125"/>
      <c r="H42" s="126"/>
      <c r="I42" s="125">
        <f t="shared" ref="I42" si="29">I35+I39</f>
        <v>47.061</v>
      </c>
      <c r="J42" s="125">
        <f t="shared" ref="J42:R42" si="30">J35+J39</f>
        <v>43.658</v>
      </c>
      <c r="K42" s="136">
        <f t="shared" si="30"/>
        <v>52.488</v>
      </c>
      <c r="L42" s="125">
        <f t="shared" si="30"/>
        <v>58.644</v>
      </c>
      <c r="M42" s="125">
        <f t="shared" si="30"/>
        <v>58.806</v>
      </c>
      <c r="N42" s="125">
        <f t="shared" si="30"/>
        <v>146.124</v>
      </c>
      <c r="O42" s="125">
        <f t="shared" si="30"/>
        <v>147.258</v>
      </c>
      <c r="P42" s="125">
        <f t="shared" si="30"/>
        <v>148.311</v>
      </c>
      <c r="Q42" s="125">
        <f t="shared" si="30"/>
        <v>149.364</v>
      </c>
      <c r="R42" s="125">
        <f t="shared" si="30"/>
        <v>150.498</v>
      </c>
      <c r="S42" s="125">
        <f t="shared" ref="S42" si="31">S35+S39</f>
        <v>151.632</v>
      </c>
      <c r="T42" s="125"/>
    </row>
    <row r="43" spans="3:20">
      <c r="C43" s="88"/>
      <c r="D43" s="98" t="s">
        <v>69</v>
      </c>
      <c r="E43" s="98"/>
      <c r="F43" s="120"/>
      <c r="G43" s="120"/>
      <c r="H43" s="121"/>
      <c r="I43" s="120">
        <f t="shared" ref="I43" si="32">IF(ISERROR(I42/I$24),"n.a.",(I42/I$24))</f>
        <v>0.0409510964148973</v>
      </c>
      <c r="J43" s="120">
        <f t="shared" ref="J43:R43" si="33">IF(ISERROR(J42/J$24),"n.a.",(J42/J$24))</f>
        <v>0.0347706275884039</v>
      </c>
      <c r="K43" s="120">
        <f t="shared" si="33"/>
        <v>0.0387708671886542</v>
      </c>
      <c r="L43" s="120">
        <f t="shared" si="33"/>
        <v>0.0405279889426399</v>
      </c>
      <c r="M43" s="120">
        <f t="shared" si="33"/>
        <v>0.0407638985165673</v>
      </c>
      <c r="N43" s="120">
        <f t="shared" si="33"/>
        <v>0.099302752293578</v>
      </c>
      <c r="O43" s="120">
        <f t="shared" si="33"/>
        <v>0.099083568833266</v>
      </c>
      <c r="P43" s="120">
        <f t="shared" si="33"/>
        <v>0.0988081279147235</v>
      </c>
      <c r="Q43" s="120">
        <f t="shared" si="33"/>
        <v>0.0985185673768221</v>
      </c>
      <c r="R43" s="120">
        <f t="shared" si="33"/>
        <v>0.0982876175548589</v>
      </c>
      <c r="S43" s="120">
        <f t="shared" ref="S43" si="34">IF(ISERROR(S42/S$24),"n.a.",(S42/S$24))</f>
        <v>0.0980484966052376</v>
      </c>
      <c r="T43" s="120"/>
    </row>
    <row r="44" spans="3:20">
      <c r="C44" s="88"/>
      <c r="D44" s="98" t="s">
        <v>63</v>
      </c>
      <c r="E44" s="98"/>
      <c r="F44" s="98"/>
      <c r="G44" s="118"/>
      <c r="H44" s="119"/>
      <c r="I44" s="137" t="str">
        <f t="shared" ref="I44:S44" si="35">IF(ISERROR(I42/H42-1),"n.a.",(I42/H42-1))</f>
        <v>n.a.</v>
      </c>
      <c r="J44" s="120">
        <f t="shared" si="35"/>
        <v>-0.0723104056437389</v>
      </c>
      <c r="K44" s="120">
        <f t="shared" si="35"/>
        <v>0.202253882449952</v>
      </c>
      <c r="L44" s="120">
        <f t="shared" si="35"/>
        <v>0.117283950617284</v>
      </c>
      <c r="M44" s="120">
        <f t="shared" si="35"/>
        <v>0.00276243093922646</v>
      </c>
      <c r="N44" s="120">
        <f t="shared" si="35"/>
        <v>1.48484848484848</v>
      </c>
      <c r="O44" s="120">
        <f t="shared" si="35"/>
        <v>0.0077605321507761</v>
      </c>
      <c r="P44" s="120">
        <f t="shared" si="35"/>
        <v>0.00715071507150689</v>
      </c>
      <c r="Q44" s="120">
        <f t="shared" si="35"/>
        <v>0.00709994538503578</v>
      </c>
      <c r="R44" s="120">
        <f t="shared" si="35"/>
        <v>0.00759219088937102</v>
      </c>
      <c r="S44" s="120">
        <f t="shared" si="35"/>
        <v>0.00753498385360585</v>
      </c>
      <c r="T44" s="120"/>
    </row>
    <row r="45" spans="4:20">
      <c r="D45" s="97"/>
      <c r="E45" s="97"/>
      <c r="F45" s="97"/>
      <c r="G45" s="97"/>
      <c r="H45" s="122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</row>
    <row r="46" spans="4:20">
      <c r="D46" s="97" t="s">
        <v>85</v>
      </c>
      <c r="E46" s="97"/>
      <c r="F46" s="125"/>
      <c r="G46" s="125"/>
      <c r="H46" s="126"/>
      <c r="I46" s="125">
        <f t="shared" ref="I46" si="36">-I31</f>
        <v>36</v>
      </c>
      <c r="J46" s="125">
        <f t="shared" ref="J46:R46" si="37">-J31</f>
        <v>40</v>
      </c>
      <c r="K46" s="125">
        <f t="shared" si="37"/>
        <v>47</v>
      </c>
      <c r="L46" s="125">
        <f t="shared" si="37"/>
        <v>52</v>
      </c>
      <c r="M46" s="125">
        <f t="shared" si="37"/>
        <v>55</v>
      </c>
      <c r="N46" s="125">
        <f t="shared" si="37"/>
        <v>-48</v>
      </c>
      <c r="O46" s="125">
        <f t="shared" si="37"/>
        <v>-48</v>
      </c>
      <c r="P46" s="125">
        <f t="shared" si="37"/>
        <v>-48</v>
      </c>
      <c r="Q46" s="125">
        <f t="shared" si="37"/>
        <v>-48</v>
      </c>
      <c r="R46" s="125">
        <f t="shared" si="37"/>
        <v>-48</v>
      </c>
      <c r="S46" s="125">
        <f t="shared" ref="S46" si="38">-S31</f>
        <v>-48</v>
      </c>
      <c r="T46" s="125"/>
    </row>
    <row r="47" s="88" customFormat="1" spans="3:20">
      <c r="C47"/>
      <c r="D47" s="97"/>
      <c r="E47" s="97"/>
      <c r="F47" s="97"/>
      <c r="G47" s="97"/>
      <c r="H47" s="122"/>
      <c r="I47" s="97"/>
      <c r="J47" s="97"/>
      <c r="K47" s="138"/>
      <c r="L47" s="138"/>
      <c r="M47" s="138"/>
      <c r="N47" s="138"/>
      <c r="O47" s="138"/>
      <c r="P47" s="138"/>
      <c r="Q47" s="138"/>
      <c r="R47" s="138"/>
      <c r="S47" s="138"/>
      <c r="T47" s="138"/>
    </row>
    <row r="48" s="88" customFormat="1" spans="3:20">
      <c r="C48"/>
      <c r="D48" s="97" t="s">
        <v>42</v>
      </c>
      <c r="E48" s="97"/>
      <c r="F48" s="116"/>
      <c r="G48" s="116"/>
      <c r="H48" s="117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45"/>
    </row>
    <row r="49" spans="3:20">
      <c r="C49" s="88"/>
      <c r="D49" s="98" t="s">
        <v>77</v>
      </c>
      <c r="E49" s="98"/>
      <c r="F49" s="120">
        <f t="shared" ref="F49:G49" si="39">IF(ISERROR(-F48/F$24),"n.a.",(-F48/F$24))</f>
        <v>0</v>
      </c>
      <c r="G49" s="120">
        <f t="shared" si="39"/>
        <v>0</v>
      </c>
      <c r="H49" s="121">
        <f t="shared" ref="H49" si="40">IF(ISERROR(-H48/H$24),"n.a.",(-H48/H$24))</f>
        <v>0</v>
      </c>
      <c r="I49" s="120">
        <f t="shared" ref="I49:R49" si="41">IF(ISERROR(-I48/I$24),"n.a.",(-I48/I$24))</f>
        <v>0</v>
      </c>
      <c r="J49" s="120">
        <f t="shared" si="41"/>
        <v>0</v>
      </c>
      <c r="K49" s="120">
        <f t="shared" si="41"/>
        <v>0</v>
      </c>
      <c r="L49" s="120">
        <f t="shared" si="41"/>
        <v>0</v>
      </c>
      <c r="M49" s="120">
        <f t="shared" si="41"/>
        <v>0</v>
      </c>
      <c r="N49" s="120">
        <f t="shared" si="41"/>
        <v>0</v>
      </c>
      <c r="O49" s="120">
        <f t="shared" si="41"/>
        <v>0</v>
      </c>
      <c r="P49" s="120">
        <f t="shared" si="41"/>
        <v>0</v>
      </c>
      <c r="Q49" s="120">
        <f t="shared" si="41"/>
        <v>0</v>
      </c>
      <c r="R49" s="120">
        <f t="shared" si="41"/>
        <v>0</v>
      </c>
      <c r="S49" s="120">
        <f t="shared" ref="S49" si="42">IF(ISERROR(-S48/S$24),"n.a.",(-S48/S$24))</f>
        <v>0</v>
      </c>
      <c r="T49" s="120"/>
    </row>
    <row r="50" spans="3:20">
      <c r="C50" s="88"/>
      <c r="D50" s="98" t="s">
        <v>102</v>
      </c>
      <c r="E50" s="98"/>
      <c r="F50" s="120">
        <f t="shared" ref="F50:G50" si="43">F48/F31</f>
        <v>0</v>
      </c>
      <c r="G50" s="120">
        <f t="shared" si="43"/>
        <v>0</v>
      </c>
      <c r="H50" s="121">
        <f t="shared" ref="H50" si="44">H48/H31</f>
        <v>0</v>
      </c>
      <c r="I50" s="120">
        <f t="shared" ref="I50:R50" si="45">I48/I31</f>
        <v>0</v>
      </c>
      <c r="J50" s="120">
        <f t="shared" si="45"/>
        <v>0</v>
      </c>
      <c r="K50" s="120">
        <f t="shared" si="45"/>
        <v>0</v>
      </c>
      <c r="L50" s="120">
        <f t="shared" si="45"/>
        <v>0</v>
      </c>
      <c r="M50" s="120">
        <f t="shared" si="45"/>
        <v>0</v>
      </c>
      <c r="N50" s="120">
        <f t="shared" si="45"/>
        <v>0</v>
      </c>
      <c r="O50" s="120">
        <f t="shared" si="45"/>
        <v>0</v>
      </c>
      <c r="P50" s="120">
        <f t="shared" si="45"/>
        <v>0</v>
      </c>
      <c r="Q50" s="120">
        <f t="shared" si="45"/>
        <v>0</v>
      </c>
      <c r="R50" s="120">
        <f t="shared" si="45"/>
        <v>0</v>
      </c>
      <c r="S50" s="120">
        <f t="shared" ref="S50" si="46">S48/S31</f>
        <v>0</v>
      </c>
      <c r="T50" s="120"/>
    </row>
    <row r="51" customFormat="1" spans="3:20">
      <c r="C51" s="88"/>
      <c r="D51" s="98"/>
      <c r="E51" s="98"/>
      <c r="F51" s="120"/>
      <c r="G51" s="120"/>
      <c r="H51" s="121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0"/>
    </row>
    <row r="52" spans="4:20">
      <c r="D52" s="97" t="s">
        <v>103</v>
      </c>
      <c r="E52" s="97"/>
      <c r="F52" s="116"/>
      <c r="G52" s="116"/>
      <c r="H52" s="117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45"/>
    </row>
    <row r="53" spans="3:20">
      <c r="C53" s="88"/>
      <c r="D53" s="98" t="s">
        <v>77</v>
      </c>
      <c r="E53" s="98"/>
      <c r="F53" s="120">
        <f>IF(ISERROR(F52/F$24),"n.a.",(F52/F$24))</f>
        <v>0</v>
      </c>
      <c r="G53" s="120">
        <f t="shared" ref="G53:S53" si="47">IF(ISERROR(G52/G$24),"n.a.",(G52/G$24))</f>
        <v>0</v>
      </c>
      <c r="H53" s="121">
        <f t="shared" si="47"/>
        <v>0</v>
      </c>
      <c r="I53" s="120">
        <f t="shared" si="47"/>
        <v>0</v>
      </c>
      <c r="J53" s="120">
        <f t="shared" si="47"/>
        <v>0</v>
      </c>
      <c r="K53" s="120">
        <f t="shared" si="47"/>
        <v>0</v>
      </c>
      <c r="L53" s="120">
        <f t="shared" si="47"/>
        <v>0</v>
      </c>
      <c r="M53" s="120">
        <f t="shared" si="47"/>
        <v>0</v>
      </c>
      <c r="N53" s="120">
        <f t="shared" si="47"/>
        <v>0</v>
      </c>
      <c r="O53" s="120">
        <f t="shared" si="47"/>
        <v>0</v>
      </c>
      <c r="P53" s="120">
        <f t="shared" si="47"/>
        <v>0</v>
      </c>
      <c r="Q53" s="120">
        <f t="shared" si="47"/>
        <v>0</v>
      </c>
      <c r="R53" s="120">
        <f t="shared" si="47"/>
        <v>0</v>
      </c>
      <c r="S53" s="120">
        <f t="shared" si="47"/>
        <v>0</v>
      </c>
      <c r="T53" s="120"/>
    </row>
    <row r="54" customFormat="1" spans="3:20">
      <c r="C54" s="88"/>
      <c r="D54" s="98"/>
      <c r="E54" s="98"/>
      <c r="F54" s="120"/>
      <c r="G54" s="120"/>
      <c r="H54" s="121"/>
      <c r="I54" s="120"/>
      <c r="J54" s="120"/>
      <c r="K54" s="120"/>
      <c r="L54" s="120"/>
      <c r="M54" s="120"/>
      <c r="N54" s="120"/>
      <c r="O54" s="120"/>
      <c r="P54" s="120"/>
      <c r="Q54" s="120"/>
      <c r="R54" s="120"/>
      <c r="S54" s="120"/>
      <c r="T54" s="120"/>
    </row>
    <row r="55" customFormat="1" spans="3:20">
      <c r="C55" s="88"/>
      <c r="D55" s="97" t="s">
        <v>80</v>
      </c>
      <c r="E55" s="98"/>
      <c r="F55" s="116"/>
      <c r="G55" s="116"/>
      <c r="H55" s="117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20"/>
    </row>
    <row r="56" customFormat="1" spans="3:20">
      <c r="C56" s="88"/>
      <c r="D56" s="98" t="s">
        <v>77</v>
      </c>
      <c r="E56" s="98"/>
      <c r="F56" s="120">
        <f>IF(ISERROR(F55/F$24),"n.a.",(F55/F$24))</f>
        <v>0</v>
      </c>
      <c r="G56" s="120">
        <f t="shared" ref="G56:S56" si="48">IF(ISERROR(G55/G$24),"n.a.",(G55/G$24))</f>
        <v>0</v>
      </c>
      <c r="H56" s="121">
        <f t="shared" si="48"/>
        <v>0</v>
      </c>
      <c r="I56" s="120">
        <f t="shared" si="48"/>
        <v>0</v>
      </c>
      <c r="J56" s="120">
        <f t="shared" si="48"/>
        <v>0</v>
      </c>
      <c r="K56" s="120">
        <f t="shared" si="48"/>
        <v>0</v>
      </c>
      <c r="L56" s="120">
        <f t="shared" si="48"/>
        <v>0</v>
      </c>
      <c r="M56" s="120">
        <f t="shared" si="48"/>
        <v>0</v>
      </c>
      <c r="N56" s="120">
        <f t="shared" si="48"/>
        <v>0</v>
      </c>
      <c r="O56" s="120">
        <f t="shared" si="48"/>
        <v>0</v>
      </c>
      <c r="P56" s="120">
        <f t="shared" si="48"/>
        <v>0</v>
      </c>
      <c r="Q56" s="120">
        <f t="shared" si="48"/>
        <v>0</v>
      </c>
      <c r="R56" s="120">
        <f t="shared" si="48"/>
        <v>0</v>
      </c>
      <c r="S56" s="120">
        <f t="shared" si="48"/>
        <v>0</v>
      </c>
      <c r="T56" s="120"/>
    </row>
    <row r="57" customFormat="1" spans="3:20">
      <c r="C57" s="88"/>
      <c r="D57" s="98"/>
      <c r="E57" s="98"/>
      <c r="F57" s="120"/>
      <c r="G57" s="120"/>
      <c r="H57" s="121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0"/>
    </row>
    <row r="58" customFormat="1" spans="3:20">
      <c r="C58" s="88"/>
      <c r="D58" s="97" t="s">
        <v>82</v>
      </c>
      <c r="E58" s="98"/>
      <c r="F58" s="116"/>
      <c r="G58" s="116"/>
      <c r="H58" s="117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20"/>
    </row>
    <row r="59" customFormat="1" spans="3:20">
      <c r="C59" s="88"/>
      <c r="D59" s="98" t="s">
        <v>77</v>
      </c>
      <c r="E59" s="98"/>
      <c r="F59" s="120">
        <f>IF(ISERROR(F58/F$24),"n.a.",(F58/F$24))</f>
        <v>0</v>
      </c>
      <c r="G59" s="120">
        <f t="shared" ref="G59:S59" si="49">IF(ISERROR(G58/G$24),"n.a.",(G58/G$24))</f>
        <v>0</v>
      </c>
      <c r="H59" s="121">
        <f t="shared" si="49"/>
        <v>0</v>
      </c>
      <c r="I59" s="120">
        <f t="shared" si="49"/>
        <v>0</v>
      </c>
      <c r="J59" s="120">
        <f t="shared" si="49"/>
        <v>0</v>
      </c>
      <c r="K59" s="120">
        <f t="shared" si="49"/>
        <v>0</v>
      </c>
      <c r="L59" s="120">
        <f t="shared" si="49"/>
        <v>0</v>
      </c>
      <c r="M59" s="120">
        <f t="shared" si="49"/>
        <v>0</v>
      </c>
      <c r="N59" s="120">
        <f t="shared" si="49"/>
        <v>0</v>
      </c>
      <c r="O59" s="120">
        <f t="shared" si="49"/>
        <v>0</v>
      </c>
      <c r="P59" s="120">
        <f t="shared" si="49"/>
        <v>0</v>
      </c>
      <c r="Q59" s="120">
        <f t="shared" si="49"/>
        <v>0</v>
      </c>
      <c r="R59" s="120">
        <f t="shared" si="49"/>
        <v>0</v>
      </c>
      <c r="S59" s="120">
        <f t="shared" si="49"/>
        <v>0</v>
      </c>
      <c r="T59" s="120"/>
    </row>
    <row r="60" spans="4:20">
      <c r="D60" s="1"/>
      <c r="E60" s="1"/>
      <c r="F60" s="1"/>
      <c r="G60" s="1"/>
      <c r="H60" s="12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4:20">
      <c r="D61" s="99" t="s">
        <v>104</v>
      </c>
      <c r="E61" s="99"/>
      <c r="F61" s="129"/>
      <c r="G61" s="129"/>
      <c r="H61" s="130"/>
      <c r="I61" s="129">
        <f>I42+I46+I48+I52+I55+I58</f>
        <v>83.061</v>
      </c>
      <c r="J61" s="129">
        <f t="shared" ref="J61:S61" si="50">J42+J46+J48+J52+J55+J58</f>
        <v>83.658</v>
      </c>
      <c r="K61" s="129">
        <f t="shared" si="50"/>
        <v>99.488</v>
      </c>
      <c r="L61" s="129">
        <f t="shared" si="50"/>
        <v>110.644</v>
      </c>
      <c r="M61" s="129">
        <f t="shared" si="50"/>
        <v>113.806</v>
      </c>
      <c r="N61" s="129">
        <f t="shared" si="50"/>
        <v>98.124</v>
      </c>
      <c r="O61" s="129">
        <f t="shared" si="50"/>
        <v>99.258</v>
      </c>
      <c r="P61" s="129">
        <f t="shared" si="50"/>
        <v>100.311</v>
      </c>
      <c r="Q61" s="129">
        <f t="shared" si="50"/>
        <v>101.364</v>
      </c>
      <c r="R61" s="129">
        <f t="shared" si="50"/>
        <v>102.498</v>
      </c>
      <c r="S61" s="129">
        <f t="shared" si="50"/>
        <v>103.632</v>
      </c>
      <c r="T61" s="129"/>
    </row>
    <row r="62" spans="4:20">
      <c r="D62" s="1"/>
      <c r="E62" s="1"/>
      <c r="F62" s="1"/>
      <c r="G62" s="1"/>
      <c r="H62" s="12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ht="12.75" customHeight="1" spans="4:20">
      <c r="D63" s="100" t="s">
        <v>98</v>
      </c>
      <c r="E63" s="1"/>
      <c r="F63" s="1"/>
      <c r="G63" s="1"/>
      <c r="H63" s="122"/>
      <c r="I63" s="139">
        <f t="shared" ref="I63:S63" si="51">-I18*I61</f>
        <v>-83.061</v>
      </c>
      <c r="J63" s="140">
        <f t="shared" si="51"/>
        <v>-0.0572607802874736</v>
      </c>
      <c r="K63" s="140">
        <f t="shared" si="51"/>
        <v>0</v>
      </c>
      <c r="L63" s="140">
        <f t="shared" si="51"/>
        <v>0</v>
      </c>
      <c r="M63" s="140">
        <f t="shared" si="51"/>
        <v>0</v>
      </c>
      <c r="N63" s="140">
        <f t="shared" si="51"/>
        <v>0</v>
      </c>
      <c r="O63" s="140">
        <f t="shared" si="51"/>
        <v>0</v>
      </c>
      <c r="P63" s="140">
        <f t="shared" si="51"/>
        <v>0</v>
      </c>
      <c r="Q63" s="140">
        <f t="shared" si="51"/>
        <v>0</v>
      </c>
      <c r="R63" s="140">
        <f t="shared" si="51"/>
        <v>0</v>
      </c>
      <c r="S63" s="140">
        <f t="shared" si="51"/>
        <v>0</v>
      </c>
      <c r="T63" s="140"/>
    </row>
    <row r="64" spans="4:20">
      <c r="D64" s="99" t="s">
        <v>105</v>
      </c>
      <c r="E64" s="99"/>
      <c r="F64" s="99"/>
      <c r="G64" s="99"/>
      <c r="H64" s="131"/>
      <c r="I64" s="141">
        <f>I63+I61</f>
        <v>0</v>
      </c>
      <c r="J64" s="142">
        <f t="shared" ref="J64:S64" si="52">J63+J61</f>
        <v>83.6007392197125</v>
      </c>
      <c r="K64" s="142">
        <f t="shared" si="52"/>
        <v>99.488</v>
      </c>
      <c r="L64" s="142">
        <f t="shared" si="52"/>
        <v>110.644</v>
      </c>
      <c r="M64" s="142">
        <f t="shared" si="52"/>
        <v>113.806</v>
      </c>
      <c r="N64" s="142">
        <f t="shared" si="52"/>
        <v>98.124</v>
      </c>
      <c r="O64" s="142">
        <f t="shared" si="52"/>
        <v>99.258</v>
      </c>
      <c r="P64" s="142">
        <f t="shared" si="52"/>
        <v>100.311</v>
      </c>
      <c r="Q64" s="142">
        <f t="shared" si="52"/>
        <v>101.364</v>
      </c>
      <c r="R64" s="142">
        <f t="shared" si="52"/>
        <v>102.498</v>
      </c>
      <c r="S64" s="142">
        <f t="shared" si="52"/>
        <v>103.632</v>
      </c>
      <c r="T64" s="142"/>
    </row>
    <row r="65" spans="4:20">
      <c r="D65" s="1"/>
      <c r="E65" s="1"/>
      <c r="F65" s="1"/>
      <c r="G65" s="1"/>
      <c r="H65" s="12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ht="12.75" customHeight="1" spans="4:20">
      <c r="D66" s="147" t="s">
        <v>106</v>
      </c>
      <c r="E66" s="147"/>
      <c r="F66" s="147"/>
      <c r="G66" s="147"/>
      <c r="H66" s="154"/>
      <c r="I66" s="219">
        <f>(I22-F7)/2</f>
        <v>0</v>
      </c>
      <c r="J66" s="220">
        <f t="shared" ref="J66:S66" si="53">I66+365.25</f>
        <v>365.25</v>
      </c>
      <c r="K66" s="220">
        <f t="shared" si="53"/>
        <v>730.5</v>
      </c>
      <c r="L66" s="220">
        <f t="shared" si="53"/>
        <v>1095.75</v>
      </c>
      <c r="M66" s="220">
        <f t="shared" si="53"/>
        <v>1461</v>
      </c>
      <c r="N66" s="220">
        <f t="shared" si="53"/>
        <v>1826.25</v>
      </c>
      <c r="O66" s="220">
        <f t="shared" si="53"/>
        <v>2191.5</v>
      </c>
      <c r="P66" s="220">
        <f t="shared" si="53"/>
        <v>2556.75</v>
      </c>
      <c r="Q66" s="220">
        <f t="shared" si="53"/>
        <v>2922</v>
      </c>
      <c r="R66" s="220">
        <f t="shared" si="53"/>
        <v>3287.25</v>
      </c>
      <c r="S66" s="220">
        <f t="shared" si="53"/>
        <v>3652.5</v>
      </c>
      <c r="T66" s="220"/>
    </row>
    <row r="67" spans="4:20">
      <c r="D67" s="148" t="s">
        <v>107</v>
      </c>
      <c r="E67" s="148"/>
      <c r="F67" s="148"/>
      <c r="G67" s="148"/>
      <c r="H67" s="155"/>
      <c r="I67" s="218">
        <f>1/((1+$F$11)^(I66/365.25))</f>
        <v>1</v>
      </c>
      <c r="J67" s="221">
        <f t="shared" ref="J67:S67" si="54">1/((1+$F$11)^(J66/365.25))</f>
        <v>0.921658986175115</v>
      </c>
      <c r="K67" s="221">
        <f t="shared" si="54"/>
        <v>0.849455286797341</v>
      </c>
      <c r="L67" s="221">
        <f t="shared" si="54"/>
        <v>0.782908098430729</v>
      </c>
      <c r="M67" s="221">
        <f t="shared" si="54"/>
        <v>0.721574284267953</v>
      </c>
      <c r="N67" s="221">
        <f t="shared" si="54"/>
        <v>0.665045423288436</v>
      </c>
      <c r="O67" s="221">
        <f t="shared" si="54"/>
        <v>0.612945090588421</v>
      </c>
      <c r="P67" s="221">
        <f t="shared" si="54"/>
        <v>0.564926350772738</v>
      </c>
      <c r="Q67" s="221">
        <f t="shared" si="54"/>
        <v>0.520669447716809</v>
      </c>
      <c r="R67" s="221">
        <f t="shared" si="54"/>
        <v>0.479879675315031</v>
      </c>
      <c r="S67" s="221">
        <f t="shared" si="54"/>
        <v>0.442285415036895</v>
      </c>
      <c r="T67" s="221"/>
    </row>
    <row r="68" spans="4:20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40"/>
      <c r="S68" s="140"/>
      <c r="T68" s="140"/>
    </row>
    <row r="69" spans="4:20">
      <c r="D69" s="149" t="s">
        <v>108</v>
      </c>
      <c r="E69" s="149"/>
      <c r="F69" s="149"/>
      <c r="G69" s="149"/>
      <c r="H69" s="149"/>
      <c r="I69" s="149"/>
      <c r="J69" s="149"/>
      <c r="K69" s="149"/>
      <c r="L69" s="149"/>
      <c r="M69" s="149"/>
      <c r="N69" s="149"/>
      <c r="O69" s="149"/>
      <c r="P69" s="149" t="s">
        <v>109</v>
      </c>
      <c r="Q69" s="149"/>
      <c r="R69" s="149"/>
      <c r="S69" s="149"/>
      <c r="T69" s="263">
        <f>S64*(1+F9)/(F11-F9)</f>
        <v>1301.877</v>
      </c>
    </row>
    <row r="70" spans="4:20">
      <c r="D70" s="112"/>
      <c r="E70" s="112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 t="s">
        <v>110</v>
      </c>
      <c r="Q70" s="112"/>
      <c r="R70" s="112"/>
      <c r="S70" s="112"/>
      <c r="T70" s="264">
        <f>S27*F10</f>
        <v>1183.2</v>
      </c>
    </row>
    <row r="71" spans="17:20">
      <c r="Q71" s="167"/>
      <c r="R71" s="167"/>
      <c r="S71" s="167"/>
      <c r="T71" s="167"/>
    </row>
    <row r="72" spans="6:15">
      <c r="F72" s="91" t="s">
        <v>111</v>
      </c>
      <c r="G72" s="91"/>
      <c r="H72" s="91"/>
      <c r="I72" s="91"/>
      <c r="L72" s="91" t="s">
        <v>112</v>
      </c>
      <c r="M72" s="91"/>
      <c r="N72" s="91"/>
      <c r="O72" s="91"/>
    </row>
    <row r="73" ht="4.5" customHeight="1"/>
    <row r="74" spans="6:15">
      <c r="F74" s="112" t="s">
        <v>113</v>
      </c>
      <c r="G74" s="112"/>
      <c r="H74" s="156" t="s">
        <v>114</v>
      </c>
      <c r="I74" s="156" t="s">
        <v>115</v>
      </c>
      <c r="L74" s="112" t="s">
        <v>113</v>
      </c>
      <c r="M74" s="236"/>
      <c r="N74" s="156" t="s">
        <v>114</v>
      </c>
      <c r="O74" s="156" t="s">
        <v>115</v>
      </c>
    </row>
    <row r="75" spans="6:15">
      <c r="F75" t="s">
        <v>116</v>
      </c>
      <c r="H75" s="157">
        <f>SUMPRODUCT($I$64:$T$64,$I$67:$T$67)</f>
        <v>660.869261842447</v>
      </c>
      <c r="I75" s="108">
        <f>H75/$H$77</f>
        <v>0.534393985527041</v>
      </c>
      <c r="L75" t="s">
        <v>116</v>
      </c>
      <c r="N75" s="237">
        <f>SUMPRODUCT($G$64:$T$64,$G$67:$T$67)</f>
        <v>660.869261842447</v>
      </c>
      <c r="O75" s="108">
        <f>N75/$N$77</f>
        <v>0.537876796999742</v>
      </c>
    </row>
    <row r="76" spans="6:15">
      <c r="F76" t="s">
        <v>117</v>
      </c>
      <c r="H76" s="157">
        <f>T69*S67</f>
        <v>575.801209271988</v>
      </c>
      <c r="I76" s="108">
        <f>H76/$H$77</f>
        <v>0.465606014472959</v>
      </c>
      <c r="L76" t="s">
        <v>117</v>
      </c>
      <c r="N76" s="237">
        <f>T70*R67</f>
        <v>567.793631832745</v>
      </c>
      <c r="O76" s="108">
        <f>N76/$N$77</f>
        <v>0.462123203000258</v>
      </c>
    </row>
    <row r="77" spans="6:15">
      <c r="F77" s="158" t="s">
        <v>118</v>
      </c>
      <c r="G77" s="159"/>
      <c r="H77" s="160">
        <f>SUM(H75:H76)</f>
        <v>1236.67047111444</v>
      </c>
      <c r="I77" s="222">
        <f>SUM(I75:I76)</f>
        <v>1</v>
      </c>
      <c r="L77" s="158" t="s">
        <v>118</v>
      </c>
      <c r="M77" s="159"/>
      <c r="N77" s="238">
        <f>SUM(N75:N76)</f>
        <v>1228.66289367519</v>
      </c>
      <c r="O77" s="222">
        <f>SUM(O75:O76)</f>
        <v>1</v>
      </c>
    </row>
    <row r="78" spans="6:15">
      <c r="F78" s="97" t="s">
        <v>119</v>
      </c>
      <c r="G78" s="96"/>
      <c r="H78" s="161">
        <f>-SUM(Assumptions!$D$19:$D$22)</f>
        <v>-84.616813539585</v>
      </c>
      <c r="I78" s="223"/>
      <c r="L78" s="97" t="s">
        <v>119</v>
      </c>
      <c r="M78" s="96"/>
      <c r="N78" s="161">
        <f>-SUM(Assumptions!$D$19:$D$22)</f>
        <v>-84.616813539585</v>
      </c>
      <c r="O78" s="223"/>
    </row>
    <row r="79" spans="6:15">
      <c r="F79" s="158" t="s">
        <v>120</v>
      </c>
      <c r="G79" s="159"/>
      <c r="H79" s="160">
        <f>H77+H78</f>
        <v>1152.05365757485</v>
      </c>
      <c r="I79" s="222"/>
      <c r="L79" s="158" t="s">
        <v>120</v>
      </c>
      <c r="M79" s="159"/>
      <c r="N79" s="238">
        <f>N77+N78</f>
        <v>1144.04608013561</v>
      </c>
      <c r="O79" s="222"/>
    </row>
    <row r="80" spans="6:15">
      <c r="F80" s="147" t="s">
        <v>121</v>
      </c>
      <c r="G80" s="162"/>
      <c r="H80" s="163">
        <f>H79/Assumptions!$D$17*100</f>
        <v>578.921435967261</v>
      </c>
      <c r="I80" s="224"/>
      <c r="L80" s="147" t="s">
        <v>121</v>
      </c>
      <c r="M80" s="162"/>
      <c r="N80" s="239">
        <f>N79/Assumptions!$D$17*100</f>
        <v>574.897527706335</v>
      </c>
      <c r="O80" s="224"/>
    </row>
    <row r="81" spans="6:15">
      <c r="F81" s="164" t="s">
        <v>122</v>
      </c>
      <c r="G81" s="165"/>
      <c r="H81" s="166">
        <f>H80/Assumptions!$D$16-1</f>
        <v>2.50861476343795</v>
      </c>
      <c r="I81" s="225"/>
      <c r="L81" s="164" t="s">
        <v>122</v>
      </c>
      <c r="M81" s="165"/>
      <c r="N81" s="240">
        <f>N80/Assumptions!$D$16-1</f>
        <v>2.48422744064446</v>
      </c>
      <c r="O81" s="225"/>
    </row>
    <row r="82" spans="8:8">
      <c r="H82" s="167"/>
    </row>
    <row r="83" spans="4:20">
      <c r="D83" s="91" t="s">
        <v>123</v>
      </c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</row>
    <row r="84" ht="4.5" customHeight="1"/>
    <row r="85" spans="4:20">
      <c r="D85" s="112" t="s">
        <v>124</v>
      </c>
      <c r="E85" s="112"/>
      <c r="F85" s="112"/>
      <c r="G85" s="112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49"/>
    </row>
    <row r="87" ht="12.75" customHeight="1" spans="5:16">
      <c r="E87" s="168" t="s">
        <v>92</v>
      </c>
      <c r="F87" s="169">
        <v>0.005</v>
      </c>
      <c r="G87" s="168" t="s">
        <v>125</v>
      </c>
      <c r="I87" s="226">
        <v>0.0025</v>
      </c>
      <c r="L87" s="168" t="s">
        <v>126</v>
      </c>
      <c r="M87" s="241">
        <v>8.5</v>
      </c>
      <c r="N87" s="168" t="s">
        <v>127</v>
      </c>
      <c r="P87" s="242">
        <v>0.25</v>
      </c>
    </row>
    <row r="88" spans="5:16">
      <c r="E88" s="168" t="s">
        <v>128</v>
      </c>
      <c r="F88" s="170">
        <v>0.085</v>
      </c>
      <c r="G88" s="168" t="s">
        <v>129</v>
      </c>
      <c r="I88" s="226">
        <v>0.005</v>
      </c>
      <c r="L88" s="168" t="s">
        <v>128</v>
      </c>
      <c r="M88" s="243">
        <f>F88</f>
        <v>0.085</v>
      </c>
      <c r="N88" s="168" t="s">
        <v>129</v>
      </c>
      <c r="P88" s="244">
        <f>I88</f>
        <v>0.005</v>
      </c>
    </row>
    <row r="90" spans="5:17">
      <c r="E90" s="171" t="s">
        <v>130</v>
      </c>
      <c r="F90" s="171"/>
      <c r="G90" s="171"/>
      <c r="H90" s="171"/>
      <c r="I90" s="171"/>
      <c r="J90" s="171"/>
      <c r="L90" s="171" t="s">
        <v>131</v>
      </c>
      <c r="M90" s="171"/>
      <c r="N90" s="171"/>
      <c r="O90" s="171"/>
      <c r="P90" s="171"/>
      <c r="Q90" s="171"/>
    </row>
    <row r="91" ht="4.5" customHeight="1"/>
    <row r="92" spans="5:17">
      <c r="E92" s="172" t="s">
        <v>132</v>
      </c>
      <c r="F92" s="112"/>
      <c r="G92" s="112"/>
      <c r="H92" s="112"/>
      <c r="I92" s="112"/>
      <c r="J92" s="112"/>
      <c r="L92" s="172" t="s">
        <v>132</v>
      </c>
      <c r="M92" s="112"/>
      <c r="N92" s="112"/>
      <c r="O92" s="112"/>
      <c r="P92" s="112"/>
      <c r="Q92" s="112"/>
    </row>
    <row r="93" spans="5:17">
      <c r="E93" s="173" t="s">
        <v>133</v>
      </c>
      <c r="F93" s="174" t="s">
        <v>134</v>
      </c>
      <c r="G93" s="175"/>
      <c r="H93" s="175"/>
      <c r="I93" s="175"/>
      <c r="J93" s="227"/>
      <c r="L93" s="173" t="s">
        <v>133</v>
      </c>
      <c r="M93" s="175" t="s">
        <v>135</v>
      </c>
      <c r="N93" s="175"/>
      <c r="O93" s="175"/>
      <c r="P93" s="175"/>
      <c r="Q93" s="227"/>
    </row>
    <row r="94" ht="12.75" customHeight="1" spans="5:17">
      <c r="E94" s="176">
        <f>H77</f>
        <v>1236.67047111444</v>
      </c>
      <c r="F94" s="177">
        <f>G94-$I$87</f>
        <v>0</v>
      </c>
      <c r="G94" s="177">
        <f>H94-$I$87</f>
        <v>0.0025</v>
      </c>
      <c r="H94" s="178">
        <f>$F$87</f>
        <v>0.005</v>
      </c>
      <c r="I94" s="177">
        <f>H94+$I$87</f>
        <v>0.0075</v>
      </c>
      <c r="J94" s="228">
        <f>I94+$I$87</f>
        <v>0.01</v>
      </c>
      <c r="L94" s="176">
        <f>N77</f>
        <v>1228.66289367519</v>
      </c>
      <c r="M94" s="245">
        <f>N94-$P$87</f>
        <v>8</v>
      </c>
      <c r="N94" s="245">
        <f>O94-$P$87</f>
        <v>8.25</v>
      </c>
      <c r="O94" s="246">
        <f>$M$87</f>
        <v>8.5</v>
      </c>
      <c r="P94" s="245">
        <f>O94+$P$87</f>
        <v>8.75</v>
      </c>
      <c r="Q94" s="265">
        <f>P94+$P$87</f>
        <v>9</v>
      </c>
    </row>
    <row r="95" ht="12.75" customHeight="1" spans="5:17">
      <c r="E95" s="179">
        <f>E96-$I$88</f>
        <v>0.075</v>
      </c>
      <c r="F95" s="180" t="e">
        <v>#DIV/0!</v>
      </c>
      <c r="G95" s="181" t="e">
        <v>#DIV/0!</v>
      </c>
      <c r="H95" s="182" t="e">
        <v>#DIV/0!</v>
      </c>
      <c r="I95" s="181" t="e">
        <v>#DIV/0!</v>
      </c>
      <c r="J95" s="229" t="e">
        <v>#DIV/0!</v>
      </c>
      <c r="L95" s="179">
        <f>L96-$I$88</f>
        <v>0.075</v>
      </c>
      <c r="M95" s="247">
        <v>0</v>
      </c>
      <c r="N95" s="248">
        <v>0</v>
      </c>
      <c r="O95" s="248">
        <v>0</v>
      </c>
      <c r="P95" s="248">
        <v>0</v>
      </c>
      <c r="Q95" s="266">
        <v>0</v>
      </c>
    </row>
    <row r="96" ht="12.75" customHeight="1" spans="5:20">
      <c r="E96" s="179">
        <f>E97-$I$88</f>
        <v>0.08</v>
      </c>
      <c r="F96" s="183" t="e">
        <v>#DIV/0!</v>
      </c>
      <c r="G96" s="184" t="e">
        <v>#DIV/0!</v>
      </c>
      <c r="H96" s="182" t="e">
        <v>#DIV/0!</v>
      </c>
      <c r="I96" s="184" t="e">
        <v>#DIV/0!</v>
      </c>
      <c r="J96" s="230" t="e">
        <v>#DIV/0!</v>
      </c>
      <c r="L96" s="179">
        <f>L97-$I$88</f>
        <v>0.08</v>
      </c>
      <c r="M96" s="249">
        <v>0</v>
      </c>
      <c r="N96" s="250">
        <v>0</v>
      </c>
      <c r="O96" s="251">
        <v>0</v>
      </c>
      <c r="P96" s="250">
        <v>0</v>
      </c>
      <c r="Q96" s="267">
        <v>0</v>
      </c>
      <c r="R96" s="258"/>
      <c r="S96" s="258"/>
      <c r="T96" s="258"/>
    </row>
    <row r="97" ht="12.75" customHeight="1" spans="5:20">
      <c r="E97" s="185">
        <f>$F$88</f>
        <v>0.085</v>
      </c>
      <c r="F97" s="183" t="e">
        <v>#DIV/0!</v>
      </c>
      <c r="G97" s="182" t="e">
        <v>#DIV/0!</v>
      </c>
      <c r="H97" s="184" t="e">
        <v>#DIV/0!</v>
      </c>
      <c r="I97" s="182" t="e">
        <v>#DIV/0!</v>
      </c>
      <c r="J97" s="230" t="e">
        <v>#DIV/0!</v>
      </c>
      <c r="L97" s="185">
        <f>$M$88</f>
        <v>0.085</v>
      </c>
      <c r="M97" s="249">
        <v>0</v>
      </c>
      <c r="N97" s="251">
        <v>0</v>
      </c>
      <c r="O97" s="250">
        <v>0</v>
      </c>
      <c r="P97" s="251">
        <v>0</v>
      </c>
      <c r="Q97" s="267">
        <v>0</v>
      </c>
      <c r="R97" s="258"/>
      <c r="S97" s="258"/>
      <c r="T97" s="258"/>
    </row>
    <row r="98" ht="12.75" customHeight="1" spans="5:20">
      <c r="E98" s="186">
        <f>E97+$I$88</f>
        <v>0.09</v>
      </c>
      <c r="F98" s="183" t="e">
        <v>#DIV/0!</v>
      </c>
      <c r="G98" s="184" t="e">
        <v>#DIV/0!</v>
      </c>
      <c r="H98" s="182" t="e">
        <v>#DIV/0!</v>
      </c>
      <c r="I98" s="184" t="e">
        <v>#DIV/0!</v>
      </c>
      <c r="J98" s="230" t="e">
        <v>#DIV/0!</v>
      </c>
      <c r="L98" s="186">
        <f>L97+$I$88</f>
        <v>0.09</v>
      </c>
      <c r="M98" s="249">
        <v>0</v>
      </c>
      <c r="N98" s="250">
        <v>0</v>
      </c>
      <c r="O98" s="251">
        <v>0</v>
      </c>
      <c r="P98" s="250">
        <v>0</v>
      </c>
      <c r="Q98" s="267">
        <v>0</v>
      </c>
      <c r="R98" s="258"/>
      <c r="S98" s="258"/>
      <c r="T98" s="258"/>
    </row>
    <row r="99" ht="12.75" customHeight="1" spans="5:20">
      <c r="E99" s="187">
        <f>E98+$I$88</f>
        <v>0.095</v>
      </c>
      <c r="F99" s="188" t="e">
        <v>#DIV/0!</v>
      </c>
      <c r="G99" s="189" t="e">
        <v>#DIV/0!</v>
      </c>
      <c r="H99" s="189" t="e">
        <v>#DIV/0!</v>
      </c>
      <c r="I99" s="189" t="e">
        <v>#DIV/0!</v>
      </c>
      <c r="J99" s="231" t="e">
        <v>#DIV/0!</v>
      </c>
      <c r="L99" s="187">
        <f>L98+$I$88</f>
        <v>0.095</v>
      </c>
      <c r="M99" s="252">
        <v>0</v>
      </c>
      <c r="N99" s="253">
        <v>0</v>
      </c>
      <c r="O99" s="253">
        <v>0</v>
      </c>
      <c r="P99" s="253">
        <v>0</v>
      </c>
      <c r="Q99" s="268">
        <v>0</v>
      </c>
      <c r="R99" s="258"/>
      <c r="S99" s="258"/>
      <c r="T99" s="258"/>
    </row>
    <row r="101" customFormat="1" spans="5:17">
      <c r="E101" s="172" t="s">
        <v>136</v>
      </c>
      <c r="F101" s="112"/>
      <c r="G101" s="112"/>
      <c r="H101" s="112"/>
      <c r="I101" s="112"/>
      <c r="J101" s="112"/>
      <c r="L101" s="172" t="s">
        <v>136</v>
      </c>
      <c r="M101" s="112"/>
      <c r="N101" s="112"/>
      <c r="O101" s="112"/>
      <c r="P101" s="112"/>
      <c r="Q101" s="112"/>
    </row>
    <row r="102" customFormat="1" spans="5:17">
      <c r="E102" s="173" t="s">
        <v>133</v>
      </c>
      <c r="F102" s="174" t="s">
        <v>134</v>
      </c>
      <c r="G102" s="175"/>
      <c r="H102" s="175"/>
      <c r="I102" s="175"/>
      <c r="J102" s="227"/>
      <c r="L102" s="173" t="s">
        <v>133</v>
      </c>
      <c r="M102" s="175" t="s">
        <v>135</v>
      </c>
      <c r="N102" s="175"/>
      <c r="O102" s="175"/>
      <c r="P102" s="175"/>
      <c r="Q102" s="227"/>
    </row>
    <row r="103" customFormat="1" spans="5:17">
      <c r="E103" s="190">
        <f>H80</f>
        <v>578.921435967261</v>
      </c>
      <c r="F103" s="191">
        <f>G103-$I$87</f>
        <v>0</v>
      </c>
      <c r="G103" s="191">
        <f>H103-$I$87</f>
        <v>0.0025</v>
      </c>
      <c r="H103" s="192">
        <f>$F$87</f>
        <v>0.005</v>
      </c>
      <c r="I103" s="191">
        <f>H103+$I$87</f>
        <v>0.0075</v>
      </c>
      <c r="J103" s="232">
        <f>I103+$I$87</f>
        <v>0.01</v>
      </c>
      <c r="L103" s="190">
        <f>N80</f>
        <v>574.897527706335</v>
      </c>
      <c r="M103" s="254">
        <f>N103-$P$87</f>
        <v>8</v>
      </c>
      <c r="N103" s="254">
        <f>O103-$P$87</f>
        <v>8.25</v>
      </c>
      <c r="O103" s="255">
        <f>$M$87</f>
        <v>8.5</v>
      </c>
      <c r="P103" s="254">
        <f>O103+$P$87</f>
        <v>8.75</v>
      </c>
      <c r="Q103" s="269">
        <f>P103+$P$87</f>
        <v>9</v>
      </c>
    </row>
    <row r="104" customFormat="1" spans="5:17">
      <c r="E104" s="179">
        <f>E105-$I$88</f>
        <v>0.075</v>
      </c>
      <c r="F104" s="193" t="e">
        <f>(F95-SUM(Assumptions!$D$19:$D$22))/Assumptions!$D$17*100</f>
        <v>#DIV/0!</v>
      </c>
      <c r="G104" s="194" t="e">
        <f>(G95-SUM(Assumptions!$D$19:$D$22))/Assumptions!$D$17*100</f>
        <v>#DIV/0!</v>
      </c>
      <c r="H104" s="195" t="e">
        <f>(H95-SUM(Assumptions!$D$19:$D$22))/Assumptions!$D$17*100</f>
        <v>#DIV/0!</v>
      </c>
      <c r="I104" s="194" t="e">
        <f>(I95-SUM(Assumptions!$D$19:$D$22))/Assumptions!$D$17*100</f>
        <v>#DIV/0!</v>
      </c>
      <c r="J104" s="233" t="e">
        <f>(J95-SUM(Assumptions!$D$19:$D$22))/Assumptions!$D$17*100</f>
        <v>#DIV/0!</v>
      </c>
      <c r="L104" s="179">
        <f>L105-$I$88</f>
        <v>0.075</v>
      </c>
      <c r="M104" s="256">
        <f>(M95-SUM(Assumptions!$D$19:$D$22))/Assumptions!$D$17*100</f>
        <v>-42.5210118289372</v>
      </c>
      <c r="N104" s="257">
        <f>(N95-SUM(Assumptions!$D$19:$D$22))/Assumptions!$D$17*100</f>
        <v>-42.5210118289372</v>
      </c>
      <c r="O104" s="258">
        <f>(O95-SUM(Assumptions!$D$19:$D$22))/Assumptions!$D$17*100</f>
        <v>-42.5210118289372</v>
      </c>
      <c r="P104" s="257">
        <f>(P95-SUM(Assumptions!$D$19:$D$22))/Assumptions!$D$17*100</f>
        <v>-42.5210118289372</v>
      </c>
      <c r="Q104" s="270">
        <f>(Q95-SUM(Assumptions!$D$19:$D$22))/Assumptions!$D$17*100</f>
        <v>-42.5210118289372</v>
      </c>
    </row>
    <row r="105" customFormat="1" spans="5:17">
      <c r="E105" s="179">
        <f>E106-$I$88</f>
        <v>0.08</v>
      </c>
      <c r="F105" s="196" t="e">
        <f>(F96-SUM(Assumptions!$D$19:$D$22))/Assumptions!$D$17*100</f>
        <v>#DIV/0!</v>
      </c>
      <c r="G105" s="197" t="e">
        <f>(G96-SUM(Assumptions!$D$19:$D$22))/Assumptions!$D$17*100</f>
        <v>#DIV/0!</v>
      </c>
      <c r="H105" s="195" t="e">
        <f>(H96-SUM(Assumptions!$D$19:$D$22))/Assumptions!$D$17*100</f>
        <v>#DIV/0!</v>
      </c>
      <c r="I105" s="197" t="e">
        <f>(I96-SUM(Assumptions!$D$19:$D$22))/Assumptions!$D$17*100</f>
        <v>#DIV/0!</v>
      </c>
      <c r="J105" s="234" t="e">
        <f>(J96-SUM(Assumptions!$D$19:$D$22))/Assumptions!$D$17*100</f>
        <v>#DIV/0!</v>
      </c>
      <c r="L105" s="179">
        <f>L106-$I$88</f>
        <v>0.08</v>
      </c>
      <c r="M105" s="259">
        <f>(M96-SUM(Assumptions!$D$19:$D$22))/Assumptions!$D$17*100</f>
        <v>-42.5210118289372</v>
      </c>
      <c r="N105" s="260">
        <f>(N96-SUM(Assumptions!$D$19:$D$22))/Assumptions!$D$17*100</f>
        <v>-42.5210118289372</v>
      </c>
      <c r="O105" s="258">
        <f>(O96-SUM(Assumptions!$D$19:$D$22))/Assumptions!$D$17*100</f>
        <v>-42.5210118289372</v>
      </c>
      <c r="P105" s="260">
        <f>(P96-SUM(Assumptions!$D$19:$D$22))/Assumptions!$D$17*100</f>
        <v>-42.5210118289372</v>
      </c>
      <c r="Q105" s="271">
        <f>(Q96-SUM(Assumptions!$D$19:$D$22))/Assumptions!$D$17*100</f>
        <v>-42.5210118289372</v>
      </c>
    </row>
    <row r="106" customFormat="1" spans="5:17">
      <c r="E106" s="185">
        <f>$F$88</f>
        <v>0.085</v>
      </c>
      <c r="F106" s="196" t="e">
        <f>(F97-SUM(Assumptions!$D$19:$D$22))/Assumptions!$D$17*100</f>
        <v>#DIV/0!</v>
      </c>
      <c r="G106" s="195" t="e">
        <f>(G97-SUM(Assumptions!$D$19:$D$22))/Assumptions!$D$17*100</f>
        <v>#DIV/0!</v>
      </c>
      <c r="H106" s="197" t="e">
        <f>(H97-SUM(Assumptions!$D$19:$D$22))/Assumptions!$D$17*100</f>
        <v>#DIV/0!</v>
      </c>
      <c r="I106" s="195" t="e">
        <f>(I97-SUM(Assumptions!$D$19:$D$22))/Assumptions!$D$17*100</f>
        <v>#DIV/0!</v>
      </c>
      <c r="J106" s="234" t="e">
        <f>(J97-SUM(Assumptions!$D$19:$D$22))/Assumptions!$D$17*100</f>
        <v>#DIV/0!</v>
      </c>
      <c r="L106" s="185">
        <f>$M$88</f>
        <v>0.085</v>
      </c>
      <c r="M106" s="259">
        <f>(M97-SUM(Assumptions!$D$19:$D$22))/Assumptions!$D$17*100</f>
        <v>-42.5210118289372</v>
      </c>
      <c r="N106" s="258">
        <f>(N97-SUM(Assumptions!$D$19:$D$22))/Assumptions!$D$17*100</f>
        <v>-42.5210118289372</v>
      </c>
      <c r="O106" s="260">
        <f>(O97-SUM(Assumptions!$D$19:$D$22))/Assumptions!$D$17*100</f>
        <v>-42.5210118289372</v>
      </c>
      <c r="P106" s="258">
        <f>(P97-SUM(Assumptions!$D$19:$D$22))/Assumptions!$D$17*100</f>
        <v>-42.5210118289372</v>
      </c>
      <c r="Q106" s="271">
        <f>(Q97-SUM(Assumptions!$D$19:$D$22))/Assumptions!$D$17*100</f>
        <v>-42.5210118289372</v>
      </c>
    </row>
    <row r="107" customFormat="1" spans="5:17">
      <c r="E107" s="186">
        <f>E106+$I$88</f>
        <v>0.09</v>
      </c>
      <c r="F107" s="196" t="e">
        <f>(F98-SUM(Assumptions!$D$19:$D$22))/Assumptions!$D$17*100</f>
        <v>#DIV/0!</v>
      </c>
      <c r="G107" s="197" t="e">
        <f>(G98-SUM(Assumptions!$D$19:$D$22))/Assumptions!$D$17*100</f>
        <v>#DIV/0!</v>
      </c>
      <c r="H107" s="195" t="e">
        <f>(H98-SUM(Assumptions!$D$19:$D$22))/Assumptions!$D$17*100</f>
        <v>#DIV/0!</v>
      </c>
      <c r="I107" s="197" t="e">
        <f>(I98-SUM(Assumptions!$D$19:$D$22))/Assumptions!$D$17*100</f>
        <v>#DIV/0!</v>
      </c>
      <c r="J107" s="234" t="e">
        <f>(J98-SUM(Assumptions!$D$19:$D$22))/Assumptions!$D$17*100</f>
        <v>#DIV/0!</v>
      </c>
      <c r="L107" s="186">
        <f>L106+$I$88</f>
        <v>0.09</v>
      </c>
      <c r="M107" s="259">
        <f>(M98-SUM(Assumptions!$D$19:$D$22))/Assumptions!$D$17*100</f>
        <v>-42.5210118289372</v>
      </c>
      <c r="N107" s="260">
        <f>(N98-SUM(Assumptions!$D$19:$D$22))/Assumptions!$D$17*100</f>
        <v>-42.5210118289372</v>
      </c>
      <c r="O107" s="258">
        <f>(O98-SUM(Assumptions!$D$19:$D$22))/Assumptions!$D$17*100</f>
        <v>-42.5210118289372</v>
      </c>
      <c r="P107" s="260">
        <f>(P98-SUM(Assumptions!$D$19:$D$22))/Assumptions!$D$17*100</f>
        <v>-42.5210118289372</v>
      </c>
      <c r="Q107" s="271">
        <f>(Q98-SUM(Assumptions!$D$19:$D$22))/Assumptions!$D$17*100</f>
        <v>-42.5210118289372</v>
      </c>
    </row>
    <row r="108" customFormat="1" spans="5:17">
      <c r="E108" s="187">
        <f>E107+$I$88</f>
        <v>0.095</v>
      </c>
      <c r="F108" s="198" t="e">
        <f>(F99-SUM(Assumptions!$D$19:$D$22))/Assumptions!$D$17*100</f>
        <v>#DIV/0!</v>
      </c>
      <c r="G108" s="199" t="e">
        <f>(G99-SUM(Assumptions!$D$19:$D$22))/Assumptions!$D$17*100</f>
        <v>#DIV/0!</v>
      </c>
      <c r="H108" s="199" t="e">
        <f>(H99-SUM(Assumptions!$D$19:$D$22))/Assumptions!$D$17*100</f>
        <v>#DIV/0!</v>
      </c>
      <c r="I108" s="199" t="e">
        <f>(I99-SUM(Assumptions!$D$19:$D$22))/Assumptions!$D$17*100</f>
        <v>#DIV/0!</v>
      </c>
      <c r="J108" s="235" t="e">
        <f>(J99-SUM(Assumptions!$D$19:$D$22))/Assumptions!$D$17*100</f>
        <v>#DIV/0!</v>
      </c>
      <c r="L108" s="187">
        <f>L107+$I$88</f>
        <v>0.095</v>
      </c>
      <c r="M108" s="261">
        <f>(M99-SUM(Assumptions!$D$19:$D$22))/Assumptions!$D$17*100</f>
        <v>-42.5210118289372</v>
      </c>
      <c r="N108" s="262">
        <f>(N99-SUM(Assumptions!$D$19:$D$22))/Assumptions!$D$17*100</f>
        <v>-42.5210118289372</v>
      </c>
      <c r="O108" s="262">
        <f>(O99-SUM(Assumptions!$D$19:$D$22))/Assumptions!$D$17*100</f>
        <v>-42.5210118289372</v>
      </c>
      <c r="P108" s="262">
        <f>(P99-SUM(Assumptions!$D$19:$D$22))/Assumptions!$D$17*100</f>
        <v>-42.5210118289372</v>
      </c>
      <c r="Q108" s="272">
        <f>(Q99-SUM(Assumptions!$D$19:$D$22))/Assumptions!$D$17*100</f>
        <v>-42.5210118289372</v>
      </c>
    </row>
    <row r="110" spans="4:20">
      <c r="D110" s="150" t="s">
        <v>83</v>
      </c>
      <c r="E110" s="200"/>
      <c r="F110" s="201"/>
      <c r="G110" s="202"/>
      <c r="H110" s="200"/>
      <c r="I110" s="201"/>
      <c r="J110" s="202"/>
      <c r="K110" s="202"/>
      <c r="L110" s="202"/>
      <c r="M110" s="202"/>
      <c r="N110" s="202"/>
      <c r="O110" s="202"/>
      <c r="P110" s="202"/>
      <c r="Q110" s="202"/>
      <c r="R110" s="202"/>
      <c r="S110" s="202"/>
      <c r="T110" s="273"/>
    </row>
    <row r="111" spans="4:20">
      <c r="D111" s="151" t="str">
        <f>TEXT(Assumptions!$D$11,"mmmm")&amp;" YE ($mm)"</f>
        <v>March YE ($mm)</v>
      </c>
      <c r="E111" s="203"/>
      <c r="F111" s="204">
        <f t="shared" ref="F111:S111" si="55">F22</f>
        <v>42825</v>
      </c>
      <c r="G111" s="204">
        <f t="shared" si="55"/>
        <v>43190</v>
      </c>
      <c r="H111" s="205">
        <f t="shared" si="55"/>
        <v>43555</v>
      </c>
      <c r="I111" s="205">
        <f t="shared" si="55"/>
        <v>43921</v>
      </c>
      <c r="J111" s="205">
        <f t="shared" si="55"/>
        <v>44286</v>
      </c>
      <c r="K111" s="205">
        <f t="shared" si="55"/>
        <v>44651</v>
      </c>
      <c r="L111" s="205">
        <f t="shared" si="55"/>
        <v>45016</v>
      </c>
      <c r="M111" s="205">
        <f t="shared" si="55"/>
        <v>45382</v>
      </c>
      <c r="N111" s="205">
        <f t="shared" si="55"/>
        <v>45747</v>
      </c>
      <c r="O111" s="205">
        <f t="shared" si="55"/>
        <v>46112</v>
      </c>
      <c r="P111" s="205">
        <f t="shared" si="55"/>
        <v>46477</v>
      </c>
      <c r="Q111" s="205">
        <f t="shared" si="55"/>
        <v>46843</v>
      </c>
      <c r="R111" s="205">
        <f t="shared" si="55"/>
        <v>47208</v>
      </c>
      <c r="S111" s="205">
        <f t="shared" si="55"/>
        <v>47573</v>
      </c>
      <c r="T111" s="205"/>
    </row>
    <row r="112" spans="4:20">
      <c r="D112" s="100" t="s">
        <v>62</v>
      </c>
      <c r="E112" s="206"/>
      <c r="F112" s="207">
        <f t="shared" ref="F112:S112" si="56">F27</f>
        <v>108.7</v>
      </c>
      <c r="G112" s="207">
        <f t="shared" si="56"/>
        <v>109.5</v>
      </c>
      <c r="H112" s="207">
        <f t="shared" si="56"/>
        <v>98.2</v>
      </c>
      <c r="I112" s="207">
        <f t="shared" si="56"/>
        <v>94.1</v>
      </c>
      <c r="J112" s="207">
        <f t="shared" si="56"/>
        <v>92.6</v>
      </c>
      <c r="K112" s="207">
        <f t="shared" si="56"/>
        <v>111.8</v>
      </c>
      <c r="L112" s="207">
        <f t="shared" si="56"/>
        <v>124.4</v>
      </c>
      <c r="M112" s="207">
        <f t="shared" si="56"/>
        <v>127.6</v>
      </c>
      <c r="N112" s="207">
        <f t="shared" si="56"/>
        <v>132.4</v>
      </c>
      <c r="O112" s="207">
        <f t="shared" si="56"/>
        <v>133.8</v>
      </c>
      <c r="P112" s="207">
        <f t="shared" si="56"/>
        <v>135.1</v>
      </c>
      <c r="Q112" s="207">
        <f t="shared" si="56"/>
        <v>136.4</v>
      </c>
      <c r="R112" s="207">
        <f t="shared" si="56"/>
        <v>137.8</v>
      </c>
      <c r="S112" s="207">
        <f t="shared" si="56"/>
        <v>139.2</v>
      </c>
      <c r="T112" s="207"/>
    </row>
    <row r="113" spans="4:20">
      <c r="D113" s="152" t="s">
        <v>69</v>
      </c>
      <c r="E113" s="208"/>
      <c r="F113" s="209">
        <f>F112/F$24</f>
        <v>0.0992694063926941</v>
      </c>
      <c r="G113" s="209">
        <f t="shared" ref="G113:R113" si="57">G112/G$24</f>
        <v>0.0964672716060259</v>
      </c>
      <c r="H113" s="209">
        <f t="shared" si="57"/>
        <v>0.0862462673458634</v>
      </c>
      <c r="I113" s="209">
        <f t="shared" si="57"/>
        <v>0.0818830490776192</v>
      </c>
      <c r="J113" s="209">
        <f t="shared" si="57"/>
        <v>0.0737496017840076</v>
      </c>
      <c r="K113" s="209">
        <f t="shared" si="57"/>
        <v>0.0825823607622987</v>
      </c>
      <c r="L113" s="209">
        <f t="shared" si="57"/>
        <v>0.0859709744298549</v>
      </c>
      <c r="M113" s="209">
        <f t="shared" si="57"/>
        <v>0.0884514071814779</v>
      </c>
      <c r="N113" s="209">
        <f t="shared" si="57"/>
        <v>0.0899762147468569</v>
      </c>
      <c r="O113" s="209">
        <f t="shared" si="57"/>
        <v>0.0900282599919257</v>
      </c>
      <c r="P113" s="209">
        <f t="shared" si="57"/>
        <v>0.0900066622251832</v>
      </c>
      <c r="Q113" s="209">
        <f t="shared" si="57"/>
        <v>0.0899676802321747</v>
      </c>
      <c r="R113" s="209">
        <f t="shared" si="57"/>
        <v>0.0899947753396029</v>
      </c>
      <c r="S113" s="209">
        <f t="shared" ref="S113" si="58">S112/S$24</f>
        <v>0.0900096993210475</v>
      </c>
      <c r="T113" s="209"/>
    </row>
    <row r="114" spans="4:20">
      <c r="D114" s="100" t="s">
        <v>85</v>
      </c>
      <c r="E114" s="208"/>
      <c r="F114" s="210">
        <f t="shared" ref="F114:S114" si="59">F46</f>
        <v>0</v>
      </c>
      <c r="G114" s="210">
        <f t="shared" si="59"/>
        <v>0</v>
      </c>
      <c r="H114" s="210">
        <f t="shared" si="59"/>
        <v>0</v>
      </c>
      <c r="I114" s="210">
        <f t="shared" si="59"/>
        <v>36</v>
      </c>
      <c r="J114" s="210">
        <f t="shared" si="59"/>
        <v>40</v>
      </c>
      <c r="K114" s="210">
        <f t="shared" si="59"/>
        <v>47</v>
      </c>
      <c r="L114" s="210">
        <f t="shared" si="59"/>
        <v>52</v>
      </c>
      <c r="M114" s="210">
        <f t="shared" si="59"/>
        <v>55</v>
      </c>
      <c r="N114" s="210">
        <f t="shared" si="59"/>
        <v>-48</v>
      </c>
      <c r="O114" s="210">
        <f t="shared" si="59"/>
        <v>-48</v>
      </c>
      <c r="P114" s="210">
        <f t="shared" si="59"/>
        <v>-48</v>
      </c>
      <c r="Q114" s="210">
        <f t="shared" si="59"/>
        <v>-48</v>
      </c>
      <c r="R114" s="210">
        <f t="shared" si="59"/>
        <v>-48</v>
      </c>
      <c r="S114" s="210">
        <f t="shared" si="59"/>
        <v>-48</v>
      </c>
      <c r="T114" s="210"/>
    </row>
    <row r="115" spans="4:20">
      <c r="D115" s="152" t="s">
        <v>87</v>
      </c>
      <c r="E115" s="208"/>
      <c r="F115" s="209" t="e">
        <f t="shared" ref="F115:S115" si="60">-F114/F48</f>
        <v>#DIV/0!</v>
      </c>
      <c r="G115" s="209" t="e">
        <f t="shared" si="60"/>
        <v>#DIV/0!</v>
      </c>
      <c r="H115" s="209" t="e">
        <f t="shared" si="60"/>
        <v>#DIV/0!</v>
      </c>
      <c r="I115" s="209" t="e">
        <f t="shared" si="60"/>
        <v>#DIV/0!</v>
      </c>
      <c r="J115" s="209" t="e">
        <f t="shared" si="60"/>
        <v>#DIV/0!</v>
      </c>
      <c r="K115" s="209" t="e">
        <f t="shared" si="60"/>
        <v>#DIV/0!</v>
      </c>
      <c r="L115" s="209" t="e">
        <f t="shared" si="60"/>
        <v>#DIV/0!</v>
      </c>
      <c r="M115" s="209" t="e">
        <f t="shared" si="60"/>
        <v>#DIV/0!</v>
      </c>
      <c r="N115" s="209" t="e">
        <f t="shared" si="60"/>
        <v>#DIV/0!</v>
      </c>
      <c r="O115" s="209" t="e">
        <f t="shared" si="60"/>
        <v>#DIV/0!</v>
      </c>
      <c r="P115" s="209" t="e">
        <f t="shared" si="60"/>
        <v>#DIV/0!</v>
      </c>
      <c r="Q115" s="209" t="e">
        <f t="shared" si="60"/>
        <v>#DIV/0!</v>
      </c>
      <c r="R115" s="209" t="e">
        <f t="shared" si="60"/>
        <v>#DIV/0!</v>
      </c>
      <c r="S115" s="209" t="e">
        <f t="shared" si="60"/>
        <v>#DIV/0!</v>
      </c>
      <c r="T115" s="209"/>
    </row>
    <row r="116" ht="12.75" customHeight="1" spans="4:20">
      <c r="D116" s="100" t="s">
        <v>70</v>
      </c>
      <c r="E116" s="211"/>
      <c r="F116" s="212">
        <f t="shared" ref="F116:S116" si="61">F35</f>
        <v>76.7</v>
      </c>
      <c r="G116" s="212">
        <f t="shared" si="61"/>
        <v>74.5</v>
      </c>
      <c r="H116" s="212">
        <f t="shared" si="61"/>
        <v>62.2</v>
      </c>
      <c r="I116" s="212">
        <f t="shared" si="61"/>
        <v>58.1</v>
      </c>
      <c r="J116" s="212">
        <f t="shared" si="61"/>
        <v>52.6</v>
      </c>
      <c r="K116" s="212">
        <f t="shared" si="61"/>
        <v>64.8</v>
      </c>
      <c r="L116" s="212">
        <f t="shared" si="61"/>
        <v>72.4</v>
      </c>
      <c r="M116" s="212">
        <f t="shared" si="61"/>
        <v>72.6</v>
      </c>
      <c r="N116" s="212">
        <f t="shared" si="61"/>
        <v>180.4</v>
      </c>
      <c r="O116" s="212">
        <f t="shared" si="61"/>
        <v>181.8</v>
      </c>
      <c r="P116" s="212">
        <f t="shared" si="61"/>
        <v>183.1</v>
      </c>
      <c r="Q116" s="212">
        <f t="shared" si="61"/>
        <v>184.4</v>
      </c>
      <c r="R116" s="212">
        <f t="shared" si="61"/>
        <v>185.8</v>
      </c>
      <c r="S116" s="212">
        <f t="shared" si="61"/>
        <v>187.2</v>
      </c>
      <c r="T116" s="212"/>
    </row>
    <row r="117" spans="4:20">
      <c r="D117" s="152" t="s">
        <v>69</v>
      </c>
      <c r="E117" s="213"/>
      <c r="F117" s="209">
        <f>F116/F$24</f>
        <v>0.0700456621004566</v>
      </c>
      <c r="G117" s="209">
        <f t="shared" ref="G117:R117" si="62">G116/G$24</f>
        <v>0.0656329838780724</v>
      </c>
      <c r="H117" s="209">
        <f t="shared" si="62"/>
        <v>0.0546284911294572</v>
      </c>
      <c r="I117" s="209">
        <f t="shared" si="62"/>
        <v>0.0505569091541942</v>
      </c>
      <c r="J117" s="209">
        <f t="shared" si="62"/>
        <v>0.0418923223956674</v>
      </c>
      <c r="K117" s="209">
        <f t="shared" si="62"/>
        <v>0.0478652681341409</v>
      </c>
      <c r="L117" s="209">
        <f t="shared" si="62"/>
        <v>0.0500345542501728</v>
      </c>
      <c r="M117" s="209">
        <f t="shared" si="62"/>
        <v>0.0503258006377374</v>
      </c>
      <c r="N117" s="209">
        <f t="shared" si="62"/>
        <v>0.122595990485899</v>
      </c>
      <c r="O117" s="209">
        <f t="shared" si="62"/>
        <v>0.122325393621316</v>
      </c>
      <c r="P117" s="209">
        <f t="shared" si="62"/>
        <v>0.121985343104597</v>
      </c>
      <c r="Q117" s="209">
        <f t="shared" si="62"/>
        <v>0.12162786095904</v>
      </c>
      <c r="R117" s="209">
        <f t="shared" si="62"/>
        <v>0.121342737722048</v>
      </c>
      <c r="S117" s="209">
        <f t="shared" ref="S117" si="63">S116/S$24</f>
        <v>0.121047526673133</v>
      </c>
      <c r="T117" s="209"/>
    </row>
    <row r="118" spans="4:20">
      <c r="D118" s="100" t="s">
        <v>44</v>
      </c>
      <c r="E118" s="213"/>
      <c r="F118" s="210">
        <f t="shared" ref="F118:S118" si="64">F39</f>
        <v>0</v>
      </c>
      <c r="G118" s="210">
        <f t="shared" si="64"/>
        <v>0</v>
      </c>
      <c r="H118" s="210">
        <f t="shared" si="64"/>
        <v>0</v>
      </c>
      <c r="I118" s="210">
        <f t="shared" si="64"/>
        <v>-11.039</v>
      </c>
      <c r="J118" s="210">
        <f t="shared" si="64"/>
        <v>-8.942</v>
      </c>
      <c r="K118" s="210">
        <f t="shared" si="64"/>
        <v>-12.312</v>
      </c>
      <c r="L118" s="210">
        <f t="shared" si="64"/>
        <v>-13.756</v>
      </c>
      <c r="M118" s="210">
        <f t="shared" si="64"/>
        <v>-13.794</v>
      </c>
      <c r="N118" s="210">
        <f t="shared" si="64"/>
        <v>-34.276</v>
      </c>
      <c r="O118" s="210">
        <f t="shared" si="64"/>
        <v>-34.542</v>
      </c>
      <c r="P118" s="210">
        <f t="shared" si="64"/>
        <v>-34.789</v>
      </c>
      <c r="Q118" s="210">
        <f t="shared" si="64"/>
        <v>-35.036</v>
      </c>
      <c r="R118" s="210">
        <f t="shared" si="64"/>
        <v>-35.302</v>
      </c>
      <c r="S118" s="210">
        <f t="shared" si="64"/>
        <v>-35.568</v>
      </c>
      <c r="T118" s="210"/>
    </row>
    <row r="119" spans="4:20">
      <c r="D119" s="152" t="s">
        <v>137</v>
      </c>
      <c r="E119" s="213"/>
      <c r="F119" s="209">
        <f t="shared" ref="F119:S119" si="65">F40</f>
        <v>0</v>
      </c>
      <c r="G119" s="209">
        <f t="shared" si="65"/>
        <v>0</v>
      </c>
      <c r="H119" s="209">
        <f t="shared" si="65"/>
        <v>0</v>
      </c>
      <c r="I119" s="209">
        <f t="shared" si="65"/>
        <v>0.19</v>
      </c>
      <c r="J119" s="209">
        <f t="shared" si="65"/>
        <v>0.17</v>
      </c>
      <c r="K119" s="209">
        <f t="shared" si="65"/>
        <v>0.19</v>
      </c>
      <c r="L119" s="209">
        <f t="shared" si="65"/>
        <v>0.19</v>
      </c>
      <c r="M119" s="209">
        <f t="shared" si="65"/>
        <v>0.19</v>
      </c>
      <c r="N119" s="209">
        <f t="shared" si="65"/>
        <v>0.19</v>
      </c>
      <c r="O119" s="209">
        <f t="shared" si="65"/>
        <v>0.19</v>
      </c>
      <c r="P119" s="209">
        <f t="shared" si="65"/>
        <v>0.19</v>
      </c>
      <c r="Q119" s="209">
        <f t="shared" si="65"/>
        <v>0.19</v>
      </c>
      <c r="R119" s="209">
        <f t="shared" si="65"/>
        <v>0.19</v>
      </c>
      <c r="S119" s="209">
        <f t="shared" si="65"/>
        <v>0.19</v>
      </c>
      <c r="T119" s="209"/>
    </row>
    <row r="120" spans="4:20">
      <c r="D120" s="100" t="s">
        <v>101</v>
      </c>
      <c r="E120" s="213"/>
      <c r="F120" s="210">
        <f t="shared" ref="F120:S120" si="66">F42</f>
        <v>0</v>
      </c>
      <c r="G120" s="210">
        <f t="shared" si="66"/>
        <v>0</v>
      </c>
      <c r="H120" s="210">
        <f t="shared" si="66"/>
        <v>0</v>
      </c>
      <c r="I120" s="210">
        <f t="shared" si="66"/>
        <v>47.061</v>
      </c>
      <c r="J120" s="210">
        <f t="shared" si="66"/>
        <v>43.658</v>
      </c>
      <c r="K120" s="210">
        <f t="shared" si="66"/>
        <v>52.488</v>
      </c>
      <c r="L120" s="210">
        <f t="shared" si="66"/>
        <v>58.644</v>
      </c>
      <c r="M120" s="210">
        <f t="shared" si="66"/>
        <v>58.806</v>
      </c>
      <c r="N120" s="210">
        <f t="shared" si="66"/>
        <v>146.124</v>
      </c>
      <c r="O120" s="210">
        <f t="shared" si="66"/>
        <v>147.258</v>
      </c>
      <c r="P120" s="210">
        <f t="shared" si="66"/>
        <v>148.311</v>
      </c>
      <c r="Q120" s="210">
        <f t="shared" si="66"/>
        <v>149.364</v>
      </c>
      <c r="R120" s="210">
        <f t="shared" si="66"/>
        <v>150.498</v>
      </c>
      <c r="S120" s="210">
        <f t="shared" si="66"/>
        <v>151.632</v>
      </c>
      <c r="T120" s="210"/>
    </row>
    <row r="121" spans="4:20">
      <c r="D121" s="405" t="s">
        <v>138</v>
      </c>
      <c r="E121" s="213"/>
      <c r="F121" s="210">
        <f t="shared" ref="F121:S121" si="67">-F31</f>
        <v>32</v>
      </c>
      <c r="G121" s="210">
        <f t="shared" si="67"/>
        <v>35</v>
      </c>
      <c r="H121" s="210">
        <f t="shared" si="67"/>
        <v>36</v>
      </c>
      <c r="I121" s="210">
        <f t="shared" si="67"/>
        <v>36</v>
      </c>
      <c r="J121" s="210">
        <f t="shared" si="67"/>
        <v>40</v>
      </c>
      <c r="K121" s="210">
        <f t="shared" si="67"/>
        <v>47</v>
      </c>
      <c r="L121" s="210">
        <f t="shared" si="67"/>
        <v>52</v>
      </c>
      <c r="M121" s="210">
        <f t="shared" si="67"/>
        <v>55</v>
      </c>
      <c r="N121" s="210">
        <f t="shared" si="67"/>
        <v>-48</v>
      </c>
      <c r="O121" s="210">
        <f t="shared" si="67"/>
        <v>-48</v>
      </c>
      <c r="P121" s="210">
        <f t="shared" si="67"/>
        <v>-48</v>
      </c>
      <c r="Q121" s="210">
        <f t="shared" si="67"/>
        <v>-48</v>
      </c>
      <c r="R121" s="210">
        <f t="shared" si="67"/>
        <v>-48</v>
      </c>
      <c r="S121" s="210">
        <f t="shared" si="67"/>
        <v>-48</v>
      </c>
      <c r="T121" s="210"/>
    </row>
    <row r="122" spans="4:20">
      <c r="D122" s="405" t="s">
        <v>139</v>
      </c>
      <c r="E122" s="213"/>
      <c r="F122" s="210">
        <f t="shared" ref="F122:S122" si="68">F48</f>
        <v>0</v>
      </c>
      <c r="G122" s="210">
        <f t="shared" si="68"/>
        <v>0</v>
      </c>
      <c r="H122" s="210">
        <f t="shared" si="68"/>
        <v>0</v>
      </c>
      <c r="I122" s="210">
        <f t="shared" si="68"/>
        <v>0</v>
      </c>
      <c r="J122" s="210">
        <f t="shared" si="68"/>
        <v>0</v>
      </c>
      <c r="K122" s="210">
        <f t="shared" si="68"/>
        <v>0</v>
      </c>
      <c r="L122" s="210">
        <f t="shared" si="68"/>
        <v>0</v>
      </c>
      <c r="M122" s="210">
        <f t="shared" si="68"/>
        <v>0</v>
      </c>
      <c r="N122" s="210">
        <f t="shared" si="68"/>
        <v>0</v>
      </c>
      <c r="O122" s="210">
        <f t="shared" si="68"/>
        <v>0</v>
      </c>
      <c r="P122" s="210">
        <f t="shared" si="68"/>
        <v>0</v>
      </c>
      <c r="Q122" s="210">
        <f t="shared" si="68"/>
        <v>0</v>
      </c>
      <c r="R122" s="210">
        <f t="shared" si="68"/>
        <v>0</v>
      </c>
      <c r="S122" s="210">
        <f t="shared" si="68"/>
        <v>0</v>
      </c>
      <c r="T122" s="210"/>
    </row>
    <row r="123" spans="4:20">
      <c r="D123" s="405" t="s">
        <v>140</v>
      </c>
      <c r="E123" s="213"/>
      <c r="F123" s="210">
        <f t="shared" ref="F123:S123" si="69">F52</f>
        <v>0</v>
      </c>
      <c r="G123" s="210">
        <f t="shared" si="69"/>
        <v>0</v>
      </c>
      <c r="H123" s="214">
        <f t="shared" si="69"/>
        <v>0</v>
      </c>
      <c r="I123" s="214">
        <f t="shared" si="69"/>
        <v>0</v>
      </c>
      <c r="J123" s="214">
        <f t="shared" si="69"/>
        <v>0</v>
      </c>
      <c r="K123" s="214">
        <f t="shared" si="69"/>
        <v>0</v>
      </c>
      <c r="L123" s="214">
        <f t="shared" si="69"/>
        <v>0</v>
      </c>
      <c r="M123" s="214">
        <f t="shared" si="69"/>
        <v>0</v>
      </c>
      <c r="N123" s="214">
        <f t="shared" si="69"/>
        <v>0</v>
      </c>
      <c r="O123" s="214">
        <f t="shared" si="69"/>
        <v>0</v>
      </c>
      <c r="P123" s="214">
        <f t="shared" si="69"/>
        <v>0</v>
      </c>
      <c r="Q123" s="214">
        <f t="shared" si="69"/>
        <v>0</v>
      </c>
      <c r="R123" s="214">
        <f t="shared" si="69"/>
        <v>0</v>
      </c>
      <c r="S123" s="214">
        <f t="shared" si="69"/>
        <v>0</v>
      </c>
      <c r="T123" s="214"/>
    </row>
    <row r="124" customFormat="1" spans="4:20">
      <c r="D124" s="405" t="s">
        <v>141</v>
      </c>
      <c r="E124" s="213"/>
      <c r="F124" s="210">
        <f t="shared" ref="F124:S124" si="70">+F58</f>
        <v>0</v>
      </c>
      <c r="G124" s="210">
        <f t="shared" si="70"/>
        <v>0</v>
      </c>
      <c r="H124" s="210">
        <f t="shared" si="70"/>
        <v>0</v>
      </c>
      <c r="I124" s="210">
        <f t="shared" si="70"/>
        <v>0</v>
      </c>
      <c r="J124" s="210">
        <f t="shared" si="70"/>
        <v>0</v>
      </c>
      <c r="K124" s="210">
        <f t="shared" si="70"/>
        <v>0</v>
      </c>
      <c r="L124" s="210">
        <f t="shared" si="70"/>
        <v>0</v>
      </c>
      <c r="M124" s="210">
        <f t="shared" si="70"/>
        <v>0</v>
      </c>
      <c r="N124" s="210">
        <f t="shared" si="70"/>
        <v>0</v>
      </c>
      <c r="O124" s="210">
        <f t="shared" si="70"/>
        <v>0</v>
      </c>
      <c r="P124" s="210">
        <f t="shared" si="70"/>
        <v>0</v>
      </c>
      <c r="Q124" s="210">
        <f t="shared" si="70"/>
        <v>0</v>
      </c>
      <c r="R124" s="210">
        <f t="shared" si="70"/>
        <v>0</v>
      </c>
      <c r="S124" s="210">
        <f t="shared" si="70"/>
        <v>0</v>
      </c>
      <c r="T124" s="214"/>
    </row>
    <row r="125" customFormat="1" spans="4:20">
      <c r="D125" s="405" t="s">
        <v>142</v>
      </c>
      <c r="E125" s="213"/>
      <c r="F125" s="210">
        <f t="shared" ref="F125:S125" si="71">+F55</f>
        <v>0</v>
      </c>
      <c r="G125" s="210">
        <f t="shared" si="71"/>
        <v>0</v>
      </c>
      <c r="H125" s="210">
        <f t="shared" si="71"/>
        <v>0</v>
      </c>
      <c r="I125" s="210">
        <f t="shared" si="71"/>
        <v>0</v>
      </c>
      <c r="J125" s="210">
        <f t="shared" si="71"/>
        <v>0</v>
      </c>
      <c r="K125" s="210">
        <f t="shared" si="71"/>
        <v>0</v>
      </c>
      <c r="L125" s="210">
        <f t="shared" si="71"/>
        <v>0</v>
      </c>
      <c r="M125" s="210">
        <f t="shared" si="71"/>
        <v>0</v>
      </c>
      <c r="N125" s="210">
        <f t="shared" si="71"/>
        <v>0</v>
      </c>
      <c r="O125" s="210">
        <f t="shared" si="71"/>
        <v>0</v>
      </c>
      <c r="P125" s="210">
        <f t="shared" si="71"/>
        <v>0</v>
      </c>
      <c r="Q125" s="210">
        <f t="shared" si="71"/>
        <v>0</v>
      </c>
      <c r="R125" s="210">
        <f t="shared" si="71"/>
        <v>0</v>
      </c>
      <c r="S125" s="210">
        <f t="shared" si="71"/>
        <v>0</v>
      </c>
      <c r="T125" s="214"/>
    </row>
    <row r="126" spans="4:20">
      <c r="D126" s="152"/>
      <c r="E126" s="215"/>
      <c r="F126" s="215"/>
      <c r="G126" s="216"/>
      <c r="H126" s="215"/>
      <c r="I126" s="215"/>
      <c r="J126" s="215"/>
      <c r="K126" s="215"/>
      <c r="L126" s="215"/>
      <c r="M126" s="215"/>
      <c r="N126" s="215"/>
      <c r="O126" s="215"/>
      <c r="P126" s="215"/>
      <c r="Q126" s="215"/>
      <c r="R126" s="215"/>
      <c r="S126" s="215"/>
      <c r="T126" s="215"/>
    </row>
    <row r="127" spans="4:20">
      <c r="D127" s="153" t="s">
        <v>104</v>
      </c>
      <c r="E127" s="217"/>
      <c r="F127" s="218">
        <f>SUM(F120:F125)</f>
        <v>32</v>
      </c>
      <c r="G127" s="218">
        <f t="shared" ref="G127:S127" si="72">SUM(G120:G125)</f>
        <v>35</v>
      </c>
      <c r="H127" s="218">
        <f t="shared" si="72"/>
        <v>36</v>
      </c>
      <c r="I127" s="218">
        <f t="shared" si="72"/>
        <v>83.061</v>
      </c>
      <c r="J127" s="218">
        <f t="shared" si="72"/>
        <v>83.658</v>
      </c>
      <c r="K127" s="218">
        <f t="shared" si="72"/>
        <v>99.488</v>
      </c>
      <c r="L127" s="218">
        <f t="shared" si="72"/>
        <v>110.644</v>
      </c>
      <c r="M127" s="218">
        <f t="shared" si="72"/>
        <v>113.806</v>
      </c>
      <c r="N127" s="218">
        <f t="shared" si="72"/>
        <v>98.124</v>
      </c>
      <c r="O127" s="218">
        <f t="shared" si="72"/>
        <v>99.258</v>
      </c>
      <c r="P127" s="218">
        <f t="shared" si="72"/>
        <v>100.311</v>
      </c>
      <c r="Q127" s="218">
        <f t="shared" si="72"/>
        <v>101.364</v>
      </c>
      <c r="R127" s="218">
        <f t="shared" si="72"/>
        <v>102.498</v>
      </c>
      <c r="S127" s="218">
        <f t="shared" si="72"/>
        <v>103.632</v>
      </c>
      <c r="T127" s="218"/>
    </row>
  </sheetData>
  <pageMargins left="0.7" right="0.7" top="0.75" bottom="0.75" header="0.3" footer="0.3"/>
  <pageSetup paperSize="9" scale="35" orientation="portrait"/>
  <headerFooter/>
  <customProperties>
    <customPr name="Worksheet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8"/>
  <sheetViews>
    <sheetView showGridLines="0" workbookViewId="0">
      <selection activeCell="J15" sqref="J15"/>
    </sheetView>
  </sheetViews>
  <sheetFormatPr defaultColWidth="8.83035714285714" defaultRowHeight="15.2"/>
  <cols>
    <col min="1" max="2" width="2.66071428571429" style="1" customWidth="1"/>
    <col min="3" max="5" width="12" style="1" customWidth="1"/>
    <col min="6" max="7" width="9.16071428571429" style="1"/>
    <col min="8" max="8" width="0.830357142857143" style="1" customWidth="1"/>
    <col min="9" max="19" width="12.6607142857143" style="1" customWidth="1"/>
    <col min="20" max="253" width="9.16071428571429" style="1"/>
    <col min="254" max="255" width="2.66071428571429" style="1" customWidth="1"/>
    <col min="256" max="258" width="12" style="1" customWidth="1"/>
    <col min="259" max="260" width="9.16071428571429" style="1"/>
    <col min="261" max="261" width="0.830357142857143" style="1" customWidth="1"/>
    <col min="262" max="275" width="7.66071428571429" style="1" customWidth="1"/>
    <col min="276" max="509" width="9.16071428571429" style="1"/>
    <col min="510" max="511" width="2.66071428571429" style="1" customWidth="1"/>
    <col min="512" max="514" width="12" style="1" customWidth="1"/>
    <col min="515" max="516" width="9.16071428571429" style="1"/>
    <col min="517" max="517" width="0.830357142857143" style="1" customWidth="1"/>
    <col min="518" max="531" width="7.66071428571429" style="1" customWidth="1"/>
    <col min="532" max="765" width="9.16071428571429" style="1"/>
    <col min="766" max="767" width="2.66071428571429" style="1" customWidth="1"/>
    <col min="768" max="770" width="12" style="1" customWidth="1"/>
    <col min="771" max="772" width="9.16071428571429" style="1"/>
    <col min="773" max="773" width="0.830357142857143" style="1" customWidth="1"/>
    <col min="774" max="787" width="7.66071428571429" style="1" customWidth="1"/>
    <col min="788" max="1021" width="9.16071428571429" style="1"/>
    <col min="1022" max="1023" width="2.66071428571429" style="1" customWidth="1"/>
    <col min="1024" max="1026" width="12" style="1" customWidth="1"/>
    <col min="1027" max="1028" width="9.16071428571429" style="1"/>
    <col min="1029" max="1029" width="0.830357142857143" style="1" customWidth="1"/>
    <col min="1030" max="1043" width="7.66071428571429" style="1" customWidth="1"/>
    <col min="1044" max="1277" width="9.16071428571429" style="1"/>
    <col min="1278" max="1279" width="2.66071428571429" style="1" customWidth="1"/>
    <col min="1280" max="1282" width="12" style="1" customWidth="1"/>
    <col min="1283" max="1284" width="9.16071428571429" style="1"/>
    <col min="1285" max="1285" width="0.830357142857143" style="1" customWidth="1"/>
    <col min="1286" max="1299" width="7.66071428571429" style="1" customWidth="1"/>
    <col min="1300" max="1533" width="9.16071428571429" style="1"/>
    <col min="1534" max="1535" width="2.66071428571429" style="1" customWidth="1"/>
    <col min="1536" max="1538" width="12" style="1" customWidth="1"/>
    <col min="1539" max="1540" width="9.16071428571429" style="1"/>
    <col min="1541" max="1541" width="0.830357142857143" style="1" customWidth="1"/>
    <col min="1542" max="1555" width="7.66071428571429" style="1" customWidth="1"/>
    <col min="1556" max="1789" width="9.16071428571429" style="1"/>
    <col min="1790" max="1791" width="2.66071428571429" style="1" customWidth="1"/>
    <col min="1792" max="1794" width="12" style="1" customWidth="1"/>
    <col min="1795" max="1796" width="9.16071428571429" style="1"/>
    <col min="1797" max="1797" width="0.830357142857143" style="1" customWidth="1"/>
    <col min="1798" max="1811" width="7.66071428571429" style="1" customWidth="1"/>
    <col min="1812" max="2045" width="9.16071428571429" style="1"/>
    <col min="2046" max="2047" width="2.66071428571429" style="1" customWidth="1"/>
    <col min="2048" max="2050" width="12" style="1" customWidth="1"/>
    <col min="2051" max="2052" width="9.16071428571429" style="1"/>
    <col min="2053" max="2053" width="0.830357142857143" style="1" customWidth="1"/>
    <col min="2054" max="2067" width="7.66071428571429" style="1" customWidth="1"/>
    <col min="2068" max="2301" width="9.16071428571429" style="1"/>
    <col min="2302" max="2303" width="2.66071428571429" style="1" customWidth="1"/>
    <col min="2304" max="2306" width="12" style="1" customWidth="1"/>
    <col min="2307" max="2308" width="9.16071428571429" style="1"/>
    <col min="2309" max="2309" width="0.830357142857143" style="1" customWidth="1"/>
    <col min="2310" max="2323" width="7.66071428571429" style="1" customWidth="1"/>
    <col min="2324" max="2557" width="9.16071428571429" style="1"/>
    <col min="2558" max="2559" width="2.66071428571429" style="1" customWidth="1"/>
    <col min="2560" max="2562" width="12" style="1" customWidth="1"/>
    <col min="2563" max="2564" width="9.16071428571429" style="1"/>
    <col min="2565" max="2565" width="0.830357142857143" style="1" customWidth="1"/>
    <col min="2566" max="2579" width="7.66071428571429" style="1" customWidth="1"/>
    <col min="2580" max="2813" width="9.16071428571429" style="1"/>
    <col min="2814" max="2815" width="2.66071428571429" style="1" customWidth="1"/>
    <col min="2816" max="2818" width="12" style="1" customWidth="1"/>
    <col min="2819" max="2820" width="9.16071428571429" style="1"/>
    <col min="2821" max="2821" width="0.830357142857143" style="1" customWidth="1"/>
    <col min="2822" max="2835" width="7.66071428571429" style="1" customWidth="1"/>
    <col min="2836" max="3069" width="9.16071428571429" style="1"/>
    <col min="3070" max="3071" width="2.66071428571429" style="1" customWidth="1"/>
    <col min="3072" max="3074" width="12" style="1" customWidth="1"/>
    <col min="3075" max="3076" width="9.16071428571429" style="1"/>
    <col min="3077" max="3077" width="0.830357142857143" style="1" customWidth="1"/>
    <col min="3078" max="3091" width="7.66071428571429" style="1" customWidth="1"/>
    <col min="3092" max="3325" width="9.16071428571429" style="1"/>
    <col min="3326" max="3327" width="2.66071428571429" style="1" customWidth="1"/>
    <col min="3328" max="3330" width="12" style="1" customWidth="1"/>
    <col min="3331" max="3332" width="9.16071428571429" style="1"/>
    <col min="3333" max="3333" width="0.830357142857143" style="1" customWidth="1"/>
    <col min="3334" max="3347" width="7.66071428571429" style="1" customWidth="1"/>
    <col min="3348" max="3581" width="9.16071428571429" style="1"/>
    <col min="3582" max="3583" width="2.66071428571429" style="1" customWidth="1"/>
    <col min="3584" max="3586" width="12" style="1" customWidth="1"/>
    <col min="3587" max="3588" width="9.16071428571429" style="1"/>
    <col min="3589" max="3589" width="0.830357142857143" style="1" customWidth="1"/>
    <col min="3590" max="3603" width="7.66071428571429" style="1" customWidth="1"/>
    <col min="3604" max="3837" width="9.16071428571429" style="1"/>
    <col min="3838" max="3839" width="2.66071428571429" style="1" customWidth="1"/>
    <col min="3840" max="3842" width="12" style="1" customWidth="1"/>
    <col min="3843" max="3844" width="9.16071428571429" style="1"/>
    <col min="3845" max="3845" width="0.830357142857143" style="1" customWidth="1"/>
    <col min="3846" max="3859" width="7.66071428571429" style="1" customWidth="1"/>
    <col min="3860" max="4093" width="9.16071428571429" style="1"/>
    <col min="4094" max="4095" width="2.66071428571429" style="1" customWidth="1"/>
    <col min="4096" max="4098" width="12" style="1" customWidth="1"/>
    <col min="4099" max="4100" width="9.16071428571429" style="1"/>
    <col min="4101" max="4101" width="0.830357142857143" style="1" customWidth="1"/>
    <col min="4102" max="4115" width="7.66071428571429" style="1" customWidth="1"/>
    <col min="4116" max="4349" width="9.16071428571429" style="1"/>
    <col min="4350" max="4351" width="2.66071428571429" style="1" customWidth="1"/>
    <col min="4352" max="4354" width="12" style="1" customWidth="1"/>
    <col min="4355" max="4356" width="9.16071428571429" style="1"/>
    <col min="4357" max="4357" width="0.830357142857143" style="1" customWidth="1"/>
    <col min="4358" max="4371" width="7.66071428571429" style="1" customWidth="1"/>
    <col min="4372" max="4605" width="9.16071428571429" style="1"/>
    <col min="4606" max="4607" width="2.66071428571429" style="1" customWidth="1"/>
    <col min="4608" max="4610" width="12" style="1" customWidth="1"/>
    <col min="4611" max="4612" width="9.16071428571429" style="1"/>
    <col min="4613" max="4613" width="0.830357142857143" style="1" customWidth="1"/>
    <col min="4614" max="4627" width="7.66071428571429" style="1" customWidth="1"/>
    <col min="4628" max="4861" width="9.16071428571429" style="1"/>
    <col min="4862" max="4863" width="2.66071428571429" style="1" customWidth="1"/>
    <col min="4864" max="4866" width="12" style="1" customWidth="1"/>
    <col min="4867" max="4868" width="9.16071428571429" style="1"/>
    <col min="4869" max="4869" width="0.830357142857143" style="1" customWidth="1"/>
    <col min="4870" max="4883" width="7.66071428571429" style="1" customWidth="1"/>
    <col min="4884" max="5117" width="9.16071428571429" style="1"/>
    <col min="5118" max="5119" width="2.66071428571429" style="1" customWidth="1"/>
    <col min="5120" max="5122" width="12" style="1" customWidth="1"/>
    <col min="5123" max="5124" width="9.16071428571429" style="1"/>
    <col min="5125" max="5125" width="0.830357142857143" style="1" customWidth="1"/>
    <col min="5126" max="5139" width="7.66071428571429" style="1" customWidth="1"/>
    <col min="5140" max="5373" width="9.16071428571429" style="1"/>
    <col min="5374" max="5375" width="2.66071428571429" style="1" customWidth="1"/>
    <col min="5376" max="5378" width="12" style="1" customWidth="1"/>
    <col min="5379" max="5380" width="9.16071428571429" style="1"/>
    <col min="5381" max="5381" width="0.830357142857143" style="1" customWidth="1"/>
    <col min="5382" max="5395" width="7.66071428571429" style="1" customWidth="1"/>
    <col min="5396" max="5629" width="9.16071428571429" style="1"/>
    <col min="5630" max="5631" width="2.66071428571429" style="1" customWidth="1"/>
    <col min="5632" max="5634" width="12" style="1" customWidth="1"/>
    <col min="5635" max="5636" width="9.16071428571429" style="1"/>
    <col min="5637" max="5637" width="0.830357142857143" style="1" customWidth="1"/>
    <col min="5638" max="5651" width="7.66071428571429" style="1" customWidth="1"/>
    <col min="5652" max="5885" width="9.16071428571429" style="1"/>
    <col min="5886" max="5887" width="2.66071428571429" style="1" customWidth="1"/>
    <col min="5888" max="5890" width="12" style="1" customWidth="1"/>
    <col min="5891" max="5892" width="9.16071428571429" style="1"/>
    <col min="5893" max="5893" width="0.830357142857143" style="1" customWidth="1"/>
    <col min="5894" max="5907" width="7.66071428571429" style="1" customWidth="1"/>
    <col min="5908" max="6141" width="9.16071428571429" style="1"/>
    <col min="6142" max="6143" width="2.66071428571429" style="1" customWidth="1"/>
    <col min="6144" max="6146" width="12" style="1" customWidth="1"/>
    <col min="6147" max="6148" width="9.16071428571429" style="1"/>
    <col min="6149" max="6149" width="0.830357142857143" style="1" customWidth="1"/>
    <col min="6150" max="6163" width="7.66071428571429" style="1" customWidth="1"/>
    <col min="6164" max="6397" width="9.16071428571429" style="1"/>
    <col min="6398" max="6399" width="2.66071428571429" style="1" customWidth="1"/>
    <col min="6400" max="6402" width="12" style="1" customWidth="1"/>
    <col min="6403" max="6404" width="9.16071428571429" style="1"/>
    <col min="6405" max="6405" width="0.830357142857143" style="1" customWidth="1"/>
    <col min="6406" max="6419" width="7.66071428571429" style="1" customWidth="1"/>
    <col min="6420" max="6653" width="9.16071428571429" style="1"/>
    <col min="6654" max="6655" width="2.66071428571429" style="1" customWidth="1"/>
    <col min="6656" max="6658" width="12" style="1" customWidth="1"/>
    <col min="6659" max="6660" width="9.16071428571429" style="1"/>
    <col min="6661" max="6661" width="0.830357142857143" style="1" customWidth="1"/>
    <col min="6662" max="6675" width="7.66071428571429" style="1" customWidth="1"/>
    <col min="6676" max="6909" width="9.16071428571429" style="1"/>
    <col min="6910" max="6911" width="2.66071428571429" style="1" customWidth="1"/>
    <col min="6912" max="6914" width="12" style="1" customWidth="1"/>
    <col min="6915" max="6916" width="9.16071428571429" style="1"/>
    <col min="6917" max="6917" width="0.830357142857143" style="1" customWidth="1"/>
    <col min="6918" max="6931" width="7.66071428571429" style="1" customWidth="1"/>
    <col min="6932" max="7165" width="9.16071428571429" style="1"/>
    <col min="7166" max="7167" width="2.66071428571429" style="1" customWidth="1"/>
    <col min="7168" max="7170" width="12" style="1" customWidth="1"/>
    <col min="7171" max="7172" width="9.16071428571429" style="1"/>
    <col min="7173" max="7173" width="0.830357142857143" style="1" customWidth="1"/>
    <col min="7174" max="7187" width="7.66071428571429" style="1" customWidth="1"/>
    <col min="7188" max="7421" width="9.16071428571429" style="1"/>
    <col min="7422" max="7423" width="2.66071428571429" style="1" customWidth="1"/>
    <col min="7424" max="7426" width="12" style="1" customWidth="1"/>
    <col min="7427" max="7428" width="9.16071428571429" style="1"/>
    <col min="7429" max="7429" width="0.830357142857143" style="1" customWidth="1"/>
    <col min="7430" max="7443" width="7.66071428571429" style="1" customWidth="1"/>
    <col min="7444" max="7677" width="9.16071428571429" style="1"/>
    <col min="7678" max="7679" width="2.66071428571429" style="1" customWidth="1"/>
    <col min="7680" max="7682" width="12" style="1" customWidth="1"/>
    <col min="7683" max="7684" width="9.16071428571429" style="1"/>
    <col min="7685" max="7685" width="0.830357142857143" style="1" customWidth="1"/>
    <col min="7686" max="7699" width="7.66071428571429" style="1" customWidth="1"/>
    <col min="7700" max="7933" width="9.16071428571429" style="1"/>
    <col min="7934" max="7935" width="2.66071428571429" style="1" customWidth="1"/>
    <col min="7936" max="7938" width="12" style="1" customWidth="1"/>
    <col min="7939" max="7940" width="9.16071428571429" style="1"/>
    <col min="7941" max="7941" width="0.830357142857143" style="1" customWidth="1"/>
    <col min="7942" max="7955" width="7.66071428571429" style="1" customWidth="1"/>
    <col min="7956" max="8189" width="9.16071428571429" style="1"/>
    <col min="8190" max="8191" width="2.66071428571429" style="1" customWidth="1"/>
    <col min="8192" max="8194" width="12" style="1" customWidth="1"/>
    <col min="8195" max="8196" width="9.16071428571429" style="1"/>
    <col min="8197" max="8197" width="0.830357142857143" style="1" customWidth="1"/>
    <col min="8198" max="8211" width="7.66071428571429" style="1" customWidth="1"/>
    <col min="8212" max="8445" width="9.16071428571429" style="1"/>
    <col min="8446" max="8447" width="2.66071428571429" style="1" customWidth="1"/>
    <col min="8448" max="8450" width="12" style="1" customWidth="1"/>
    <col min="8451" max="8452" width="9.16071428571429" style="1"/>
    <col min="8453" max="8453" width="0.830357142857143" style="1" customWidth="1"/>
    <col min="8454" max="8467" width="7.66071428571429" style="1" customWidth="1"/>
    <col min="8468" max="8701" width="9.16071428571429" style="1"/>
    <col min="8702" max="8703" width="2.66071428571429" style="1" customWidth="1"/>
    <col min="8704" max="8706" width="12" style="1" customWidth="1"/>
    <col min="8707" max="8708" width="9.16071428571429" style="1"/>
    <col min="8709" max="8709" width="0.830357142857143" style="1" customWidth="1"/>
    <col min="8710" max="8723" width="7.66071428571429" style="1" customWidth="1"/>
    <col min="8724" max="8957" width="9.16071428571429" style="1"/>
    <col min="8958" max="8959" width="2.66071428571429" style="1" customWidth="1"/>
    <col min="8960" max="8962" width="12" style="1" customWidth="1"/>
    <col min="8963" max="8964" width="9.16071428571429" style="1"/>
    <col min="8965" max="8965" width="0.830357142857143" style="1" customWidth="1"/>
    <col min="8966" max="8979" width="7.66071428571429" style="1" customWidth="1"/>
    <col min="8980" max="9213" width="9.16071428571429" style="1"/>
    <col min="9214" max="9215" width="2.66071428571429" style="1" customWidth="1"/>
    <col min="9216" max="9218" width="12" style="1" customWidth="1"/>
    <col min="9219" max="9220" width="9.16071428571429" style="1"/>
    <col min="9221" max="9221" width="0.830357142857143" style="1" customWidth="1"/>
    <col min="9222" max="9235" width="7.66071428571429" style="1" customWidth="1"/>
    <col min="9236" max="9469" width="9.16071428571429" style="1"/>
    <col min="9470" max="9471" width="2.66071428571429" style="1" customWidth="1"/>
    <col min="9472" max="9474" width="12" style="1" customWidth="1"/>
    <col min="9475" max="9476" width="9.16071428571429" style="1"/>
    <col min="9477" max="9477" width="0.830357142857143" style="1" customWidth="1"/>
    <col min="9478" max="9491" width="7.66071428571429" style="1" customWidth="1"/>
    <col min="9492" max="9725" width="9.16071428571429" style="1"/>
    <col min="9726" max="9727" width="2.66071428571429" style="1" customWidth="1"/>
    <col min="9728" max="9730" width="12" style="1" customWidth="1"/>
    <col min="9731" max="9732" width="9.16071428571429" style="1"/>
    <col min="9733" max="9733" width="0.830357142857143" style="1" customWidth="1"/>
    <col min="9734" max="9747" width="7.66071428571429" style="1" customWidth="1"/>
    <col min="9748" max="9981" width="9.16071428571429" style="1"/>
    <col min="9982" max="9983" width="2.66071428571429" style="1" customWidth="1"/>
    <col min="9984" max="9986" width="12" style="1" customWidth="1"/>
    <col min="9987" max="9988" width="9.16071428571429" style="1"/>
    <col min="9989" max="9989" width="0.830357142857143" style="1" customWidth="1"/>
    <col min="9990" max="10003" width="7.66071428571429" style="1" customWidth="1"/>
    <col min="10004" max="10237" width="9.16071428571429" style="1"/>
    <col min="10238" max="10239" width="2.66071428571429" style="1" customWidth="1"/>
    <col min="10240" max="10242" width="12" style="1" customWidth="1"/>
    <col min="10243" max="10244" width="9.16071428571429" style="1"/>
    <col min="10245" max="10245" width="0.830357142857143" style="1" customWidth="1"/>
    <col min="10246" max="10259" width="7.66071428571429" style="1" customWidth="1"/>
    <col min="10260" max="10493" width="9.16071428571429" style="1"/>
    <col min="10494" max="10495" width="2.66071428571429" style="1" customWidth="1"/>
    <col min="10496" max="10498" width="12" style="1" customWidth="1"/>
    <col min="10499" max="10500" width="9.16071428571429" style="1"/>
    <col min="10501" max="10501" width="0.830357142857143" style="1" customWidth="1"/>
    <col min="10502" max="10515" width="7.66071428571429" style="1" customWidth="1"/>
    <col min="10516" max="10749" width="9.16071428571429" style="1"/>
    <col min="10750" max="10751" width="2.66071428571429" style="1" customWidth="1"/>
    <col min="10752" max="10754" width="12" style="1" customWidth="1"/>
    <col min="10755" max="10756" width="9.16071428571429" style="1"/>
    <col min="10757" max="10757" width="0.830357142857143" style="1" customWidth="1"/>
    <col min="10758" max="10771" width="7.66071428571429" style="1" customWidth="1"/>
    <col min="10772" max="11005" width="9.16071428571429" style="1"/>
    <col min="11006" max="11007" width="2.66071428571429" style="1" customWidth="1"/>
    <col min="11008" max="11010" width="12" style="1" customWidth="1"/>
    <col min="11011" max="11012" width="9.16071428571429" style="1"/>
    <col min="11013" max="11013" width="0.830357142857143" style="1" customWidth="1"/>
    <col min="11014" max="11027" width="7.66071428571429" style="1" customWidth="1"/>
    <col min="11028" max="11261" width="9.16071428571429" style="1"/>
    <col min="11262" max="11263" width="2.66071428571429" style="1" customWidth="1"/>
    <col min="11264" max="11266" width="12" style="1" customWidth="1"/>
    <col min="11267" max="11268" width="9.16071428571429" style="1"/>
    <col min="11269" max="11269" width="0.830357142857143" style="1" customWidth="1"/>
    <col min="11270" max="11283" width="7.66071428571429" style="1" customWidth="1"/>
    <col min="11284" max="11517" width="9.16071428571429" style="1"/>
    <col min="11518" max="11519" width="2.66071428571429" style="1" customWidth="1"/>
    <col min="11520" max="11522" width="12" style="1" customWidth="1"/>
    <col min="11523" max="11524" width="9.16071428571429" style="1"/>
    <col min="11525" max="11525" width="0.830357142857143" style="1" customWidth="1"/>
    <col min="11526" max="11539" width="7.66071428571429" style="1" customWidth="1"/>
    <col min="11540" max="11773" width="9.16071428571429" style="1"/>
    <col min="11774" max="11775" width="2.66071428571429" style="1" customWidth="1"/>
    <col min="11776" max="11778" width="12" style="1" customWidth="1"/>
    <col min="11779" max="11780" width="9.16071428571429" style="1"/>
    <col min="11781" max="11781" width="0.830357142857143" style="1" customWidth="1"/>
    <col min="11782" max="11795" width="7.66071428571429" style="1" customWidth="1"/>
    <col min="11796" max="12029" width="9.16071428571429" style="1"/>
    <col min="12030" max="12031" width="2.66071428571429" style="1" customWidth="1"/>
    <col min="12032" max="12034" width="12" style="1" customWidth="1"/>
    <col min="12035" max="12036" width="9.16071428571429" style="1"/>
    <col min="12037" max="12037" width="0.830357142857143" style="1" customWidth="1"/>
    <col min="12038" max="12051" width="7.66071428571429" style="1" customWidth="1"/>
    <col min="12052" max="12285" width="9.16071428571429" style="1"/>
    <col min="12286" max="12287" width="2.66071428571429" style="1" customWidth="1"/>
    <col min="12288" max="12290" width="12" style="1" customWidth="1"/>
    <col min="12291" max="12292" width="9.16071428571429" style="1"/>
    <col min="12293" max="12293" width="0.830357142857143" style="1" customWidth="1"/>
    <col min="12294" max="12307" width="7.66071428571429" style="1" customWidth="1"/>
    <col min="12308" max="12541" width="9.16071428571429" style="1"/>
    <col min="12542" max="12543" width="2.66071428571429" style="1" customWidth="1"/>
    <col min="12544" max="12546" width="12" style="1" customWidth="1"/>
    <col min="12547" max="12548" width="9.16071428571429" style="1"/>
    <col min="12549" max="12549" width="0.830357142857143" style="1" customWidth="1"/>
    <col min="12550" max="12563" width="7.66071428571429" style="1" customWidth="1"/>
    <col min="12564" max="12797" width="9.16071428571429" style="1"/>
    <col min="12798" max="12799" width="2.66071428571429" style="1" customWidth="1"/>
    <col min="12800" max="12802" width="12" style="1" customWidth="1"/>
    <col min="12803" max="12804" width="9.16071428571429" style="1"/>
    <col min="12805" max="12805" width="0.830357142857143" style="1" customWidth="1"/>
    <col min="12806" max="12819" width="7.66071428571429" style="1" customWidth="1"/>
    <col min="12820" max="13053" width="9.16071428571429" style="1"/>
    <col min="13054" max="13055" width="2.66071428571429" style="1" customWidth="1"/>
    <col min="13056" max="13058" width="12" style="1" customWidth="1"/>
    <col min="13059" max="13060" width="9.16071428571429" style="1"/>
    <col min="13061" max="13061" width="0.830357142857143" style="1" customWidth="1"/>
    <col min="13062" max="13075" width="7.66071428571429" style="1" customWidth="1"/>
    <col min="13076" max="13309" width="9.16071428571429" style="1"/>
    <col min="13310" max="13311" width="2.66071428571429" style="1" customWidth="1"/>
    <col min="13312" max="13314" width="12" style="1" customWidth="1"/>
    <col min="13315" max="13316" width="9.16071428571429" style="1"/>
    <col min="13317" max="13317" width="0.830357142857143" style="1" customWidth="1"/>
    <col min="13318" max="13331" width="7.66071428571429" style="1" customWidth="1"/>
    <col min="13332" max="13565" width="9.16071428571429" style="1"/>
    <col min="13566" max="13567" width="2.66071428571429" style="1" customWidth="1"/>
    <col min="13568" max="13570" width="12" style="1" customWidth="1"/>
    <col min="13571" max="13572" width="9.16071428571429" style="1"/>
    <col min="13573" max="13573" width="0.830357142857143" style="1" customWidth="1"/>
    <col min="13574" max="13587" width="7.66071428571429" style="1" customWidth="1"/>
    <col min="13588" max="13821" width="9.16071428571429" style="1"/>
    <col min="13822" max="13823" width="2.66071428571429" style="1" customWidth="1"/>
    <col min="13824" max="13826" width="12" style="1" customWidth="1"/>
    <col min="13827" max="13828" width="9.16071428571429" style="1"/>
    <col min="13829" max="13829" width="0.830357142857143" style="1" customWidth="1"/>
    <col min="13830" max="13843" width="7.66071428571429" style="1" customWidth="1"/>
    <col min="13844" max="14077" width="9.16071428571429" style="1"/>
    <col min="14078" max="14079" width="2.66071428571429" style="1" customWidth="1"/>
    <col min="14080" max="14082" width="12" style="1" customWidth="1"/>
    <col min="14083" max="14084" width="9.16071428571429" style="1"/>
    <col min="14085" max="14085" width="0.830357142857143" style="1" customWidth="1"/>
    <col min="14086" max="14099" width="7.66071428571429" style="1" customWidth="1"/>
    <col min="14100" max="14333" width="9.16071428571429" style="1"/>
    <col min="14334" max="14335" width="2.66071428571429" style="1" customWidth="1"/>
    <col min="14336" max="14338" width="12" style="1" customWidth="1"/>
    <col min="14339" max="14340" width="9.16071428571429" style="1"/>
    <col min="14341" max="14341" width="0.830357142857143" style="1" customWidth="1"/>
    <col min="14342" max="14355" width="7.66071428571429" style="1" customWidth="1"/>
    <col min="14356" max="14589" width="9.16071428571429" style="1"/>
    <col min="14590" max="14591" width="2.66071428571429" style="1" customWidth="1"/>
    <col min="14592" max="14594" width="12" style="1" customWidth="1"/>
    <col min="14595" max="14596" width="9.16071428571429" style="1"/>
    <col min="14597" max="14597" width="0.830357142857143" style="1" customWidth="1"/>
    <col min="14598" max="14611" width="7.66071428571429" style="1" customWidth="1"/>
    <col min="14612" max="14845" width="9.16071428571429" style="1"/>
    <col min="14846" max="14847" width="2.66071428571429" style="1" customWidth="1"/>
    <col min="14848" max="14850" width="12" style="1" customWidth="1"/>
    <col min="14851" max="14852" width="9.16071428571429" style="1"/>
    <col min="14853" max="14853" width="0.830357142857143" style="1" customWidth="1"/>
    <col min="14854" max="14867" width="7.66071428571429" style="1" customWidth="1"/>
    <col min="14868" max="15101" width="9.16071428571429" style="1"/>
    <col min="15102" max="15103" width="2.66071428571429" style="1" customWidth="1"/>
    <col min="15104" max="15106" width="12" style="1" customWidth="1"/>
    <col min="15107" max="15108" width="9.16071428571429" style="1"/>
    <col min="15109" max="15109" width="0.830357142857143" style="1" customWidth="1"/>
    <col min="15110" max="15123" width="7.66071428571429" style="1" customWidth="1"/>
    <col min="15124" max="15357" width="9.16071428571429" style="1"/>
    <col min="15358" max="15359" width="2.66071428571429" style="1" customWidth="1"/>
    <col min="15360" max="15362" width="12" style="1" customWidth="1"/>
    <col min="15363" max="15364" width="9.16071428571429" style="1"/>
    <col min="15365" max="15365" width="0.830357142857143" style="1" customWidth="1"/>
    <col min="15366" max="15379" width="7.66071428571429" style="1" customWidth="1"/>
    <col min="15380" max="15613" width="9.16071428571429" style="1"/>
    <col min="15614" max="15615" width="2.66071428571429" style="1" customWidth="1"/>
    <col min="15616" max="15618" width="12" style="1" customWidth="1"/>
    <col min="15619" max="15620" width="9.16071428571429" style="1"/>
    <col min="15621" max="15621" width="0.830357142857143" style="1" customWidth="1"/>
    <col min="15622" max="15635" width="7.66071428571429" style="1" customWidth="1"/>
    <col min="15636" max="15869" width="9.16071428571429" style="1"/>
    <col min="15870" max="15871" width="2.66071428571429" style="1" customWidth="1"/>
    <col min="15872" max="15874" width="12" style="1" customWidth="1"/>
    <col min="15875" max="15876" width="9.16071428571429" style="1"/>
    <col min="15877" max="15877" width="0.830357142857143" style="1" customWidth="1"/>
    <col min="15878" max="15891" width="7.66071428571429" style="1" customWidth="1"/>
    <col min="15892" max="16125" width="9.16071428571429" style="1"/>
    <col min="16126" max="16127" width="2.66071428571429" style="1" customWidth="1"/>
    <col min="16128" max="16130" width="12" style="1" customWidth="1"/>
    <col min="16131" max="16132" width="9.16071428571429" style="1"/>
    <col min="16133" max="16133" width="0.830357142857143" style="1" customWidth="1"/>
    <col min="16134" max="16147" width="7.66071428571429" style="1" customWidth="1"/>
    <col min="16148" max="16384" width="9.16071428571429" style="1"/>
  </cols>
  <sheetData>
    <row r="1" ht="15.95" spans="1:20">
      <c r="A1" s="2" t="s">
        <v>143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ht="15.95" spans="1:14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>
      <c r="A3" s="5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ht="16" customHeight="1" spans="1:21">
      <c r="A4" s="4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23"/>
      <c r="P4" s="23"/>
      <c r="Q4" s="23"/>
      <c r="R4" s="23"/>
      <c r="S4" s="23"/>
      <c r="T4" s="23"/>
      <c r="U4" s="23"/>
    </row>
    <row r="5" ht="16" customHeight="1" spans="1:21">
      <c r="A5" s="4"/>
      <c r="B5" s="6"/>
      <c r="C5" s="7" t="s">
        <v>144</v>
      </c>
      <c r="D5" s="7"/>
      <c r="E5" s="7"/>
      <c r="F5" s="7"/>
      <c r="G5" s="7"/>
      <c r="H5" s="7"/>
      <c r="I5" s="7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23"/>
    </row>
    <row r="6" ht="12" customHeight="1" spans="1:21">
      <c r="A6" s="4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23"/>
    </row>
    <row r="7" ht="20.25" customHeight="1" spans="1:21">
      <c r="A7" s="4"/>
      <c r="B7" s="6"/>
      <c r="C7" s="8" t="s">
        <v>145</v>
      </c>
      <c r="D7" s="9"/>
      <c r="E7" s="9"/>
      <c r="F7" s="9"/>
      <c r="G7" s="9"/>
      <c r="H7" s="9"/>
      <c r="I7" s="46">
        <v>0</v>
      </c>
      <c r="J7" s="46">
        <f t="shared" ref="J7" si="0">+I7+1</f>
        <v>1</v>
      </c>
      <c r="K7" s="46">
        <f t="shared" ref="K7" si="1">+J7+1</f>
        <v>2</v>
      </c>
      <c r="L7" s="46">
        <f t="shared" ref="L7" si="2">+K7+1</f>
        <v>3</v>
      </c>
      <c r="M7" s="46">
        <f t="shared" ref="M7" si="3">+L7+1</f>
        <v>4</v>
      </c>
      <c r="N7" s="46">
        <f t="shared" ref="N7" si="4">+M7+1</f>
        <v>5</v>
      </c>
      <c r="O7" s="46">
        <f t="shared" ref="O7" si="5">+N7+1</f>
        <v>6</v>
      </c>
      <c r="P7" s="46">
        <f t="shared" ref="P7" si="6">+O7+1</f>
        <v>7</v>
      </c>
      <c r="Q7" s="46">
        <f t="shared" ref="Q7" si="7">+P7+1</f>
        <v>8</v>
      </c>
      <c r="R7" s="46">
        <f t="shared" ref="R7" si="8">+Q7+1</f>
        <v>9</v>
      </c>
      <c r="S7" s="46">
        <f t="shared" ref="S7" si="9">+R7+1</f>
        <v>10</v>
      </c>
      <c r="T7" s="46" t="s">
        <v>146</v>
      </c>
      <c r="U7" s="23"/>
    </row>
    <row r="8" ht="20.25" customHeight="1" spans="1:21">
      <c r="A8" s="4"/>
      <c r="B8" s="6"/>
      <c r="C8" s="10" t="s">
        <v>147</v>
      </c>
      <c r="D8" s="11"/>
      <c r="E8" s="26"/>
      <c r="F8" s="26"/>
      <c r="G8" s="26"/>
      <c r="H8" s="26"/>
      <c r="I8" s="47">
        <f>+'DCF input'!I22</f>
        <v>43921</v>
      </c>
      <c r="J8" s="47">
        <f>+'DCF input'!J22</f>
        <v>44286</v>
      </c>
      <c r="K8" s="47">
        <f>+'DCF input'!K22</f>
        <v>44651</v>
      </c>
      <c r="L8" s="47">
        <f>+'DCF input'!L22</f>
        <v>45016</v>
      </c>
      <c r="M8" s="47">
        <f>+'DCF input'!M22</f>
        <v>45382</v>
      </c>
      <c r="N8" s="47">
        <f>+'DCF input'!N22</f>
        <v>45747</v>
      </c>
      <c r="O8" s="47">
        <f>+'DCF input'!O22</f>
        <v>46112</v>
      </c>
      <c r="P8" s="47">
        <f>+'DCF input'!P22</f>
        <v>46477</v>
      </c>
      <c r="Q8" s="47">
        <f>+'DCF input'!Q22</f>
        <v>46843</v>
      </c>
      <c r="R8" s="47">
        <f>+'DCF input'!R22</f>
        <v>47208</v>
      </c>
      <c r="S8" s="47">
        <f>+'DCF input'!S22</f>
        <v>47573</v>
      </c>
      <c r="T8" s="26"/>
      <c r="U8" s="23"/>
    </row>
    <row r="9" ht="20.25" customHeight="1" spans="1:21">
      <c r="A9" s="4"/>
      <c r="B9" s="6"/>
      <c r="C9" s="12" t="s">
        <v>26</v>
      </c>
      <c r="D9" s="12"/>
      <c r="E9" s="27"/>
      <c r="F9" s="27"/>
      <c r="G9" s="27"/>
      <c r="H9" s="27"/>
      <c r="I9" s="48">
        <f>'DCF input'!I24</f>
        <v>1149.2</v>
      </c>
      <c r="J9" s="48">
        <f>'DCF input'!J24</f>
        <v>1255.6</v>
      </c>
      <c r="K9" s="48">
        <f>'DCF input'!K24</f>
        <v>1353.8</v>
      </c>
      <c r="L9" s="48">
        <f>'DCF input'!L24</f>
        <v>1447</v>
      </c>
      <c r="M9" s="48">
        <f>'DCF input'!M24</f>
        <v>1442.6</v>
      </c>
      <c r="N9" s="48">
        <f>'DCF input'!N24</f>
        <v>1471.5</v>
      </c>
      <c r="O9" s="48">
        <f>'DCF input'!O24</f>
        <v>1486.2</v>
      </c>
      <c r="P9" s="48">
        <f>'DCF input'!P24</f>
        <v>1501</v>
      </c>
      <c r="Q9" s="48">
        <f>'DCF input'!Q24</f>
        <v>1516.1</v>
      </c>
      <c r="R9" s="48">
        <f>'DCF input'!R24</f>
        <v>1531.2</v>
      </c>
      <c r="S9" s="48">
        <f>'DCF input'!S24</f>
        <v>1546.5</v>
      </c>
      <c r="T9" s="74"/>
      <c r="U9" s="23"/>
    </row>
    <row r="10" ht="20.25" customHeight="1" spans="1:21">
      <c r="A10" s="4"/>
      <c r="B10" s="6"/>
      <c r="C10" s="13" t="s">
        <v>63</v>
      </c>
      <c r="D10" s="13"/>
      <c r="E10" s="28"/>
      <c r="F10" s="29"/>
      <c r="G10" s="29"/>
      <c r="H10" s="29"/>
      <c r="I10" s="49"/>
      <c r="J10" s="49">
        <f t="shared" ref="J10:S10" si="10">J9/I9-1</f>
        <v>0.0925861468847893</v>
      </c>
      <c r="K10" s="49">
        <f t="shared" si="10"/>
        <v>0.0782096208983754</v>
      </c>
      <c r="L10" s="49">
        <f t="shared" si="10"/>
        <v>0.0688432560200916</v>
      </c>
      <c r="M10" s="49">
        <f t="shared" si="10"/>
        <v>-0.00304077401520397</v>
      </c>
      <c r="N10" s="49">
        <f t="shared" si="10"/>
        <v>0.02003327325662</v>
      </c>
      <c r="O10" s="49">
        <f t="shared" si="10"/>
        <v>0.00998980632008162</v>
      </c>
      <c r="P10" s="49">
        <f t="shared" si="10"/>
        <v>0.00995828286906209</v>
      </c>
      <c r="Q10" s="49">
        <f t="shared" si="10"/>
        <v>0.0100599600266489</v>
      </c>
      <c r="R10" s="49">
        <f t="shared" si="10"/>
        <v>0.00995976518699293</v>
      </c>
      <c r="S10" s="49">
        <f t="shared" si="10"/>
        <v>0.00999216300940442</v>
      </c>
      <c r="T10" s="75"/>
      <c r="U10" s="23"/>
    </row>
    <row r="11" ht="20.25" customHeight="1" spans="1:21">
      <c r="A11" s="4"/>
      <c r="B11" s="6"/>
      <c r="C11" s="12" t="s">
        <v>62</v>
      </c>
      <c r="D11" s="12"/>
      <c r="E11" s="27"/>
      <c r="F11" s="27"/>
      <c r="G11" s="27"/>
      <c r="H11" s="27"/>
      <c r="I11" s="48">
        <f>'DCF input'!I27</f>
        <v>94.1</v>
      </c>
      <c r="J11" s="48">
        <f>'DCF input'!J27</f>
        <v>92.6</v>
      </c>
      <c r="K11" s="48">
        <f>'DCF input'!K27</f>
        <v>111.8</v>
      </c>
      <c r="L11" s="48">
        <f>'DCF input'!L27</f>
        <v>124.4</v>
      </c>
      <c r="M11" s="48">
        <f>'DCF input'!M27</f>
        <v>127.6</v>
      </c>
      <c r="N11" s="48">
        <f>'DCF input'!N27</f>
        <v>132.4</v>
      </c>
      <c r="O11" s="48">
        <f>'DCF input'!O27</f>
        <v>133.8</v>
      </c>
      <c r="P11" s="48">
        <f>'DCF input'!P27</f>
        <v>135.1</v>
      </c>
      <c r="Q11" s="48">
        <f>'DCF input'!Q27</f>
        <v>136.4</v>
      </c>
      <c r="R11" s="48">
        <f>'DCF input'!R27</f>
        <v>137.8</v>
      </c>
      <c r="S11" s="48">
        <f>'DCF input'!S27</f>
        <v>139.2</v>
      </c>
      <c r="T11" s="74"/>
      <c r="U11" s="23"/>
    </row>
    <row r="12" ht="20.25" customHeight="1" spans="1:21">
      <c r="A12" s="4"/>
      <c r="B12" s="6"/>
      <c r="C12" s="13" t="s">
        <v>69</v>
      </c>
      <c r="D12" s="13"/>
      <c r="E12" s="30"/>
      <c r="F12" s="30"/>
      <c r="G12" s="30"/>
      <c r="H12" s="30"/>
      <c r="I12" s="49">
        <f t="shared" ref="I12:S12" si="11">I11/I9</f>
        <v>0.0818830490776192</v>
      </c>
      <c r="J12" s="49">
        <f t="shared" si="11"/>
        <v>0.0737496017840076</v>
      </c>
      <c r="K12" s="49">
        <f t="shared" si="11"/>
        <v>0.0825823607622987</v>
      </c>
      <c r="L12" s="49">
        <f t="shared" si="11"/>
        <v>0.0859709744298549</v>
      </c>
      <c r="M12" s="49">
        <f t="shared" si="11"/>
        <v>0.0884514071814779</v>
      </c>
      <c r="N12" s="49">
        <f t="shared" si="11"/>
        <v>0.0899762147468569</v>
      </c>
      <c r="O12" s="49">
        <f t="shared" si="11"/>
        <v>0.0900282599919257</v>
      </c>
      <c r="P12" s="49">
        <f t="shared" si="11"/>
        <v>0.0900066622251832</v>
      </c>
      <c r="Q12" s="49">
        <f t="shared" si="11"/>
        <v>0.0899676802321747</v>
      </c>
      <c r="R12" s="49">
        <f t="shared" si="11"/>
        <v>0.0899947753396029</v>
      </c>
      <c r="S12" s="49">
        <f t="shared" si="11"/>
        <v>0.0900096993210475</v>
      </c>
      <c r="T12" s="75"/>
      <c r="U12" s="23"/>
    </row>
    <row r="13" ht="20.25" customHeight="1" spans="1:21">
      <c r="A13" s="4"/>
      <c r="B13" s="6"/>
      <c r="C13" s="13" t="s">
        <v>63</v>
      </c>
      <c r="D13" s="13"/>
      <c r="E13" s="28"/>
      <c r="F13" s="30"/>
      <c r="G13" s="30"/>
      <c r="H13" s="30"/>
      <c r="I13" s="49"/>
      <c r="J13" s="49">
        <f t="shared" ref="J13:S13" si="12">J11/I11-1</f>
        <v>-0.0159404888416578</v>
      </c>
      <c r="K13" s="49">
        <f t="shared" si="12"/>
        <v>0.207343412526998</v>
      </c>
      <c r="L13" s="49">
        <f t="shared" si="12"/>
        <v>0.112701252236136</v>
      </c>
      <c r="M13" s="49">
        <f t="shared" si="12"/>
        <v>0.0257234726688103</v>
      </c>
      <c r="N13" s="49">
        <f t="shared" si="12"/>
        <v>0.0376175548589344</v>
      </c>
      <c r="O13" s="49">
        <f t="shared" si="12"/>
        <v>0.0105740181268883</v>
      </c>
      <c r="P13" s="49">
        <f t="shared" si="12"/>
        <v>0.0097159940209266</v>
      </c>
      <c r="Q13" s="49">
        <f t="shared" si="12"/>
        <v>0.00962250185048119</v>
      </c>
      <c r="R13" s="49">
        <f t="shared" si="12"/>
        <v>0.0102639296187683</v>
      </c>
      <c r="S13" s="49">
        <f t="shared" si="12"/>
        <v>0.0101596516690854</v>
      </c>
      <c r="T13" s="75"/>
      <c r="U13" s="23"/>
    </row>
    <row r="14" ht="20.25" customHeight="1" spans="1:21">
      <c r="A14" s="4"/>
      <c r="B14" s="6"/>
      <c r="C14" s="14" t="s">
        <v>85</v>
      </c>
      <c r="D14" s="14"/>
      <c r="E14" s="31"/>
      <c r="F14" s="31"/>
      <c r="G14" s="31"/>
      <c r="H14" s="31"/>
      <c r="I14" s="50">
        <f>'DCF input'!I31</f>
        <v>-36</v>
      </c>
      <c r="J14" s="50">
        <f>'DCF input'!J31</f>
        <v>-40</v>
      </c>
      <c r="K14" s="50">
        <f>'DCF input'!K31</f>
        <v>-47</v>
      </c>
      <c r="L14" s="50">
        <f>'DCF input'!L31</f>
        <v>-52</v>
      </c>
      <c r="M14" s="50">
        <f>'DCF input'!M31</f>
        <v>-55</v>
      </c>
      <c r="N14" s="50">
        <f>'DCF input'!N31</f>
        <v>48</v>
      </c>
      <c r="O14" s="50">
        <f>'DCF input'!O31</f>
        <v>48</v>
      </c>
      <c r="P14" s="50">
        <f>'DCF input'!P31</f>
        <v>48</v>
      </c>
      <c r="Q14" s="50">
        <f>'DCF input'!Q31</f>
        <v>48</v>
      </c>
      <c r="R14" s="50">
        <f>'DCF input'!R31</f>
        <v>48</v>
      </c>
      <c r="S14" s="50">
        <f>'DCF input'!S31</f>
        <v>48</v>
      </c>
      <c r="T14" s="76"/>
      <c r="U14" s="23"/>
    </row>
    <row r="15" ht="20.25" customHeight="1" spans="1:21">
      <c r="A15" s="4"/>
      <c r="B15" s="6"/>
      <c r="C15" s="13" t="s">
        <v>86</v>
      </c>
      <c r="D15" s="13"/>
      <c r="E15" s="30"/>
      <c r="F15" s="30"/>
      <c r="G15" s="30"/>
      <c r="H15" s="30"/>
      <c r="I15" s="49">
        <f t="shared" ref="I15:S15" si="13">-I14/I$9</f>
        <v>0.031326139923425</v>
      </c>
      <c r="J15" s="49">
        <f t="shared" si="13"/>
        <v>0.0318572793883402</v>
      </c>
      <c r="K15" s="49">
        <f t="shared" si="13"/>
        <v>0.0347170926281578</v>
      </c>
      <c r="L15" s="49">
        <f t="shared" si="13"/>
        <v>0.0359364201796821</v>
      </c>
      <c r="M15" s="49">
        <f t="shared" si="13"/>
        <v>0.0381256065437405</v>
      </c>
      <c r="N15" s="49">
        <f t="shared" si="13"/>
        <v>-0.0326197757390418</v>
      </c>
      <c r="O15" s="49">
        <f t="shared" si="13"/>
        <v>-0.0322971336293904</v>
      </c>
      <c r="P15" s="49">
        <f t="shared" si="13"/>
        <v>-0.0319786808794137</v>
      </c>
      <c r="Q15" s="49">
        <f t="shared" si="13"/>
        <v>-0.031660180726865</v>
      </c>
      <c r="R15" s="49">
        <f t="shared" si="13"/>
        <v>-0.0313479623824451</v>
      </c>
      <c r="S15" s="49">
        <f t="shared" si="13"/>
        <v>-0.0310378273520854</v>
      </c>
      <c r="T15" s="75"/>
      <c r="U15" s="23"/>
    </row>
    <row r="16" ht="20.25" customHeight="1" spans="1:21">
      <c r="A16" s="4"/>
      <c r="B16" s="6"/>
      <c r="C16" s="13" t="s">
        <v>87</v>
      </c>
      <c r="D16" s="13"/>
      <c r="E16" s="30"/>
      <c r="F16" s="30"/>
      <c r="G16" s="30"/>
      <c r="H16" s="30"/>
      <c r="I16" s="49"/>
      <c r="J16" s="49" t="e">
        <f>+J14/J21</f>
        <v>#DIV/0!</v>
      </c>
      <c r="K16" s="49" t="e">
        <f>+K14/K21</f>
        <v>#DIV/0!</v>
      </c>
      <c r="L16" s="49" t="e">
        <f t="shared" ref="L16:S16" si="14">+L14/L21</f>
        <v>#DIV/0!</v>
      </c>
      <c r="M16" s="49" t="e">
        <f t="shared" si="14"/>
        <v>#DIV/0!</v>
      </c>
      <c r="N16" s="49" t="e">
        <f t="shared" si="14"/>
        <v>#DIV/0!</v>
      </c>
      <c r="O16" s="49" t="e">
        <f t="shared" si="14"/>
        <v>#DIV/0!</v>
      </c>
      <c r="P16" s="49" t="e">
        <f t="shared" si="14"/>
        <v>#DIV/0!</v>
      </c>
      <c r="Q16" s="49" t="e">
        <f t="shared" si="14"/>
        <v>#DIV/0!</v>
      </c>
      <c r="R16" s="49" t="e">
        <f t="shared" si="14"/>
        <v>#DIV/0!</v>
      </c>
      <c r="S16" s="49" t="e">
        <f t="shared" si="14"/>
        <v>#DIV/0!</v>
      </c>
      <c r="T16" s="75"/>
      <c r="U16" s="23"/>
    </row>
    <row r="17" ht="20.25" customHeight="1" spans="1:21">
      <c r="A17" s="4"/>
      <c r="B17" s="6"/>
      <c r="C17" s="14" t="s">
        <v>70</v>
      </c>
      <c r="D17" s="14"/>
      <c r="E17" s="31"/>
      <c r="F17" s="31"/>
      <c r="G17" s="31"/>
      <c r="H17" s="31"/>
      <c r="I17" s="50">
        <f t="shared" ref="I17:S17" si="15">I11+I14</f>
        <v>58.1</v>
      </c>
      <c r="J17" s="50">
        <f t="shared" si="15"/>
        <v>52.6</v>
      </c>
      <c r="K17" s="50">
        <f t="shared" si="15"/>
        <v>64.8</v>
      </c>
      <c r="L17" s="50">
        <f t="shared" si="15"/>
        <v>72.4</v>
      </c>
      <c r="M17" s="50">
        <f t="shared" si="15"/>
        <v>72.6</v>
      </c>
      <c r="N17" s="50">
        <f t="shared" si="15"/>
        <v>180.4</v>
      </c>
      <c r="O17" s="50">
        <f t="shared" si="15"/>
        <v>181.8</v>
      </c>
      <c r="P17" s="50">
        <f t="shared" si="15"/>
        <v>183.1</v>
      </c>
      <c r="Q17" s="50">
        <f t="shared" si="15"/>
        <v>184.4</v>
      </c>
      <c r="R17" s="50">
        <f t="shared" si="15"/>
        <v>185.8</v>
      </c>
      <c r="S17" s="50">
        <f t="shared" si="15"/>
        <v>187.2</v>
      </c>
      <c r="T17" s="76"/>
      <c r="U17" s="23"/>
    </row>
    <row r="18" ht="20.25" customHeight="1" spans="1:21">
      <c r="A18" s="4"/>
      <c r="B18" s="6"/>
      <c r="C18" s="13" t="s">
        <v>69</v>
      </c>
      <c r="D18" s="13"/>
      <c r="E18" s="30"/>
      <c r="F18" s="30"/>
      <c r="G18" s="30"/>
      <c r="H18" s="30"/>
      <c r="I18" s="49">
        <f t="shared" ref="I18:S18" si="16">I17/I$9</f>
        <v>0.0505569091541942</v>
      </c>
      <c r="J18" s="49">
        <f t="shared" si="16"/>
        <v>0.0418923223956674</v>
      </c>
      <c r="K18" s="49">
        <f t="shared" si="16"/>
        <v>0.0478652681341409</v>
      </c>
      <c r="L18" s="49">
        <f t="shared" si="16"/>
        <v>0.0500345542501728</v>
      </c>
      <c r="M18" s="49">
        <f t="shared" si="16"/>
        <v>0.0503258006377374</v>
      </c>
      <c r="N18" s="49">
        <f t="shared" si="16"/>
        <v>0.122595990485899</v>
      </c>
      <c r="O18" s="49">
        <f t="shared" si="16"/>
        <v>0.122325393621316</v>
      </c>
      <c r="P18" s="49">
        <f t="shared" si="16"/>
        <v>0.121985343104597</v>
      </c>
      <c r="Q18" s="49">
        <f t="shared" si="16"/>
        <v>0.12162786095904</v>
      </c>
      <c r="R18" s="49">
        <f t="shared" si="16"/>
        <v>0.121342737722048</v>
      </c>
      <c r="S18" s="49">
        <f t="shared" si="16"/>
        <v>0.121047526673133</v>
      </c>
      <c r="T18" s="75"/>
      <c r="U18" s="23"/>
    </row>
    <row r="19" ht="20.25" customHeight="1" spans="1:21">
      <c r="A19" s="4"/>
      <c r="B19" s="6"/>
      <c r="C19" s="14" t="s">
        <v>148</v>
      </c>
      <c r="D19" s="14"/>
      <c r="E19" s="31"/>
      <c r="F19" s="31"/>
      <c r="G19" s="31"/>
      <c r="H19" s="31"/>
      <c r="I19" s="50"/>
      <c r="J19" s="50">
        <f>-J20*J17</f>
        <v>-8.942</v>
      </c>
      <c r="K19" s="50">
        <f t="shared" ref="K19:S19" si="17">-K20*K17</f>
        <v>-12.312</v>
      </c>
      <c r="L19" s="50">
        <f t="shared" si="17"/>
        <v>-13.756</v>
      </c>
      <c r="M19" s="50">
        <f t="shared" si="17"/>
        <v>-13.794</v>
      </c>
      <c r="N19" s="50">
        <f t="shared" si="17"/>
        <v>-34.276</v>
      </c>
      <c r="O19" s="50">
        <f t="shared" si="17"/>
        <v>-34.542</v>
      </c>
      <c r="P19" s="50">
        <f t="shared" si="17"/>
        <v>-34.789</v>
      </c>
      <c r="Q19" s="50">
        <f t="shared" si="17"/>
        <v>-35.036</v>
      </c>
      <c r="R19" s="50">
        <f t="shared" si="17"/>
        <v>-35.302</v>
      </c>
      <c r="S19" s="50">
        <f t="shared" si="17"/>
        <v>-35.568</v>
      </c>
      <c r="T19" s="76"/>
      <c r="U19" s="23"/>
    </row>
    <row r="20" ht="20.25" customHeight="1" spans="1:21">
      <c r="A20" s="4"/>
      <c r="B20" s="6"/>
      <c r="C20" s="13" t="s">
        <v>71</v>
      </c>
      <c r="D20" s="13"/>
      <c r="E20" s="30"/>
      <c r="F20" s="30"/>
      <c r="G20" s="30"/>
      <c r="H20" s="30"/>
      <c r="I20" s="49"/>
      <c r="J20" s="49">
        <f>'DCF input'!J40</f>
        <v>0.17</v>
      </c>
      <c r="K20" s="49">
        <f>'DCF input'!K40</f>
        <v>0.19</v>
      </c>
      <c r="L20" s="49">
        <f>'DCF input'!L40</f>
        <v>0.19</v>
      </c>
      <c r="M20" s="49">
        <f>'DCF input'!M40</f>
        <v>0.19</v>
      </c>
      <c r="N20" s="49">
        <f>'DCF input'!N40</f>
        <v>0.19</v>
      </c>
      <c r="O20" s="49">
        <f>'DCF input'!O40</f>
        <v>0.19</v>
      </c>
      <c r="P20" s="49">
        <f>'DCF input'!P40</f>
        <v>0.19</v>
      </c>
      <c r="Q20" s="49">
        <f>'DCF input'!Q40</f>
        <v>0.19</v>
      </c>
      <c r="R20" s="49">
        <f>'DCF input'!R40</f>
        <v>0.19</v>
      </c>
      <c r="S20" s="49">
        <f>'DCF input'!S40</f>
        <v>0.19</v>
      </c>
      <c r="T20" s="75"/>
      <c r="U20" s="23"/>
    </row>
    <row r="21" ht="20.25" customHeight="1" spans="1:21">
      <c r="A21" s="4"/>
      <c r="B21" s="6"/>
      <c r="C21" s="14" t="s">
        <v>42</v>
      </c>
      <c r="D21" s="14"/>
      <c r="E21" s="31"/>
      <c r="F21" s="31"/>
      <c r="G21" s="31"/>
      <c r="H21" s="31"/>
      <c r="I21" s="50"/>
      <c r="J21" s="50">
        <f>'DCF input'!J48</f>
        <v>0</v>
      </c>
      <c r="K21" s="50">
        <f>'DCF input'!K48</f>
        <v>0</v>
      </c>
      <c r="L21" s="50">
        <f>'DCF input'!L48</f>
        <v>0</v>
      </c>
      <c r="M21" s="50">
        <f>'DCF input'!M48</f>
        <v>0</v>
      </c>
      <c r="N21" s="50">
        <f>'DCF input'!N48</f>
        <v>0</v>
      </c>
      <c r="O21" s="50">
        <f>'DCF input'!O48</f>
        <v>0</v>
      </c>
      <c r="P21" s="50">
        <f>'DCF input'!P48</f>
        <v>0</v>
      </c>
      <c r="Q21" s="50">
        <f>'DCF input'!Q48</f>
        <v>0</v>
      </c>
      <c r="R21" s="50">
        <f>'DCF input'!R48</f>
        <v>0</v>
      </c>
      <c r="S21" s="50">
        <f>'DCF input'!S48</f>
        <v>0</v>
      </c>
      <c r="T21" s="76"/>
      <c r="U21" s="23"/>
    </row>
    <row r="22" ht="20.25" customHeight="1" spans="1:21">
      <c r="A22" s="4"/>
      <c r="B22" s="6"/>
      <c r="C22" s="13" t="s">
        <v>86</v>
      </c>
      <c r="D22" s="13"/>
      <c r="E22" s="30"/>
      <c r="F22" s="30"/>
      <c r="G22" s="30"/>
      <c r="H22" s="30"/>
      <c r="I22" s="49"/>
      <c r="J22" s="49">
        <f t="shared" ref="J22" si="18">-J21/J$9</f>
        <v>0</v>
      </c>
      <c r="K22" s="49">
        <f t="shared" ref="K22:S22" si="19">-K21/K$9</f>
        <v>0</v>
      </c>
      <c r="L22" s="49">
        <f t="shared" si="19"/>
        <v>0</v>
      </c>
      <c r="M22" s="49">
        <f t="shared" si="19"/>
        <v>0</v>
      </c>
      <c r="N22" s="49">
        <f t="shared" si="19"/>
        <v>0</v>
      </c>
      <c r="O22" s="49">
        <f t="shared" si="19"/>
        <v>0</v>
      </c>
      <c r="P22" s="49">
        <f t="shared" si="19"/>
        <v>0</v>
      </c>
      <c r="Q22" s="49">
        <f t="shared" si="19"/>
        <v>0</v>
      </c>
      <c r="R22" s="49">
        <f t="shared" si="19"/>
        <v>0</v>
      </c>
      <c r="S22" s="49">
        <f t="shared" si="19"/>
        <v>0</v>
      </c>
      <c r="T22" s="75"/>
      <c r="U22" s="23"/>
    </row>
    <row r="23" ht="20.25" customHeight="1" spans="1:21">
      <c r="A23" s="4"/>
      <c r="B23" s="6"/>
      <c r="C23" s="14" t="s">
        <v>89</v>
      </c>
      <c r="D23" s="14"/>
      <c r="E23" s="31"/>
      <c r="F23" s="31"/>
      <c r="G23" s="31"/>
      <c r="H23" s="31"/>
      <c r="I23" s="50"/>
      <c r="J23" s="50">
        <f>'DCF input'!J52</f>
        <v>0</v>
      </c>
      <c r="K23" s="50">
        <f>'DCF input'!K52</f>
        <v>0</v>
      </c>
      <c r="L23" s="50">
        <f>'DCF input'!L52</f>
        <v>0</v>
      </c>
      <c r="M23" s="50">
        <f>'DCF input'!M52</f>
        <v>0</v>
      </c>
      <c r="N23" s="50">
        <f>'DCF input'!N52</f>
        <v>0</v>
      </c>
      <c r="O23" s="50">
        <f>'DCF input'!O52</f>
        <v>0</v>
      </c>
      <c r="P23" s="50">
        <f>'DCF input'!P52</f>
        <v>0</v>
      </c>
      <c r="Q23" s="50">
        <f>'DCF input'!Q52</f>
        <v>0</v>
      </c>
      <c r="R23" s="50">
        <f>'DCF input'!R52</f>
        <v>0</v>
      </c>
      <c r="S23" s="50">
        <f>'DCF input'!S52</f>
        <v>0</v>
      </c>
      <c r="T23" s="76"/>
      <c r="U23" s="23"/>
    </row>
    <row r="24" ht="20.25" customHeight="1" spans="1:21">
      <c r="A24" s="4"/>
      <c r="B24" s="6"/>
      <c r="C24" s="14" t="s">
        <v>80</v>
      </c>
      <c r="D24" s="14"/>
      <c r="E24" s="31"/>
      <c r="F24" s="31"/>
      <c r="G24" s="31"/>
      <c r="H24" s="31"/>
      <c r="I24" s="50"/>
      <c r="J24" s="50">
        <f>'DCF input'!J55</f>
        <v>0</v>
      </c>
      <c r="K24" s="50">
        <f>'DCF input'!K55</f>
        <v>0</v>
      </c>
      <c r="L24" s="50">
        <f>'DCF input'!L55</f>
        <v>0</v>
      </c>
      <c r="M24" s="50">
        <f>'DCF input'!M55</f>
        <v>0</v>
      </c>
      <c r="N24" s="50">
        <f>'DCF input'!N55</f>
        <v>0</v>
      </c>
      <c r="O24" s="50">
        <f>'DCF input'!O55</f>
        <v>0</v>
      </c>
      <c r="P24" s="50">
        <f>'DCF input'!P55</f>
        <v>0</v>
      </c>
      <c r="Q24" s="50">
        <f>'DCF input'!Q55</f>
        <v>0</v>
      </c>
      <c r="R24" s="50">
        <f>'DCF input'!R55</f>
        <v>0</v>
      </c>
      <c r="S24" s="50">
        <f>'DCF input'!S55</f>
        <v>0</v>
      </c>
      <c r="T24" s="76"/>
      <c r="U24" s="23"/>
    </row>
    <row r="25" ht="20.25" customHeight="1" spans="1:21">
      <c r="A25" s="4"/>
      <c r="B25" s="6"/>
      <c r="C25" s="13" t="s">
        <v>86</v>
      </c>
      <c r="D25" s="14"/>
      <c r="E25" s="31"/>
      <c r="F25" s="31"/>
      <c r="G25" s="31"/>
      <c r="H25" s="31"/>
      <c r="I25" s="50"/>
      <c r="J25" s="49">
        <f t="shared" ref="J25:S25" si="20">-J24/J$9</f>
        <v>0</v>
      </c>
      <c r="K25" s="49">
        <f t="shared" si="20"/>
        <v>0</v>
      </c>
      <c r="L25" s="49">
        <f t="shared" si="20"/>
        <v>0</v>
      </c>
      <c r="M25" s="49">
        <f t="shared" si="20"/>
        <v>0</v>
      </c>
      <c r="N25" s="49">
        <f t="shared" si="20"/>
        <v>0</v>
      </c>
      <c r="O25" s="49">
        <f t="shared" si="20"/>
        <v>0</v>
      </c>
      <c r="P25" s="49">
        <f t="shared" si="20"/>
        <v>0</v>
      </c>
      <c r="Q25" s="49">
        <f t="shared" si="20"/>
        <v>0</v>
      </c>
      <c r="R25" s="49">
        <f t="shared" si="20"/>
        <v>0</v>
      </c>
      <c r="S25" s="49">
        <f t="shared" si="20"/>
        <v>0</v>
      </c>
      <c r="T25" s="76"/>
      <c r="U25" s="23"/>
    </row>
    <row r="26" ht="20.25" customHeight="1" spans="1:21">
      <c r="A26" s="4"/>
      <c r="B26" s="6"/>
      <c r="C26" s="14" t="s">
        <v>82</v>
      </c>
      <c r="D26" s="14"/>
      <c r="E26" s="31"/>
      <c r="F26" s="31"/>
      <c r="G26" s="31"/>
      <c r="H26" s="31"/>
      <c r="I26" s="50"/>
      <c r="J26" s="50">
        <f>'DCF input'!J58</f>
        <v>0</v>
      </c>
      <c r="K26" s="50">
        <f>'DCF input'!K58</f>
        <v>0</v>
      </c>
      <c r="L26" s="50">
        <f>'DCF input'!L58</f>
        <v>0</v>
      </c>
      <c r="M26" s="50">
        <f>'DCF input'!M58</f>
        <v>0</v>
      </c>
      <c r="N26" s="50">
        <f>'DCF input'!N58</f>
        <v>0</v>
      </c>
      <c r="O26" s="50">
        <f>'DCF input'!O58</f>
        <v>0</v>
      </c>
      <c r="P26" s="50">
        <f>'DCF input'!P58</f>
        <v>0</v>
      </c>
      <c r="Q26" s="50">
        <f>'DCF input'!Q58</f>
        <v>0</v>
      </c>
      <c r="R26" s="50">
        <f>'DCF input'!R58</f>
        <v>0</v>
      </c>
      <c r="S26" s="50">
        <f>'DCF input'!S58</f>
        <v>0</v>
      </c>
      <c r="T26" s="76"/>
      <c r="U26" s="23"/>
    </row>
    <row r="27" ht="20.25" customHeight="1" spans="1:21">
      <c r="A27" s="4"/>
      <c r="B27" s="6"/>
      <c r="C27" s="13" t="s">
        <v>86</v>
      </c>
      <c r="D27" s="14"/>
      <c r="E27" s="31"/>
      <c r="F27" s="31"/>
      <c r="G27" s="31"/>
      <c r="H27" s="31"/>
      <c r="I27" s="50"/>
      <c r="J27" s="49">
        <f t="shared" ref="J27:S27" si="21">-J26/J$9</f>
        <v>0</v>
      </c>
      <c r="K27" s="49">
        <f t="shared" si="21"/>
        <v>0</v>
      </c>
      <c r="L27" s="49">
        <f t="shared" si="21"/>
        <v>0</v>
      </c>
      <c r="M27" s="49">
        <f t="shared" si="21"/>
        <v>0</v>
      </c>
      <c r="N27" s="49">
        <f t="shared" si="21"/>
        <v>0</v>
      </c>
      <c r="O27" s="49">
        <f t="shared" si="21"/>
        <v>0</v>
      </c>
      <c r="P27" s="49">
        <f t="shared" si="21"/>
        <v>0</v>
      </c>
      <c r="Q27" s="49">
        <f t="shared" si="21"/>
        <v>0</v>
      </c>
      <c r="R27" s="49">
        <f t="shared" si="21"/>
        <v>0</v>
      </c>
      <c r="S27" s="49">
        <f t="shared" si="21"/>
        <v>0</v>
      </c>
      <c r="T27" s="76"/>
      <c r="U27" s="23"/>
    </row>
    <row r="28" ht="20.25" customHeight="1" spans="1:21">
      <c r="A28" s="4"/>
      <c r="B28" s="6"/>
      <c r="C28" s="12" t="s">
        <v>149</v>
      </c>
      <c r="D28" s="12"/>
      <c r="E28" s="27"/>
      <c r="F28" s="27"/>
      <c r="G28" s="27"/>
      <c r="H28" s="27"/>
      <c r="I28" s="48"/>
      <c r="J28" s="48">
        <f>J17+J19-J14+J21+J23+J24+J26</f>
        <v>83.658</v>
      </c>
      <c r="K28" s="48">
        <f t="shared" ref="K28:S28" si="22">K17+K19-K14+K21+K23+K24+K26</f>
        <v>99.488</v>
      </c>
      <c r="L28" s="48">
        <f t="shared" si="22"/>
        <v>110.644</v>
      </c>
      <c r="M28" s="48">
        <f t="shared" si="22"/>
        <v>113.806</v>
      </c>
      <c r="N28" s="48">
        <f t="shared" si="22"/>
        <v>98.124</v>
      </c>
      <c r="O28" s="48">
        <f t="shared" si="22"/>
        <v>99.258</v>
      </c>
      <c r="P28" s="48">
        <f t="shared" si="22"/>
        <v>100.311</v>
      </c>
      <c r="Q28" s="48">
        <f t="shared" si="22"/>
        <v>101.364</v>
      </c>
      <c r="R28" s="48">
        <f t="shared" si="22"/>
        <v>102.498</v>
      </c>
      <c r="S28" s="48">
        <f t="shared" si="22"/>
        <v>103.632</v>
      </c>
      <c r="T28" s="48">
        <f>S28*(1+'DCF input'!F9)/('DCF input'!F11-'DCF input'!F9)</f>
        <v>1301.877</v>
      </c>
      <c r="U28" s="23"/>
    </row>
    <row r="29" ht="20.25" customHeight="1" spans="1:21">
      <c r="A29" s="4"/>
      <c r="B29" s="6"/>
      <c r="C29" s="6" t="s">
        <v>150</v>
      </c>
      <c r="D29" s="14"/>
      <c r="E29" s="31"/>
      <c r="F29" s="31"/>
      <c r="G29" s="31"/>
      <c r="H29" s="31"/>
      <c r="I29" s="50"/>
      <c r="J29" s="50">
        <f t="shared" ref="J29:S29" si="23">J7</f>
        <v>1</v>
      </c>
      <c r="K29" s="50">
        <f t="shared" si="23"/>
        <v>2</v>
      </c>
      <c r="L29" s="50">
        <f t="shared" si="23"/>
        <v>3</v>
      </c>
      <c r="M29" s="50">
        <f t="shared" si="23"/>
        <v>4</v>
      </c>
      <c r="N29" s="50">
        <f t="shared" si="23"/>
        <v>5</v>
      </c>
      <c r="O29" s="50">
        <f t="shared" si="23"/>
        <v>6</v>
      </c>
      <c r="P29" s="50">
        <f t="shared" si="23"/>
        <v>7</v>
      </c>
      <c r="Q29" s="50">
        <f t="shared" si="23"/>
        <v>8</v>
      </c>
      <c r="R29" s="50">
        <f t="shared" si="23"/>
        <v>9</v>
      </c>
      <c r="S29" s="50">
        <f t="shared" si="23"/>
        <v>10</v>
      </c>
      <c r="T29" s="77"/>
      <c r="U29" s="23"/>
    </row>
    <row r="30" ht="20.25" customHeight="1" spans="1:21">
      <c r="A30" s="4"/>
      <c r="B30" s="6"/>
      <c r="C30" s="6" t="s">
        <v>151</v>
      </c>
      <c r="D30" s="14"/>
      <c r="E30" s="31"/>
      <c r="F30" s="31"/>
      <c r="G30" s="31"/>
      <c r="H30" s="31"/>
      <c r="I30" s="51"/>
      <c r="J30" s="52">
        <f>'DCF input'!J67</f>
        <v>0.921658986175115</v>
      </c>
      <c r="K30" s="52">
        <f>'DCF input'!K67</f>
        <v>0.849455286797341</v>
      </c>
      <c r="L30" s="52">
        <f>'DCF input'!L67</f>
        <v>0.782908098430729</v>
      </c>
      <c r="M30" s="52">
        <f>'DCF input'!M67</f>
        <v>0.721574284267953</v>
      </c>
      <c r="N30" s="52">
        <f>'DCF input'!N67</f>
        <v>0.665045423288436</v>
      </c>
      <c r="O30" s="52">
        <f>'DCF input'!O67</f>
        <v>0.612945090588421</v>
      </c>
      <c r="P30" s="52">
        <f>'DCF input'!P67</f>
        <v>0.564926350772738</v>
      </c>
      <c r="Q30" s="52">
        <f>'DCF input'!Q67</f>
        <v>0.520669447716809</v>
      </c>
      <c r="R30" s="52">
        <f>'DCF input'!R67</f>
        <v>0.479879675315031</v>
      </c>
      <c r="S30" s="52">
        <f>'DCF input'!S67</f>
        <v>0.442285415036895</v>
      </c>
      <c r="T30" s="50"/>
      <c r="U30" s="23"/>
    </row>
    <row r="31" ht="20.25" customHeight="1" spans="1:21">
      <c r="A31" s="4"/>
      <c r="B31" s="6"/>
      <c r="C31" s="15" t="s">
        <v>152</v>
      </c>
      <c r="D31" s="15"/>
      <c r="E31" s="32"/>
      <c r="F31" s="32"/>
      <c r="G31" s="32"/>
      <c r="H31" s="32"/>
      <c r="I31" s="53"/>
      <c r="J31" s="53">
        <f t="shared" ref="J31" si="24">J30*J28</f>
        <v>77.1041474654378</v>
      </c>
      <c r="K31" s="53">
        <f t="shared" ref="K31:S31" si="25">K30*K28</f>
        <v>84.5106075728939</v>
      </c>
      <c r="L31" s="53">
        <f t="shared" si="25"/>
        <v>86.6240836427696</v>
      </c>
      <c r="M31" s="53">
        <f t="shared" si="25"/>
        <v>82.1194829953987</v>
      </c>
      <c r="N31" s="53">
        <f t="shared" si="25"/>
        <v>65.2569171147545</v>
      </c>
      <c r="O31" s="53">
        <f t="shared" si="25"/>
        <v>60.8397038016254</v>
      </c>
      <c r="P31" s="53">
        <f t="shared" si="25"/>
        <v>56.6683271723641</v>
      </c>
      <c r="Q31" s="53">
        <f t="shared" si="25"/>
        <v>52.7771378983666</v>
      </c>
      <c r="R31" s="53">
        <f t="shared" si="25"/>
        <v>49.1867069604401</v>
      </c>
      <c r="S31" s="53">
        <f t="shared" si="25"/>
        <v>45.8349221311035</v>
      </c>
      <c r="T31" s="53">
        <f>T28*S30</f>
        <v>575.801209271988</v>
      </c>
      <c r="U31" s="23"/>
    </row>
    <row r="32" ht="20.25" customHeight="1" spans="1:21">
      <c r="A32" s="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23"/>
      <c r="O32" s="6"/>
      <c r="P32" s="6"/>
      <c r="Q32" s="6"/>
      <c r="R32" s="6"/>
      <c r="S32" s="23"/>
      <c r="T32" s="23"/>
      <c r="U32" s="23"/>
    </row>
    <row r="33" ht="20.25" customHeight="1" spans="1:21">
      <c r="A33" s="4"/>
      <c r="B33" s="6"/>
      <c r="C33" s="16" t="s">
        <v>153</v>
      </c>
      <c r="D33" s="17"/>
      <c r="E33" s="17"/>
      <c r="F33" s="17"/>
      <c r="G33" s="17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78"/>
      <c r="U33" s="23"/>
    </row>
    <row r="34" ht="20.25" customHeight="1" spans="1:21">
      <c r="A34" s="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8"/>
      <c r="O34" s="25"/>
      <c r="P34" s="25"/>
      <c r="Q34" s="25"/>
      <c r="R34" s="25"/>
      <c r="S34" s="25"/>
      <c r="T34" s="25"/>
      <c r="U34" s="25"/>
    </row>
    <row r="35" ht="20.25" customHeight="1" spans="1:21">
      <c r="A35" s="4"/>
      <c r="B35" s="6"/>
      <c r="C35" s="18" t="str">
        <f>"Value Based on "&amp;TEXT(K40,"#0.0%")&amp;" WACC &amp; "&amp;TEXT(N37,"#0.0%")&amp;" TGR"</f>
        <v>Value Based on 8.5% WACC &amp; 0.5% TGR</v>
      </c>
      <c r="D35" s="18"/>
      <c r="E35" s="18"/>
      <c r="F35" s="34" t="s">
        <v>154</v>
      </c>
      <c r="G35" s="34" t="s">
        <v>155</v>
      </c>
      <c r="H35" s="6"/>
      <c r="I35" s="23"/>
      <c r="J35" s="54" t="s">
        <v>156</v>
      </c>
      <c r="K35" s="55"/>
      <c r="L35" s="56"/>
      <c r="M35" s="69"/>
      <c r="N35" s="69"/>
      <c r="O35" s="69"/>
      <c r="P35" s="70"/>
      <c r="Q35" s="79"/>
      <c r="R35" s="79"/>
      <c r="S35" s="79"/>
      <c r="T35" s="25"/>
      <c r="U35" s="25"/>
    </row>
    <row r="36" ht="20.25" customHeight="1" spans="1:21">
      <c r="A36" s="4"/>
      <c r="B36" s="6"/>
      <c r="C36" s="10"/>
      <c r="D36" s="10"/>
      <c r="E36" s="10"/>
      <c r="F36" s="35" t="s">
        <v>114</v>
      </c>
      <c r="G36" s="26" t="s">
        <v>157</v>
      </c>
      <c r="H36" s="6"/>
      <c r="I36" s="23"/>
      <c r="J36" s="57"/>
      <c r="K36" s="34"/>
      <c r="L36" s="58" t="s">
        <v>158</v>
      </c>
      <c r="M36" s="58"/>
      <c r="N36" s="58"/>
      <c r="O36" s="58"/>
      <c r="P36" s="58"/>
      <c r="Q36" s="80"/>
      <c r="R36" s="80"/>
      <c r="S36" s="80"/>
      <c r="T36" s="25"/>
      <c r="U36" s="25"/>
    </row>
    <row r="37" ht="20.25" customHeight="1" spans="1:21">
      <c r="A37" s="4"/>
      <c r="B37" s="6"/>
      <c r="C37" s="19" t="s">
        <v>159</v>
      </c>
      <c r="D37" s="20"/>
      <c r="E37" s="20"/>
      <c r="F37" s="36">
        <f>SUM(J31:S31)</f>
        <v>660.922036755154</v>
      </c>
      <c r="G37" s="37">
        <f>F37/F$39</f>
        <v>0.534413854415937</v>
      </c>
      <c r="H37" s="6"/>
      <c r="I37" s="23"/>
      <c r="J37" s="59" t="s">
        <v>133</v>
      </c>
      <c r="K37" s="60"/>
      <c r="L37" s="61">
        <f>'DCF input'!F103</f>
        <v>0</v>
      </c>
      <c r="M37" s="61">
        <f>'DCF input'!G103</f>
        <v>0.0025</v>
      </c>
      <c r="N37" s="61">
        <f>'DCF input'!H103</f>
        <v>0.005</v>
      </c>
      <c r="O37" s="61">
        <f>'DCF input'!I103</f>
        <v>0.0075</v>
      </c>
      <c r="P37" s="61">
        <f>'DCF input'!J103</f>
        <v>0.01</v>
      </c>
      <c r="Q37" s="81"/>
      <c r="R37" s="81"/>
      <c r="S37" s="81"/>
      <c r="T37" s="25"/>
      <c r="U37" s="25"/>
    </row>
    <row r="38" ht="20.25" customHeight="1" spans="1:21">
      <c r="A38" s="4"/>
      <c r="B38" s="6"/>
      <c r="C38" s="19" t="s">
        <v>117</v>
      </c>
      <c r="D38" s="20"/>
      <c r="E38" s="20"/>
      <c r="F38" s="36">
        <f>T31</f>
        <v>575.801209271988</v>
      </c>
      <c r="G38" s="37">
        <f>F38/F$39</f>
        <v>0.465586145584063</v>
      </c>
      <c r="H38" s="6"/>
      <c r="I38" s="23"/>
      <c r="J38" s="59"/>
      <c r="K38" s="62">
        <f>'DCF input'!E95</f>
        <v>0.075</v>
      </c>
      <c r="L38" s="63" t="e">
        <f>CONCATENATE(ROUND('DCF input'!F95,)," / ",ROUND('DCF input'!F104,0),"c")</f>
        <v>#DIV/0!</v>
      </c>
      <c r="M38" s="64" t="e">
        <f>CONCATENATE(ROUND('DCF input'!G95,)," / ",ROUND('DCF input'!G104,0),"c")</f>
        <v>#DIV/0!</v>
      </c>
      <c r="N38" s="64" t="e">
        <f>CONCATENATE(ROUND('DCF input'!H95,)," / ",ROUND('DCF input'!H104,0),"c")</f>
        <v>#DIV/0!</v>
      </c>
      <c r="O38" s="64" t="e">
        <f>CONCATENATE(ROUND('DCF input'!I95,)," / ",ROUND('DCF input'!I104,0),"c")</f>
        <v>#DIV/0!</v>
      </c>
      <c r="P38" s="64" t="e">
        <f>CONCATENATE(ROUND('DCF input'!J95,)," / ",ROUND('DCF input'!J104,0),"c")</f>
        <v>#DIV/0!</v>
      </c>
      <c r="Q38" s="82"/>
      <c r="R38" s="82"/>
      <c r="S38" s="82"/>
      <c r="T38" s="25"/>
      <c r="U38" s="25"/>
    </row>
    <row r="39" ht="20.25" customHeight="1" spans="1:21">
      <c r="A39" s="4"/>
      <c r="B39" s="6"/>
      <c r="C39" s="21" t="s">
        <v>160</v>
      </c>
      <c r="D39" s="22"/>
      <c r="E39" s="22"/>
      <c r="F39" s="38">
        <f>(F38+F37)</f>
        <v>1236.72324602714</v>
      </c>
      <c r="G39" s="39">
        <f>F39/F$39</f>
        <v>1</v>
      </c>
      <c r="H39" s="6"/>
      <c r="I39" s="23"/>
      <c r="J39" s="59"/>
      <c r="K39" s="62">
        <f>'DCF input'!E96</f>
        <v>0.08</v>
      </c>
      <c r="L39" s="64" t="e">
        <f>CONCATENATE(ROUND('DCF input'!F96,)," / ",ROUND('DCF input'!F105,0),"c")</f>
        <v>#DIV/0!</v>
      </c>
      <c r="M39" s="71" t="e">
        <f>CONCATENATE(ROUND('DCF input'!G96,)," / ",ROUND('DCF input'!G105,0),"c")</f>
        <v>#DIV/0!</v>
      </c>
      <c r="N39" s="71" t="e">
        <f>CONCATENATE(ROUND('DCF input'!H96,)," / ",ROUND('DCF input'!H105,0),"c")</f>
        <v>#DIV/0!</v>
      </c>
      <c r="O39" s="71" t="e">
        <f>CONCATENATE(ROUND('DCF input'!I96,)," / ",ROUND('DCF input'!I105,0),"c")</f>
        <v>#DIV/0!</v>
      </c>
      <c r="P39" s="64" t="e">
        <f>CONCATENATE(ROUND('DCF input'!J96,)," / ",ROUND('DCF input'!J105,0),"c")</f>
        <v>#DIV/0!</v>
      </c>
      <c r="Q39" s="82"/>
      <c r="R39" s="82"/>
      <c r="S39" s="82"/>
      <c r="T39" s="25"/>
      <c r="U39" s="25"/>
    </row>
    <row r="40" ht="20.25" customHeight="1" spans="1:21">
      <c r="A40" s="4"/>
      <c r="B40" s="6"/>
      <c r="C40" s="19" t="s">
        <v>119</v>
      </c>
      <c r="D40" s="20"/>
      <c r="E40" s="20"/>
      <c r="F40" s="40">
        <f>+'DCF input'!H78</f>
        <v>-84.616813539585</v>
      </c>
      <c r="G40" s="41"/>
      <c r="H40" s="42"/>
      <c r="I40" s="23"/>
      <c r="J40" s="59"/>
      <c r="K40" s="62">
        <f>'DCF input'!E97</f>
        <v>0.085</v>
      </c>
      <c r="L40" s="64" t="e">
        <f>CONCATENATE(ROUND('DCF input'!F97,)," / ",ROUND('DCF input'!F106,0),"c")</f>
        <v>#DIV/0!</v>
      </c>
      <c r="M40" s="71" t="e">
        <f>CONCATENATE(ROUND('DCF input'!G97,)," / ",ROUND('DCF input'!G106,0),"c")</f>
        <v>#DIV/0!</v>
      </c>
      <c r="N40" s="72" t="e">
        <f>CONCATENATE(ROUND('DCF input'!H97,)," / ",ROUND('DCF input'!H106,0),"c")</f>
        <v>#DIV/0!</v>
      </c>
      <c r="O40" s="71" t="e">
        <f>CONCATENATE(ROUND('DCF input'!I97,)," / ",ROUND('DCF input'!I106,0),"c")</f>
        <v>#DIV/0!</v>
      </c>
      <c r="P40" s="64" t="e">
        <f>CONCATENATE(ROUND('DCF input'!J97,)," / ",ROUND('DCF input'!J106,0),"c")</f>
        <v>#DIV/0!</v>
      </c>
      <c r="Q40" s="82"/>
      <c r="R40" s="83"/>
      <c r="S40" s="82"/>
      <c r="T40" s="25"/>
      <c r="U40" s="25"/>
    </row>
    <row r="41" ht="20.25" customHeight="1" spans="1:21">
      <c r="A41" s="4"/>
      <c r="B41" s="6"/>
      <c r="C41" s="21" t="s">
        <v>161</v>
      </c>
      <c r="D41" s="22"/>
      <c r="E41" s="22"/>
      <c r="F41" s="38">
        <f>+F39+F40</f>
        <v>1152.10643248756</v>
      </c>
      <c r="G41" s="39"/>
      <c r="H41" s="6"/>
      <c r="I41" s="23"/>
      <c r="J41" s="59"/>
      <c r="K41" s="62">
        <f>'DCF input'!E98</f>
        <v>0.09</v>
      </c>
      <c r="L41" s="64" t="e">
        <f>CONCATENATE(ROUND('DCF input'!F98,)," / ",ROUND('DCF input'!F107,0),"c")</f>
        <v>#DIV/0!</v>
      </c>
      <c r="M41" s="71" t="e">
        <f>CONCATENATE(ROUND('DCF input'!G98,)," / ",ROUND('DCF input'!G107,0),"c")</f>
        <v>#DIV/0!</v>
      </c>
      <c r="N41" s="71" t="e">
        <f>CONCATENATE(ROUND('DCF input'!H98,)," / ",ROUND('DCF input'!H107,0),"c")</f>
        <v>#DIV/0!</v>
      </c>
      <c r="O41" s="71" t="e">
        <f>CONCATENATE(ROUND('DCF input'!I98,)," / ",ROUND('DCF input'!I107,0),"c")</f>
        <v>#DIV/0!</v>
      </c>
      <c r="P41" s="64" t="e">
        <f>CONCATENATE(ROUND('DCF input'!J98,)," / ",ROUND('DCF input'!J107,0),"c")</f>
        <v>#DIV/0!</v>
      </c>
      <c r="Q41" s="82"/>
      <c r="R41" s="82"/>
      <c r="S41" s="82"/>
      <c r="T41" s="25"/>
      <c r="U41" s="25"/>
    </row>
    <row r="42" ht="20.25" customHeight="1" spans="1:21">
      <c r="A42" s="4"/>
      <c r="B42" s="6"/>
      <c r="C42" s="19" t="s">
        <v>162</v>
      </c>
      <c r="D42" s="20"/>
      <c r="E42" s="20"/>
      <c r="F42" s="40">
        <f>+F41/Assumptions!D17*100</f>
        <v>578.947956023898</v>
      </c>
      <c r="G42" s="43"/>
      <c r="H42" s="6"/>
      <c r="I42" s="23"/>
      <c r="J42" s="65"/>
      <c r="K42" s="66">
        <f>'DCF input'!E99</f>
        <v>0.095</v>
      </c>
      <c r="L42" s="67" t="e">
        <f>CONCATENATE(ROUND('DCF input'!F99,)," / ",ROUND('DCF input'!F108,0),"c")</f>
        <v>#DIV/0!</v>
      </c>
      <c r="M42" s="67" t="e">
        <f>CONCATENATE(ROUND('DCF input'!G99,)," / ",ROUND('DCF input'!G108,0),"c")</f>
        <v>#DIV/0!</v>
      </c>
      <c r="N42" s="67" t="e">
        <f>CONCATENATE(ROUND('DCF input'!H99,)," / ",ROUND('DCF input'!H108,0),"c")</f>
        <v>#DIV/0!</v>
      </c>
      <c r="O42" s="67" t="e">
        <f>CONCATENATE(ROUND('DCF input'!I99,)," / ",ROUND('DCF input'!I108,0),"c")</f>
        <v>#DIV/0!</v>
      </c>
      <c r="P42" s="67" t="e">
        <f>CONCATENATE(ROUND('DCF input'!J99,)," / ",ROUND('DCF input'!J108,0),"c")</f>
        <v>#DIV/0!</v>
      </c>
      <c r="Q42" s="82"/>
      <c r="R42" s="82"/>
      <c r="S42" s="82"/>
      <c r="T42" s="25"/>
      <c r="U42" s="25"/>
    </row>
    <row r="43" ht="20.25" customHeight="1" spans="2:21">
      <c r="B43" s="23"/>
      <c r="C43" s="24" t="s">
        <v>122</v>
      </c>
      <c r="D43" s="20"/>
      <c r="E43" s="20"/>
      <c r="F43" s="44">
        <f>+F42/Assumptions!D16-1</f>
        <v>2.50877549105393</v>
      </c>
      <c r="G43" s="43"/>
      <c r="H43" s="23"/>
      <c r="I43" s="23"/>
      <c r="J43" s="23"/>
      <c r="K43" s="23"/>
      <c r="L43" s="23"/>
      <c r="M43" s="23"/>
      <c r="N43" s="25"/>
      <c r="O43" s="25"/>
      <c r="P43" s="25"/>
      <c r="Q43" s="25"/>
      <c r="R43" s="25"/>
      <c r="S43" s="25"/>
      <c r="T43" s="25"/>
      <c r="U43" s="25"/>
    </row>
    <row r="44" ht="16" customHeight="1" spans="2:22">
      <c r="B44" s="23"/>
      <c r="C44" s="25"/>
      <c r="D44" s="25"/>
      <c r="E44" s="25"/>
      <c r="F44" s="25"/>
      <c r="G44" s="25"/>
      <c r="H44" s="23"/>
      <c r="I44" s="23"/>
      <c r="J44" s="23"/>
      <c r="K44" s="23"/>
      <c r="L44" s="23"/>
      <c r="M44" s="23"/>
      <c r="N44" s="25"/>
      <c r="O44" s="25"/>
      <c r="P44" s="25"/>
      <c r="Q44" s="25"/>
      <c r="R44" s="25"/>
      <c r="S44" s="25"/>
      <c r="T44" s="25"/>
      <c r="U44" s="25"/>
      <c r="V44" s="84"/>
    </row>
    <row r="45" spans="14:21">
      <c r="N45" s="73"/>
      <c r="O45" s="73"/>
      <c r="P45" s="73"/>
      <c r="Q45" s="73"/>
      <c r="R45" s="73"/>
      <c r="S45" s="73"/>
      <c r="T45" s="73"/>
      <c r="U45" s="73"/>
    </row>
    <row r="46" spans="14:21">
      <c r="N46" s="73"/>
      <c r="O46" s="73"/>
      <c r="P46" s="73"/>
      <c r="Q46" s="73"/>
      <c r="R46" s="73"/>
      <c r="S46" s="73"/>
      <c r="T46" s="73"/>
      <c r="U46" s="73"/>
    </row>
    <row r="47" spans="14:21">
      <c r="N47" s="73"/>
      <c r="O47" s="73"/>
      <c r="P47" s="73"/>
      <c r="Q47" s="73"/>
      <c r="R47" s="73"/>
      <c r="S47" s="73"/>
      <c r="T47" s="73"/>
      <c r="U47" s="73"/>
    </row>
    <row r="48" spans="14:21">
      <c r="N48" s="73"/>
      <c r="O48" s="73"/>
      <c r="P48" s="73"/>
      <c r="Q48" s="73"/>
      <c r="R48" s="73"/>
      <c r="S48" s="73"/>
      <c r="T48" s="73"/>
      <c r="U48" s="73"/>
    </row>
  </sheetData>
  <mergeCells count="3">
    <mergeCell ref="L36:P36"/>
    <mergeCell ref="J37:J42"/>
    <mergeCell ref="C35:E36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JPMorgan Chase &amp; Co.</Company>
  <Application>Microsoft Macintosh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__FDSCACHE__</vt:lpstr>
      <vt:lpstr>Cover sheet</vt:lpstr>
      <vt:lpstr>__FDS_SIDEBAR__</vt:lpstr>
      <vt:lpstr>Assumptions</vt:lpstr>
      <vt:lpstr>Company fin forecasts</vt:lpstr>
      <vt:lpstr> Financials</vt:lpstr>
      <vt:lpstr>DCF input</vt:lpstr>
      <vt:lpstr>DCF output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J</dc:creator>
  <cp:lastModifiedBy>uzum stanley</cp:lastModifiedBy>
  <dcterms:created xsi:type="dcterms:W3CDTF">2010-12-03T18:25:00Z</dcterms:created>
  <cp:lastPrinted>2019-02-04T17:32:00Z</cp:lastPrinted>
  <dcterms:modified xsi:type="dcterms:W3CDTF">2024-10-09T04:02:58Z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=fdsSearchOrder">
    <vt:i4>0</vt:i4>
  </property>
  <property fmtid="{D5CDD505-2E9C-101B-9397-08002B2CF9AE}" pid="3" name="PitchProPlusUniqueWorkbookId">
    <vt:lpwstr>b0967e03-7035-4363-8f0e-435491059870</vt:lpwstr>
  </property>
  <property fmtid="{D5CDD505-2E9C-101B-9397-08002B2CF9AE}" pid="4" name="HiddenData">
    <vt:lpwstr>Hidden Sheets: __FDSCACHE__,__FDS_SIDEBAR__
</vt:lpwstr>
  </property>
  <property fmtid="{D5CDD505-2E9C-101B-9397-08002B2CF9AE}" pid="5" name="FormulaData">
    <vt:lpwstr>Formula Contents:
Sheet Name: DCF output: S7 (...)</vt:lpwstr>
  </property>
  <property fmtid="{D5CDD505-2E9C-101B-9397-08002B2CF9AE}" pid="6" name="KSOProductBuildVer">
    <vt:lpwstr>1033-6.10.1.8197</vt:lpwstr>
  </property>
  <property fmtid="{D5CDD505-2E9C-101B-9397-08002B2CF9AE}" pid="7" name="ICV">
    <vt:lpwstr>B7D101B5DD6138E04B910567F0B2D9DC_42</vt:lpwstr>
  </property>
</Properties>
</file>