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壺モデル" sheetId="1" r:id="rId4"/>
    <sheet state="visible" name="大腸がん臨床" sheetId="2" r:id="rId5"/>
    <sheet state="visible" name="事故の分布" sheetId="3" r:id="rId6"/>
    <sheet state="visible" name="診察" sheetId="4" r:id="rId7"/>
    <sheet state="visible" name="ベイジアンネットワーク" sheetId="5" r:id="rId8"/>
  </sheets>
  <definedNames/>
  <calcPr/>
</workbook>
</file>

<file path=xl/sharedStrings.xml><?xml version="1.0" encoding="utf-8"?>
<sst xmlns="http://schemas.openxmlformats.org/spreadsheetml/2006/main" count="235" uniqueCount="118">
  <si>
    <t>A</t>
  </si>
  <si>
    <t>B</t>
  </si>
  <si>
    <t>C</t>
  </si>
  <si>
    <t>赤</t>
  </si>
  <si>
    <t>白</t>
  </si>
  <si>
    <t>そのほか</t>
  </si>
  <si>
    <t>P(A)</t>
  </si>
  <si>
    <t>P(B)</t>
  </si>
  <si>
    <t>P(C)</t>
  </si>
  <si>
    <t>事前</t>
  </si>
  <si>
    <t>P(赤|A)</t>
  </si>
  <si>
    <t>P(赤|B)</t>
  </si>
  <si>
    <t>P(赤|C)</t>
  </si>
  <si>
    <t>P(X|A)</t>
  </si>
  <si>
    <t>P(X|B)</t>
  </si>
  <si>
    <t>P(X|C)</t>
  </si>
  <si>
    <t>1日法</t>
  </si>
  <si>
    <t>有</t>
  </si>
  <si>
    <t>無</t>
  </si>
  <si>
    <t>合計</t>
  </si>
  <si>
    <t>精度</t>
  </si>
  <si>
    <t>+</t>
  </si>
  <si>
    <t>特異度</t>
  </si>
  <si>
    <t>-</t>
  </si>
  <si>
    <t>陽性反応的中度</t>
  </si>
  <si>
    <t>陽性の内、実際にがんである人</t>
  </si>
  <si>
    <t>陽性率</t>
  </si>
  <si>
    <t>2日法</t>
  </si>
  <si>
    <t>&lt;-2日法のほうが精度が良いので改善している</t>
  </si>
  <si>
    <t>2日法集団検診</t>
  </si>
  <si>
    <t>&lt;-母集団が健康なら、精度が高くても的中度が著しく低い</t>
  </si>
  <si>
    <t>現在の検診</t>
  </si>
  <si>
    <t>あえて感度を落とす</t>
  </si>
  <si>
    <t>感度を下げる=陽性になりにくくするので特異度が上がる</t>
  </si>
  <si>
    <t>特異度が高いので、的中度も良くなる</t>
  </si>
  <si>
    <t>a</t>
  </si>
  <si>
    <t>b</t>
  </si>
  <si>
    <t>事故率</t>
  </si>
  <si>
    <t>損害額</t>
  </si>
  <si>
    <t>変数名</t>
  </si>
  <si>
    <t>P(無事故)</t>
  </si>
  <si>
    <t>P(保険金2万円)</t>
  </si>
  <si>
    <t>P(保険金10万円)</t>
  </si>
  <si>
    <t>X</t>
  </si>
  <si>
    <t>s_11</t>
  </si>
  <si>
    <t>x</t>
  </si>
  <si>
    <t>P(全体)</t>
  </si>
  <si>
    <t>s_12</t>
  </si>
  <si>
    <t>Y</t>
  </si>
  <si>
    <t>s_21</t>
  </si>
  <si>
    <t>s_22</t>
  </si>
  <si>
    <t>P(D_i)</t>
  </si>
  <si>
    <t>P(S_1 | D_i)</t>
  </si>
  <si>
    <t>P(S_2 | D_i)</t>
  </si>
  <si>
    <t>P(S_3 | D_i)</t>
  </si>
  <si>
    <t>D_1D1​</t>
  </si>
  <si>
    <t>D_2D2​</t>
  </si>
  <si>
    <t>PostP(D_i)</t>
  </si>
  <si>
    <t>S(1,1,1)</t>
  </si>
  <si>
    <t>S(0,1,1)</t>
  </si>
  <si>
    <t>S(1,0,1)</t>
  </si>
  <si>
    <t>S(0,0,1)</t>
  </si>
  <si>
    <t>確率P(R)</t>
  </si>
  <si>
    <t>雨が降る</t>
  </si>
  <si>
    <t>降らない</t>
  </si>
  <si>
    <t>確率P(W|R)</t>
  </si>
  <si>
    <t>条件(R)</t>
  </si>
  <si>
    <t>窓を閉める</t>
  </si>
  <si>
    <t>窓を開ける</t>
  </si>
  <si>
    <t>確率P(H|W,R,M)</t>
  </si>
  <si>
    <t>条件付き確率</t>
  </si>
  <si>
    <t>湿度が高い時の原因の確率</t>
  </si>
  <si>
    <t>条件(W,R,M)</t>
  </si>
  <si>
    <t>湿度が上がる</t>
  </si>
  <si>
    <t>湿度が上がらない</t>
  </si>
  <si>
    <t>P(H=T|W,R,M)</t>
  </si>
  <si>
    <t>P(H=F|W,R,M)</t>
  </si>
  <si>
    <t>P(R|H=T)</t>
  </si>
  <si>
    <t>TT</t>
  </si>
  <si>
    <t>T雨</t>
  </si>
  <si>
    <t>TF</t>
  </si>
  <si>
    <t>FT</t>
  </si>
  <si>
    <t>F雨</t>
  </si>
  <si>
    <t>P(R|H=T,W=T)</t>
  </si>
  <si>
    <t>FF</t>
  </si>
  <si>
    <t>計</t>
  </si>
  <si>
    <t>P(R|H=T,W=F)</t>
  </si>
  <si>
    <t>確率P(M)</t>
  </si>
  <si>
    <t>水漏れ</t>
  </si>
  <si>
    <t>正常</t>
  </si>
  <si>
    <t>P(M|H=T)</t>
  </si>
  <si>
    <t>Odds</t>
  </si>
  <si>
    <t>窓が締まっている</t>
  </si>
  <si>
    <t>雨が降っている</t>
  </si>
  <si>
    <t>水漏れが起きている</t>
  </si>
  <si>
    <t>TTT</t>
  </si>
  <si>
    <t>T雨漏</t>
  </si>
  <si>
    <t>TTF</t>
  </si>
  <si>
    <t>T雨F</t>
  </si>
  <si>
    <t>装置が故障するよりも雨の確率が高い</t>
  </si>
  <si>
    <t>雨は降っていない</t>
  </si>
  <si>
    <t>TFT</t>
  </si>
  <si>
    <t>TF漏</t>
  </si>
  <si>
    <t>TFF</t>
  </si>
  <si>
    <t>P(M|H=T,W=T)</t>
  </si>
  <si>
    <t>窓が開いている</t>
  </si>
  <si>
    <t>FTT</t>
  </si>
  <si>
    <t>F雨漏</t>
  </si>
  <si>
    <t>FTF</t>
  </si>
  <si>
    <t>F雨F</t>
  </si>
  <si>
    <t>窓が閉めてある -&gt; 雨が降っているという推測で雨確率が上がる</t>
  </si>
  <si>
    <t>FFT</t>
  </si>
  <si>
    <t>FF漏</t>
  </si>
  <si>
    <t>FFF</t>
  </si>
  <si>
    <t>窓が開いている(いつも通り)なのに湿度が高い -&gt; 一般的には雨だが、水漏れかも?</t>
  </si>
  <si>
    <t>P(W)</t>
  </si>
  <si>
    <t>T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</si>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</sst>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000"/>
    <numFmt numFmtId="166" formatCode="0.00000"/>
  </numFmts>
  <fonts count="10">
    <font>
      <sz val="10.0"/>
      <color rgb="FF000000"/>
      <name val="Arial"/>
    </font>
    <font>
      <color theme="1"/>
      <name val="Arial"/>
    </font>
    <font>
      <sz val="10.0"/>
      <color rgb="FF24292E"/>
      <name val="-apple-system"/>
    </font>
    <font>
      <sz val="10.0"/>
      <color rgb="FF24292E"/>
      <name val="Arial"/>
    </font>
    <font>
      <sz val="10.0"/>
      <color theme="1"/>
      <name val="Arial"/>
    </font>
    <font>
      <sz val="11.0"/>
      <color rgb="FF7E3794"/>
      <name val="Inconsolata"/>
    </font>
    <font>
      <sz val="11.0"/>
      <color rgb="FF000000"/>
      <name val="Inconsolata"/>
    </font>
    <font/>
    <font>
      <b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164" xfId="0" applyBorder="1" applyFont="1" applyNumberFormat="1"/>
    <xf borderId="4" fillId="0" fontId="1" numFmtId="164" xfId="0" applyBorder="1" applyFont="1" applyNumberFormat="1"/>
    <xf borderId="5" fillId="0" fontId="1" numFmtId="164" xfId="0" applyBorder="1" applyFont="1" applyNumberFormat="1"/>
    <xf borderId="6" fillId="0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Border="1" applyFont="1" applyNumberFormat="1"/>
    <xf borderId="0" fillId="0" fontId="1" numFmtId="164" xfId="0" applyAlignment="1" applyFont="1" applyNumberFormat="1">
      <alignment horizontal="right" vertical="bottom"/>
    </xf>
    <xf borderId="5" fillId="0" fontId="1" numFmtId="164" xfId="0" applyAlignment="1" applyBorder="1" applyFont="1" applyNumberFormat="1">
      <alignment horizontal="right" vertical="bottom"/>
    </xf>
    <xf borderId="0" fillId="0" fontId="1" numFmtId="165" xfId="0" applyFont="1" applyNumberFormat="1"/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9" fillId="2" fontId="3" numFmtId="0" xfId="0" applyAlignment="1" applyBorder="1" applyFont="1">
      <alignment horizontal="left" readingOrder="0"/>
    </xf>
    <xf borderId="9" fillId="2" fontId="2" numFmtId="0" xfId="0" applyAlignment="1" applyBorder="1" applyFont="1">
      <alignment horizontal="left" readingOrder="0"/>
    </xf>
    <xf borderId="0" fillId="3" fontId="2" numFmtId="0" xfId="0" applyAlignment="1" applyFill="1" applyFont="1">
      <alignment horizontal="left" readingOrder="0"/>
    </xf>
    <xf borderId="9" fillId="3" fontId="2" numFmtId="0" xfId="0" applyAlignment="1" applyBorder="1" applyFont="1">
      <alignment horizontal="left" readingOrder="0"/>
    </xf>
    <xf borderId="0" fillId="0" fontId="4" numFmtId="0" xfId="0" applyFont="1"/>
    <xf borderId="9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9" fillId="0" fontId="1" numFmtId="166" xfId="0" applyBorder="1" applyFont="1" applyNumberFormat="1"/>
    <xf borderId="0" fillId="0" fontId="1" numFmtId="166" xfId="0" applyFont="1" applyNumberFormat="1"/>
    <xf borderId="9" fillId="4" fontId="1" numFmtId="166" xfId="0" applyBorder="1" applyFill="1" applyFont="1" applyNumberFormat="1"/>
    <xf borderId="0" fillId="0" fontId="1" numFmtId="166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2" fontId="5" numFmtId="0" xfId="0" applyFont="1"/>
    <xf borderId="0" fillId="2" fontId="6" numFmtId="0" xfId="0" applyFont="1"/>
    <xf borderId="1" fillId="0" fontId="7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7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7" numFmtId="0" xfId="0" applyAlignment="1" applyBorder="1" applyFont="1">
      <alignment readingOrder="0"/>
    </xf>
    <xf borderId="8" fillId="0" fontId="1" numFmtId="0" xfId="0" applyBorder="1" applyFont="1"/>
    <xf borderId="4" fillId="0" fontId="7" numFmtId="0" xfId="0" applyAlignment="1" applyBorder="1" applyFont="1">
      <alignment readingOrder="0"/>
    </xf>
    <xf borderId="5" fillId="0" fontId="1" numFmtId="0" xfId="0" applyBorder="1" applyFont="1"/>
    <xf borderId="6" fillId="0" fontId="7" numFmtId="0" xfId="0" applyAlignment="1" applyBorder="1" applyFont="1">
      <alignment readingOrder="0"/>
    </xf>
    <xf borderId="2" fillId="0" fontId="7" numFmtId="0" xfId="0" applyBorder="1" applyFont="1"/>
    <xf borderId="3" fillId="0" fontId="7" numFmtId="0" xfId="0" applyBorder="1" applyFont="1"/>
    <xf borderId="0" fillId="0" fontId="8" numFmtId="0" xfId="0" applyAlignment="1" applyFont="1">
      <alignment readingOrder="0"/>
    </xf>
    <xf borderId="8" fillId="0" fontId="7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1" fillId="0" fontId="1" numFmtId="0" xfId="0" applyBorder="1" applyFont="1"/>
    <xf borderId="11" fillId="5" fontId="1" numFmtId="164" xfId="0" applyBorder="1" applyFill="1" applyFont="1" applyNumberFormat="1"/>
    <xf borderId="2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6" fillId="5" fontId="1" numFmtId="164" xfId="0" applyBorder="1" applyFont="1" applyNumberFormat="1"/>
    <xf borderId="7" fillId="5" fontId="1" numFmtId="164" xfId="0" applyBorder="1" applyFont="1" applyNumberFormat="1"/>
    <xf borderId="8" fillId="5" fontId="9" numFmtId="164" xfId="0" applyBorder="1" applyFont="1" applyNumberFormat="1"/>
    <xf borderId="12" fillId="0" fontId="7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事後確率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'壺モデル'!$F$6:$F$17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'壺モデル'!$G$6:$G$17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'壺モデル'!$H$6:$H$17</c:f>
              <c:numCache/>
            </c:numRef>
          </c:val>
          <c:smooth val="0"/>
        </c:ser>
        <c:axId val="1008584843"/>
        <c:axId val="2089314415"/>
      </c:lineChart>
      <c:catAx>
        <c:axId val="1008584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314415"/>
      </c:catAx>
      <c:valAx>
        <c:axId val="2089314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584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条件付き確率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'壺モデル'!$C$7:$C$17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'壺モデル'!$D$7:$D$17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'壺モデル'!$E$7:$E$17</c:f>
              <c:numCache/>
            </c:numRef>
          </c:val>
          <c:smooth val="0"/>
        </c:ser>
        <c:axId val="1222040648"/>
        <c:axId val="561119320"/>
      </c:lineChart>
      <c:catAx>
        <c:axId val="1222040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119320"/>
      </c:catAx>
      <c:valAx>
        <c:axId val="561119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040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事後確率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'壺モデル'!$F$19:$F$30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'壺モデル'!$G$19:$G$30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'壺モデル'!$H$19:$H$30</c:f>
              <c:numCache/>
            </c:numRef>
          </c:val>
          <c:smooth val="0"/>
        </c:ser>
        <c:axId val="675505727"/>
        <c:axId val="1235725222"/>
      </c:lineChart>
      <c:catAx>
        <c:axId val="675505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725222"/>
      </c:catAx>
      <c:valAx>
        <c:axId val="1235725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5057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事後確率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'壺モデル'!$F$32:$F$43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'壺モデル'!$G$32:$G$43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'壺モデル'!$H$32:$H$43</c:f>
              <c:numCache/>
            </c:numRef>
          </c:val>
          <c:smooth val="0"/>
        </c:ser>
        <c:axId val="195161108"/>
        <c:axId val="1642455278"/>
      </c:lineChart>
      <c:catAx>
        <c:axId val="1951611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2455278"/>
      </c:catAx>
      <c:valAx>
        <c:axId val="1642455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611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条件付き確率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'壺モデル'!$C$20:$C$30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'壺モデル'!$D$20:$D$30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'壺モデル'!$E$20:$E$30</c:f>
              <c:numCache/>
            </c:numRef>
          </c:val>
          <c:smooth val="0"/>
        </c:ser>
        <c:axId val="380091540"/>
        <c:axId val="1502219492"/>
      </c:lineChart>
      <c:catAx>
        <c:axId val="380091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219492"/>
      </c:catAx>
      <c:valAx>
        <c:axId val="15022194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0915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条件付き確率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'壺モデル'!$C$33:$C$43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'壺モデル'!$D$33:$D$43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'壺モデル'!$E$33:$E$43</c:f>
              <c:numCache/>
            </c:numRef>
          </c:val>
          <c:smooth val="0"/>
        </c:ser>
        <c:axId val="1307781856"/>
        <c:axId val="1531961594"/>
      </c:lineChart>
      <c:catAx>
        <c:axId val="130778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961594"/>
      </c:catAx>
      <c:valAx>
        <c:axId val="1531961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781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'事故の分布'!$C$4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'事故の分布'!$B$5:$B$45</c:f>
            </c:strRef>
          </c:cat>
          <c:val>
            <c:numRef>
              <c:f>'事故の分布'!$C$5:$C$45</c:f>
              <c:numCache/>
            </c:numRef>
          </c:val>
          <c:smooth val="0"/>
        </c:ser>
        <c:ser>
          <c:idx val="1"/>
          <c:order val="1"/>
          <c:tx>
            <c:strRef>
              <c:f>'事故の分布'!$D$4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'事故の分布'!$B$5:$B$45</c:f>
            </c:strRef>
          </c:cat>
          <c:val>
            <c:numRef>
              <c:f>'事故の分布'!$D$5:$D$45</c:f>
              <c:numCache/>
            </c:numRef>
          </c:val>
          <c:smooth val="0"/>
        </c:ser>
        <c:ser>
          <c:idx val="2"/>
          <c:order val="2"/>
          <c:tx>
            <c:strRef>
              <c:f>'事故の分布'!$E$4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'事故の分布'!$B$5:$B$45</c:f>
            </c:strRef>
          </c:cat>
          <c:val>
            <c:numRef>
              <c:f>'事故の分布'!$E$5:$E$45</c:f>
              <c:numCache/>
            </c:numRef>
          </c:val>
          <c:smooth val="0"/>
        </c:ser>
        <c:ser>
          <c:idx val="3"/>
          <c:order val="3"/>
          <c:tx>
            <c:strRef>
              <c:f>'事故の分布'!$F$4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'事故の分布'!$B$5:$B$45</c:f>
            </c:strRef>
          </c:cat>
          <c:val>
            <c:numRef>
              <c:f>'事故の分布'!$F$5:$F$45</c:f>
              <c:numCache/>
            </c:numRef>
          </c:val>
          <c:smooth val="0"/>
        </c:ser>
        <c:axId val="1807695578"/>
        <c:axId val="619678868"/>
      </c:lineChart>
      <c:catAx>
        <c:axId val="1807695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678868"/>
      </c:catAx>
      <c:valAx>
        <c:axId val="619678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6955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湿度変化の尤度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'ベイジアンネットワーク'!$E$44:$E$45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'ベイジアンネットワーク'!$D$46:$D$53</c:f>
            </c:strRef>
          </c:cat>
          <c:val>
            <c:numRef>
              <c:f>'ベイジアンネットワーク'!$E$46:$E$53</c:f>
              <c:numCache/>
            </c:numRef>
          </c:val>
        </c:ser>
        <c:ser>
          <c:idx val="1"/>
          <c:order val="1"/>
          <c:tx>
            <c:strRef>
              <c:f>'ベイジアンネットワーク'!$F$44:$F$45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'ベイジアンネットワーク'!$D$46:$D$53</c:f>
            </c:strRef>
          </c:cat>
          <c:val>
            <c:numRef>
              <c:f>'ベイジアンネットワーク'!$F$46:$F$53</c:f>
              <c:numCache/>
            </c:numRef>
          </c:val>
        </c:ser>
        <c:overlap val="100"/>
        <c:axId val="93101809"/>
        <c:axId val="633350315"/>
      </c:barChart>
      <c:catAx>
        <c:axId val="931018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条件(窓閉,  降雨,  水漏れ)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350315"/>
      </c:catAx>
      <c:valAx>
        <c:axId val="633350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1018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それぞれの事後確率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'ベイジアンネットワーク'!$H$46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'ベイジアンネットワーク'!$I$46:$J$46</c:f>
              <c:numCache/>
            </c:numRef>
          </c:val>
        </c:ser>
        <c:ser>
          <c:idx val="1"/>
          <c:order val="1"/>
          <c:tx>
            <c:strRef>
              <c:f>'ベイジアンネットワーク'!$H$47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'ベイジアンネットワーク'!$I$47:$J$47</c:f>
              <c:numCache/>
            </c:numRef>
          </c:val>
        </c:ser>
        <c:ser>
          <c:idx val="2"/>
          <c:order val="2"/>
          <c:tx>
            <c:strRef>
              <c:f>'ベイジアンネットワーク'!$H$48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'ベイジアンネットワーク'!$I$48:$J$48</c:f>
              <c:numCache/>
            </c:numRef>
          </c:val>
        </c:ser>
        <c:ser>
          <c:idx val="3"/>
          <c:order val="3"/>
          <c:tx>
            <c:strRef>
              <c:f>'ベイジアンネットワーク'!$H$49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'ベイジアンネットワーク'!$I$49:$J$49</c:f>
              <c:numCache/>
            </c:numRef>
          </c:val>
        </c:ser>
        <c:ser>
          <c:idx val="4"/>
          <c:order val="4"/>
          <c:tx>
            <c:strRef>
              <c:f>'ベイジアンネットワーク'!$H$50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'ベイジアンネットワーク'!$I$50:$J$50</c:f>
              <c:numCache/>
            </c:numRef>
          </c:val>
        </c:ser>
        <c:ser>
          <c:idx val="5"/>
          <c:order val="5"/>
          <c:tx>
            <c:strRef>
              <c:f>'ベイジアンネットワーク'!$H$51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'ベイジアンネットワーク'!$I$51:$J$51</c:f>
              <c:numCache/>
            </c:numRef>
          </c:val>
        </c:ser>
        <c:ser>
          <c:idx val="6"/>
          <c:order val="6"/>
          <c:tx>
            <c:strRef>
              <c:f>'ベイジアンネットワーク'!$H$52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'ベイジアンネットワーク'!$I$52:$J$52</c:f>
              <c:numCache/>
            </c:numRef>
          </c:val>
        </c:ser>
        <c:ser>
          <c:idx val="7"/>
          <c:order val="7"/>
          <c:tx>
            <c:strRef>
              <c:f>'ベイジアンネットワーク'!$H$53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'ベイジアンネットワーク'!$I$45:$J$45</c:f>
            </c:strRef>
          </c:cat>
          <c:val>
            <c:numRef>
              <c:f>'ベイジアンネットワーク'!$I$53:$J$53</c:f>
              <c:numCache/>
            </c:numRef>
          </c:val>
        </c:ser>
        <c:overlap val="100"/>
        <c:axId val="1940381064"/>
        <c:axId val="746274715"/>
      </c:barChart>
      <c:catAx>
        <c:axId val="1940381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P(H=T|W,R,M)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274715"/>
      </c:catAx>
      <c:valAx>
        <c:axId val="746274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P(H=F|W,R,M)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3810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湿度変化の尤度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'ベイジアンネットワーク'!$E$11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'ベイジアンネットワーク'!$D$12:$D$15</c:f>
            </c:strRef>
          </c:cat>
          <c:val>
            <c:numRef>
              <c:f>'ベイジアンネットワーク'!$E$12:$E$15</c:f>
              <c:numCache/>
            </c:numRef>
          </c:val>
        </c:ser>
        <c:ser>
          <c:idx val="1"/>
          <c:order val="1"/>
          <c:tx>
            <c:strRef>
              <c:f>'ベイジアンネットワーク'!$F$11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'ベイジアンネットワーク'!$D$12:$D$15</c:f>
            </c:strRef>
          </c:cat>
          <c:val>
            <c:numRef>
              <c:f>'ベイジアンネットワーク'!$F$12:$F$15</c:f>
              <c:numCache/>
            </c:numRef>
          </c:val>
        </c:ser>
        <c:overlap val="100"/>
        <c:axId val="726339660"/>
        <c:axId val="282408837"/>
      </c:barChart>
      <c:catAx>
        <c:axId val="72633966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条件(W,R,M)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408837"/>
      </c:catAx>
      <c:valAx>
        <c:axId val="2824088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633966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それぞれの事後確率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'ベイジアンネットワーク'!$H$12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'ベイジアンネットワーク'!$I$11:$J$11</c:f>
            </c:strRef>
          </c:cat>
          <c:val>
            <c:numRef>
              <c:f>'ベイジアンネットワーク'!$I$12:$J$12</c:f>
              <c:numCache/>
            </c:numRef>
          </c:val>
        </c:ser>
        <c:ser>
          <c:idx val="1"/>
          <c:order val="1"/>
          <c:tx>
            <c:strRef>
              <c:f>'ベイジアンネットワーク'!$H$13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'ベイジアンネットワーク'!$I$11:$J$11</c:f>
            </c:strRef>
          </c:cat>
          <c:val>
            <c:numRef>
              <c:f>'ベイジアンネットワーク'!$I$13:$J$13</c:f>
              <c:numCache/>
            </c:numRef>
          </c:val>
        </c:ser>
        <c:ser>
          <c:idx val="2"/>
          <c:order val="2"/>
          <c:tx>
            <c:strRef>
              <c:f>'ベイジアンネットワーク'!$H$14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'ベイジアンネットワーク'!$I$11:$J$11</c:f>
            </c:strRef>
          </c:cat>
          <c:val>
            <c:numRef>
              <c:f>'ベイジアンネットワーク'!$I$14:$J$14</c:f>
              <c:numCache/>
            </c:numRef>
          </c:val>
        </c:ser>
        <c:ser>
          <c:idx val="3"/>
          <c:order val="3"/>
          <c:tx>
            <c:strRef>
              <c:f>'ベイジアンネットワーク'!$H$15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'ベイジアンネットワーク'!$I$11:$J$11</c:f>
            </c:strRef>
          </c:cat>
          <c:val>
            <c:numRef>
              <c:f>'ベイジアンネットワーク'!$I$15:$J$15</c:f>
              <c:numCache/>
            </c:numRef>
          </c:val>
        </c:ser>
        <c:overlap val="100"/>
        <c:axId val="1999526588"/>
        <c:axId val="743575497"/>
      </c:barChart>
      <c:catAx>
        <c:axId val="1999526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条件(W,R,M)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575497"/>
      </c:catAx>
      <c:valAx>
        <c:axId val="743575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9526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1</xdr:row>
      <xdr:rowOff>171450</xdr:rowOff>
    </xdr:from>
    <xdr:ext cx="3933825" cy="3000375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914400</xdr:colOff>
      <xdr:row>1</xdr:row>
      <xdr:rowOff>171450</xdr:rowOff>
    </xdr:from>
    <xdr:ext cx="3933825" cy="3000375"/>
    <xdr:graphicFrame>
      <xdr:nvGraphicFramePr>
        <xdr:cNvPr id="2" name="Chart 2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419100</xdr:colOff>
      <xdr:row>17</xdr:row>
      <xdr:rowOff>190500</xdr:rowOff>
    </xdr:from>
    <xdr:ext cx="3933825" cy="3000375"/>
    <xdr:graphicFrame>
      <xdr:nvGraphicFramePr>
        <xdr:cNvPr id="3" name="Chart 3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419100</xdr:colOff>
      <xdr:row>34</xdr:row>
      <xdr:rowOff>9525</xdr:rowOff>
    </xdr:from>
    <xdr:ext cx="3933825" cy="3000375"/>
    <xdr:graphicFrame>
      <xdr:nvGraphicFramePr>
        <xdr:cNvPr id="4" name="Chart 4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12</xdr:col>
      <xdr:colOff>914400</xdr:colOff>
      <xdr:row>17</xdr:row>
      <xdr:rowOff>190500</xdr:rowOff>
    </xdr:from>
    <xdr:ext cx="3933825" cy="3000375"/>
    <xdr:graphicFrame>
      <xdr:nvGraphicFramePr>
        <xdr:cNvPr id="5" name="Chart 5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914400</xdr:colOff>
      <xdr:row>34</xdr:row>
      <xdr:rowOff>9525</xdr:rowOff>
    </xdr:from>
    <xdr:ext cx="3933825" cy="3000375"/>
    <xdr:graphicFrame>
      <xdr:nvGraphicFramePr>
        <xdr:cNvPr id="6" name="Chart 6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11</xdr:row>
      <xdr:rowOff>0</xdr:rowOff>
    </xdr:from>
    <xdr:ext cx="5715000" cy="3533775"/>
    <xdr:graphicFrame>
      <xdr:nvGraphicFramePr>
        <xdr:cNvPr id="7" name="Chart 7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55</xdr:row>
      <xdr:rowOff>190500</xdr:rowOff>
    </xdr:from>
    <xdr:ext cx="5715000" cy="3533775"/>
    <xdr:graphicFrame>
      <xdr:nvGraphicFramePr>
        <xdr:cNvPr id="8" name="Chart 8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952500</xdr:colOff>
      <xdr:row>55</xdr:row>
      <xdr:rowOff>95250</xdr:rowOff>
    </xdr:from>
    <xdr:ext cx="5715000" cy="3533775"/>
    <xdr:graphicFrame>
      <xdr:nvGraphicFramePr>
        <xdr:cNvPr id="9" name="Chart 9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733425</xdr:colOff>
      <xdr:row>15</xdr:row>
      <xdr:rowOff>180975</xdr:rowOff>
    </xdr:from>
    <xdr:ext cx="5715000" cy="3533775"/>
    <xdr:graphicFrame>
      <xdr:nvGraphicFramePr>
        <xdr:cNvPr id="10" name="Chart 10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952500</xdr:colOff>
      <xdr:row>18</xdr:row>
      <xdr:rowOff>180975</xdr:rowOff>
    </xdr:from>
    <xdr:ext cx="5715000" cy="3533775"/>
    <xdr:graphicFrame>
      <xdr:nvGraphicFramePr>
        <xdr:cNvPr id="11" name="Chart 1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8.71"/>
    <col customWidth="1" min="3" max="4" width="7.29"/>
    <col customWidth="1" min="5" max="5" width="7.43"/>
    <col customWidth="1" min="6" max="8" width="7.0"/>
  </cols>
  <sheetData>
    <row r="1">
      <c r="F1" s="1" t="s">
        <v>0</v>
      </c>
      <c r="G1" s="1" t="s">
        <v>1</v>
      </c>
      <c r="H1" s="1" t="s">
        <v>2</v>
      </c>
    </row>
    <row r="2">
      <c r="A2" s="1"/>
      <c r="B2" s="1" t="s">
        <v>3</v>
      </c>
      <c r="F2" s="1">
        <v>3.0</v>
      </c>
      <c r="G2" s="1">
        <v>1.0</v>
      </c>
      <c r="H2" s="1">
        <v>2.0</v>
      </c>
    </row>
    <row r="3">
      <c r="A3" s="1"/>
      <c r="B3" s="1" t="s">
        <v>4</v>
      </c>
      <c r="F3" s="1">
        <v>1.0</v>
      </c>
      <c r="G3" s="1">
        <v>4.0</v>
      </c>
      <c r="H3" s="1">
        <v>2.0</v>
      </c>
    </row>
    <row r="4">
      <c r="A4" s="1"/>
      <c r="B4" s="1" t="s">
        <v>5</v>
      </c>
      <c r="F4" s="1">
        <v>1.0</v>
      </c>
      <c r="G4" s="1">
        <v>1.0</v>
      </c>
      <c r="H4" s="1">
        <v>1.0</v>
      </c>
    </row>
    <row r="5">
      <c r="F5" s="2">
        <f t="shared" ref="F5:H5" si="1">SUM(F2:F4)</f>
        <v>5</v>
      </c>
      <c r="G5" s="2">
        <f t="shared" si="1"/>
        <v>6</v>
      </c>
      <c r="H5" s="2">
        <f t="shared" si="1"/>
        <v>5</v>
      </c>
    </row>
    <row r="6">
      <c r="A6" s="1"/>
      <c r="C6" s="3"/>
      <c r="D6" s="3"/>
      <c r="E6" s="3"/>
      <c r="F6" s="3" t="s">
        <v>6</v>
      </c>
      <c r="G6" s="3" t="s">
        <v>7</v>
      </c>
      <c r="H6" s="3" t="s">
        <v>8</v>
      </c>
    </row>
    <row r="7">
      <c r="A7" s="1" t="s">
        <v>9</v>
      </c>
      <c r="C7" s="3" t="s">
        <v>10</v>
      </c>
      <c r="D7" s="3" t="s">
        <v>11</v>
      </c>
      <c r="E7" s="3" t="s">
        <v>12</v>
      </c>
      <c r="F7" s="4">
        <f t="shared" ref="F7:H7" si="2">1/3</f>
        <v>0.3333333333</v>
      </c>
      <c r="G7" s="4">
        <f t="shared" si="2"/>
        <v>0.3333333333</v>
      </c>
      <c r="H7" s="4">
        <f t="shared" si="2"/>
        <v>0.3333333333</v>
      </c>
    </row>
    <row r="8">
      <c r="A8" s="1">
        <v>1.0</v>
      </c>
      <c r="B8" s="1" t="s">
        <v>3</v>
      </c>
      <c r="C8" s="4">
        <f t="shared" ref="C8:E8" si="3">F7*(F$2/F$5)</f>
        <v>0.2</v>
      </c>
      <c r="D8" s="4">
        <f t="shared" si="3"/>
        <v>0.05555555556</v>
      </c>
      <c r="E8" s="4">
        <f t="shared" si="3"/>
        <v>0.1333333333</v>
      </c>
      <c r="F8" s="5">
        <f t="shared" ref="F8:H8" si="4">C8/sum($C8:$E8)</f>
        <v>0.5142857143</v>
      </c>
      <c r="G8" s="6">
        <f t="shared" si="4"/>
        <v>0.1428571429</v>
      </c>
      <c r="H8" s="7">
        <f t="shared" si="4"/>
        <v>0.3428571429</v>
      </c>
    </row>
    <row r="9">
      <c r="A9" s="1">
        <v>2.0</v>
      </c>
      <c r="B9" s="1" t="s">
        <v>3</v>
      </c>
      <c r="C9" s="4">
        <f t="shared" ref="C9:E9" si="5">F8*(F$2/F$5)</f>
        <v>0.3085714286</v>
      </c>
      <c r="D9" s="4">
        <f t="shared" si="5"/>
        <v>0.02380952381</v>
      </c>
      <c r="E9" s="4">
        <f t="shared" si="5"/>
        <v>0.1371428571</v>
      </c>
      <c r="F9" s="8">
        <f t="shared" ref="F9:H9" si="6">C9/sum($C9:$E9)</f>
        <v>0.6572008114</v>
      </c>
      <c r="G9" s="4">
        <f t="shared" si="6"/>
        <v>0.05070993915</v>
      </c>
      <c r="H9" s="9">
        <f t="shared" si="6"/>
        <v>0.2920892495</v>
      </c>
    </row>
    <row r="10">
      <c r="A10" s="1">
        <v>3.0</v>
      </c>
      <c r="B10" s="1" t="s">
        <v>3</v>
      </c>
      <c r="C10" s="4">
        <f t="shared" ref="C10:E10" si="7">F9*(F$2/F$5)</f>
        <v>0.3943204868</v>
      </c>
      <c r="D10" s="4">
        <f t="shared" si="7"/>
        <v>0.008451656525</v>
      </c>
      <c r="E10" s="4">
        <f t="shared" si="7"/>
        <v>0.1168356998</v>
      </c>
      <c r="F10" s="8">
        <f t="shared" ref="F10:H10" si="8">C10/sum($C10:$E10)</f>
        <v>0.7588809369</v>
      </c>
      <c r="G10" s="4">
        <f t="shared" si="8"/>
        <v>0.01626545218</v>
      </c>
      <c r="H10" s="9">
        <f t="shared" si="8"/>
        <v>0.2248536109</v>
      </c>
    </row>
    <row r="11">
      <c r="A11" s="1">
        <v>4.0</v>
      </c>
      <c r="B11" s="1" t="s">
        <v>3</v>
      </c>
      <c r="C11" s="4">
        <f t="shared" ref="C11:E11" si="9">F10*(F$2/F$5)</f>
        <v>0.4553285621</v>
      </c>
      <c r="D11" s="4">
        <f t="shared" si="9"/>
        <v>0.002710908697</v>
      </c>
      <c r="E11" s="4">
        <f t="shared" si="9"/>
        <v>0.08994144437</v>
      </c>
      <c r="F11" s="8">
        <f t="shared" ref="F11:H11" si="10">C11/sum($C11:$E11)</f>
        <v>0.8309204746</v>
      </c>
      <c r="G11" s="4">
        <f t="shared" si="10"/>
        <v>0.004947085968</v>
      </c>
      <c r="H11" s="9">
        <f t="shared" si="10"/>
        <v>0.1641324394</v>
      </c>
    </row>
    <row r="12">
      <c r="A12" s="1">
        <v>5.0</v>
      </c>
      <c r="B12" s="1" t="s">
        <v>3</v>
      </c>
      <c r="C12" s="4">
        <f t="shared" ref="C12:E12" si="11">F11*(F$2/F$5)</f>
        <v>0.4985522848</v>
      </c>
      <c r="D12" s="4">
        <f t="shared" si="11"/>
        <v>0.0008245143281</v>
      </c>
      <c r="E12" s="4">
        <f t="shared" si="11"/>
        <v>0.06565297577</v>
      </c>
      <c r="F12" s="8">
        <f t="shared" ref="F12:H12" si="12">C12/sum($C12:$E12)</f>
        <v>0.8823469257</v>
      </c>
      <c r="G12" s="4">
        <f t="shared" si="12"/>
        <v>0.001459240495</v>
      </c>
      <c r="H12" s="9">
        <f t="shared" si="12"/>
        <v>0.1161938338</v>
      </c>
    </row>
    <row r="13">
      <c r="A13" s="1">
        <v>6.0</v>
      </c>
      <c r="B13" s="1" t="s">
        <v>3</v>
      </c>
      <c r="C13" s="4">
        <f t="shared" ref="C13:E13" si="13">F12*(F$2/F$5)</f>
        <v>0.5294081554</v>
      </c>
      <c r="D13" s="4">
        <f t="shared" si="13"/>
        <v>0.0002432067491</v>
      </c>
      <c r="E13" s="4">
        <f t="shared" si="13"/>
        <v>0.04647753353</v>
      </c>
      <c r="F13" s="8">
        <f t="shared" ref="F13:H13" si="14">C13/sum($C13:$E13)</f>
        <v>0.9189057507</v>
      </c>
      <c r="G13" s="4">
        <f t="shared" si="14"/>
        <v>0.0004221394742</v>
      </c>
      <c r="H13" s="9">
        <f t="shared" si="14"/>
        <v>0.0806721098</v>
      </c>
    </row>
    <row r="14">
      <c r="A14" s="1">
        <v>7.0</v>
      </c>
      <c r="B14" s="1" t="s">
        <v>3</v>
      </c>
      <c r="C14" s="4">
        <f t="shared" ref="C14:E14" si="15">F13*(F$2/F$5)</f>
        <v>0.5513434504</v>
      </c>
      <c r="D14" s="4">
        <f t="shared" si="15"/>
        <v>0.00007035657903</v>
      </c>
      <c r="E14" s="4">
        <f t="shared" si="15"/>
        <v>0.03226884392</v>
      </c>
      <c r="F14" s="8">
        <f t="shared" ref="F14:H14" si="16">C14/sum($C14:$E14)</f>
        <v>0.944594549</v>
      </c>
      <c r="G14" s="4">
        <f t="shared" si="16"/>
        <v>0.0001205390959</v>
      </c>
      <c r="H14" s="9">
        <f t="shared" si="16"/>
        <v>0.05528491188</v>
      </c>
    </row>
    <row r="15">
      <c r="A15" s="1">
        <v>8.0</v>
      </c>
      <c r="B15" s="1" t="s">
        <v>3</v>
      </c>
      <c r="C15" s="4">
        <f t="shared" ref="C15:E15" si="17">F14*(F$2/F$5)</f>
        <v>0.5667567294</v>
      </c>
      <c r="D15" s="4">
        <f t="shared" si="17"/>
        <v>0.00002008984931</v>
      </c>
      <c r="E15" s="4">
        <f t="shared" si="17"/>
        <v>0.02211396475</v>
      </c>
      <c r="F15" s="8">
        <f t="shared" ref="F15:H15" si="18">C15/sum($C15:$E15)</f>
        <v>0.9624139905</v>
      </c>
      <c r="G15" s="4">
        <f t="shared" si="18"/>
        <v>0.00003411472867</v>
      </c>
      <c r="H15" s="9">
        <f t="shared" si="18"/>
        <v>0.03755189477</v>
      </c>
    </row>
    <row r="16">
      <c r="A16" s="1">
        <v>9.0</v>
      </c>
      <c r="B16" s="1" t="s">
        <v>3</v>
      </c>
      <c r="C16" s="4">
        <f t="shared" ref="C16:E16" si="19">F15*(F$2/F$5)</f>
        <v>0.5774483943</v>
      </c>
      <c r="D16" s="4">
        <f t="shared" si="19"/>
        <v>0.000005685788112</v>
      </c>
      <c r="E16" s="4">
        <f t="shared" si="19"/>
        <v>0.01502075791</v>
      </c>
      <c r="F16" s="8">
        <f t="shared" ref="F16:H16" si="20">C16/sum($C16:$E16)</f>
        <v>0.9746378365</v>
      </c>
      <c r="G16" s="4">
        <f t="shared" si="20"/>
        <v>0.000009596674403</v>
      </c>
      <c r="H16" s="9">
        <f t="shared" si="20"/>
        <v>0.0253525668</v>
      </c>
    </row>
    <row r="17">
      <c r="A17" s="1">
        <v>10.0</v>
      </c>
      <c r="B17" s="1" t="s">
        <v>3</v>
      </c>
      <c r="C17" s="4">
        <f t="shared" ref="C17:E17" si="21">F16*(F$2/F$5)</f>
        <v>0.5847827019</v>
      </c>
      <c r="D17" s="4">
        <f t="shared" si="21"/>
        <v>0.000001599445734</v>
      </c>
      <c r="E17" s="4">
        <f t="shared" si="21"/>
        <v>0.01014102672</v>
      </c>
      <c r="F17" s="10">
        <f t="shared" ref="F17:H17" si="22">C17/sum($C17:$E17)</f>
        <v>0.9829514299</v>
      </c>
      <c r="G17" s="11">
        <f t="shared" si="22"/>
        <v>0.000002688481492</v>
      </c>
      <c r="H17" s="12">
        <f t="shared" si="22"/>
        <v>0.01704588163</v>
      </c>
    </row>
    <row r="19">
      <c r="A19" s="1"/>
      <c r="C19" s="3"/>
      <c r="D19" s="3"/>
      <c r="E19" s="3"/>
      <c r="F19" s="3" t="s">
        <v>6</v>
      </c>
      <c r="G19" s="3" t="s">
        <v>7</v>
      </c>
      <c r="H19" s="3" t="s">
        <v>8</v>
      </c>
    </row>
    <row r="20">
      <c r="A20" s="1" t="s">
        <v>9</v>
      </c>
      <c r="C20" s="3" t="s">
        <v>10</v>
      </c>
      <c r="D20" s="3" t="s">
        <v>11</v>
      </c>
      <c r="E20" s="3" t="s">
        <v>12</v>
      </c>
      <c r="F20" s="4">
        <f t="shared" ref="F20:H20" si="23">1/3</f>
        <v>0.3333333333</v>
      </c>
      <c r="G20" s="4">
        <f t="shared" si="23"/>
        <v>0.3333333333</v>
      </c>
      <c r="H20" s="4">
        <f t="shared" si="23"/>
        <v>0.3333333333</v>
      </c>
    </row>
    <row r="21">
      <c r="A21" s="1">
        <v>1.0</v>
      </c>
      <c r="B21" s="1" t="s">
        <v>4</v>
      </c>
      <c r="C21" s="4">
        <f t="shared" ref="C21:E21" si="24">F20*(F$3/F$5)</f>
        <v>0.06666666667</v>
      </c>
      <c r="D21" s="4">
        <f t="shared" si="24"/>
        <v>0.2222222222</v>
      </c>
      <c r="E21" s="4">
        <f t="shared" si="24"/>
        <v>0.1333333333</v>
      </c>
      <c r="F21" s="5">
        <f t="shared" ref="F21:H21" si="25">C21/sum($C21:$E21)</f>
        <v>0.1578947368</v>
      </c>
      <c r="G21" s="5">
        <f t="shared" si="25"/>
        <v>0.5263157895</v>
      </c>
      <c r="H21" s="5">
        <f t="shared" si="25"/>
        <v>0.3157894737</v>
      </c>
    </row>
    <row r="22">
      <c r="A22" s="1">
        <v>2.0</v>
      </c>
      <c r="B22" s="1" t="s">
        <v>4</v>
      </c>
      <c r="C22" s="4">
        <f t="shared" ref="C22:E22" si="26">F21*(F$3/F$5)</f>
        <v>0.03157894737</v>
      </c>
      <c r="D22" s="4">
        <f t="shared" si="26"/>
        <v>0.350877193</v>
      </c>
      <c r="E22" s="4">
        <f t="shared" si="26"/>
        <v>0.1263157895</v>
      </c>
      <c r="F22" s="8">
        <f t="shared" ref="F22:H22" si="27">C22/sum($C22:$E22)</f>
        <v>0.06206896552</v>
      </c>
      <c r="G22" s="4">
        <f t="shared" si="27"/>
        <v>0.6896551724</v>
      </c>
      <c r="H22" s="9">
        <f t="shared" si="27"/>
        <v>0.2482758621</v>
      </c>
    </row>
    <row r="23">
      <c r="A23" s="1">
        <v>3.0</v>
      </c>
      <c r="B23" s="1" t="s">
        <v>4</v>
      </c>
      <c r="C23" s="4">
        <f t="shared" ref="C23:E23" si="28">F22*(F$3/F$5)</f>
        <v>0.0124137931</v>
      </c>
      <c r="D23" s="4">
        <f t="shared" si="28"/>
        <v>0.4597701149</v>
      </c>
      <c r="E23" s="4">
        <f t="shared" si="28"/>
        <v>0.09931034483</v>
      </c>
      <c r="F23" s="8">
        <f t="shared" ref="F23:H23" si="29">C23/sum($C23:$E23)</f>
        <v>0.02172164119</v>
      </c>
      <c r="G23" s="4">
        <f t="shared" si="29"/>
        <v>0.8045052293</v>
      </c>
      <c r="H23" s="9">
        <f t="shared" si="29"/>
        <v>0.1737731295</v>
      </c>
    </row>
    <row r="24">
      <c r="A24" s="1">
        <v>4.0</v>
      </c>
      <c r="B24" s="1" t="s">
        <v>4</v>
      </c>
      <c r="C24" s="4">
        <f t="shared" ref="C24:E24" si="30">F23*(F$3/F$5)</f>
        <v>0.004344328238</v>
      </c>
      <c r="D24" s="4">
        <f t="shared" si="30"/>
        <v>0.5363368195</v>
      </c>
      <c r="E24" s="4">
        <f t="shared" si="30"/>
        <v>0.06950925181</v>
      </c>
      <c r="F24" s="8">
        <f t="shared" ref="F24:H24" si="31">C24/sum($C24:$E24)</f>
        <v>0.007119627318</v>
      </c>
      <c r="G24" s="4">
        <f t="shared" si="31"/>
        <v>0.8789663356</v>
      </c>
      <c r="H24" s="9">
        <f t="shared" si="31"/>
        <v>0.1139140371</v>
      </c>
    </row>
    <row r="25">
      <c r="A25" s="1">
        <v>5.0</v>
      </c>
      <c r="B25" s="1" t="s">
        <v>4</v>
      </c>
      <c r="C25" s="4">
        <f t="shared" ref="C25:E25" si="32">F24*(F$3/F$5)</f>
        <v>0.001423925464</v>
      </c>
      <c r="D25" s="4">
        <f t="shared" si="32"/>
        <v>0.5859775571</v>
      </c>
      <c r="E25" s="4">
        <f t="shared" si="32"/>
        <v>0.04556561484</v>
      </c>
      <c r="F25" s="8">
        <f t="shared" ref="F25:H25" si="33">C25/sum($C25:$E25)</f>
        <v>0.002249604236</v>
      </c>
      <c r="G25" s="4">
        <f t="shared" si="33"/>
        <v>0.9257630602</v>
      </c>
      <c r="H25" s="9">
        <f t="shared" si="33"/>
        <v>0.07198733556</v>
      </c>
    </row>
    <row r="26">
      <c r="A26" s="1">
        <v>6.0</v>
      </c>
      <c r="B26" s="1" t="s">
        <v>4</v>
      </c>
      <c r="C26" s="4">
        <f t="shared" ref="C26:E26" si="34">F25*(F$3/F$5)</f>
        <v>0.0004499208473</v>
      </c>
      <c r="D26" s="4">
        <f t="shared" si="34"/>
        <v>0.6171753735</v>
      </c>
      <c r="E26" s="4">
        <f t="shared" si="34"/>
        <v>0.02879493422</v>
      </c>
      <c r="F26" s="8">
        <f t="shared" ref="F26:H26" si="35">C26/sum($C26:$E26)</f>
        <v>0.0006960191334</v>
      </c>
      <c r="G26" s="4">
        <f t="shared" si="35"/>
        <v>0.9547587563</v>
      </c>
      <c r="H26" s="9">
        <f t="shared" si="35"/>
        <v>0.04454522454</v>
      </c>
    </row>
    <row r="27">
      <c r="A27" s="1">
        <v>7.0</v>
      </c>
      <c r="B27" s="1" t="s">
        <v>4</v>
      </c>
      <c r="C27" s="4">
        <f t="shared" ref="C27:E27" si="36">F26*(F$3/F$5)</f>
        <v>0.0001392038267</v>
      </c>
      <c r="D27" s="4">
        <f t="shared" si="36"/>
        <v>0.6365058376</v>
      </c>
      <c r="E27" s="4">
        <f t="shared" si="36"/>
        <v>0.01781808981</v>
      </c>
      <c r="F27" s="8">
        <f t="shared" ref="F27:H27" si="37">C27/sum($C27:$E27)</f>
        <v>0.0002126992645</v>
      </c>
      <c r="G27" s="4">
        <f t="shared" si="37"/>
        <v>0.9725617949</v>
      </c>
      <c r="H27" s="9">
        <f t="shared" si="37"/>
        <v>0.02722550586</v>
      </c>
    </row>
    <row r="28">
      <c r="A28" s="1">
        <v>8.0</v>
      </c>
      <c r="B28" s="1" t="s">
        <v>4</v>
      </c>
      <c r="C28" s="4">
        <f t="shared" ref="C28:E28" si="38">F27*(F$3/F$5)</f>
        <v>0.00004253985291</v>
      </c>
      <c r="D28" s="4">
        <f t="shared" si="38"/>
        <v>0.6483745299</v>
      </c>
      <c r="E28" s="4">
        <f t="shared" si="38"/>
        <v>0.01089020234</v>
      </c>
      <c r="F28" s="8">
        <f t="shared" ref="F28:H28" si="39">C28/sum($C28:$E28)</f>
        <v>0.00006452204413</v>
      </c>
      <c r="G28" s="4">
        <f t="shared" si="39"/>
        <v>0.9834178347</v>
      </c>
      <c r="H28" s="9">
        <f t="shared" si="39"/>
        <v>0.0165176433</v>
      </c>
    </row>
    <row r="29">
      <c r="A29" s="1">
        <v>9.0</v>
      </c>
      <c r="B29" s="1" t="s">
        <v>4</v>
      </c>
      <c r="C29" s="4">
        <f t="shared" ref="C29:E29" si="40">F28*(F$3/F$5)</f>
        <v>0.00001290440883</v>
      </c>
      <c r="D29" s="4">
        <f t="shared" si="40"/>
        <v>0.6556118898</v>
      </c>
      <c r="E29" s="4">
        <f t="shared" si="40"/>
        <v>0.006607057319</v>
      </c>
      <c r="F29" s="8">
        <f t="shared" ref="F29:H29" si="41">C29/sum($C29:$E29)</f>
        <v>0.00001948624005</v>
      </c>
      <c r="G29" s="4">
        <f t="shared" si="41"/>
        <v>0.9900035589</v>
      </c>
      <c r="H29" s="9">
        <f t="shared" si="41"/>
        <v>0.009976954905</v>
      </c>
    </row>
    <row r="30">
      <c r="A30" s="1">
        <v>10.0</v>
      </c>
      <c r="B30" s="1" t="s">
        <v>4</v>
      </c>
      <c r="C30" s="4">
        <f t="shared" ref="C30:E30" si="42">F29*(F$3/F$5)</f>
        <v>0.00000389724801</v>
      </c>
      <c r="D30" s="4">
        <f t="shared" si="42"/>
        <v>0.6600023726</v>
      </c>
      <c r="E30" s="4">
        <f t="shared" si="42"/>
        <v>0.003990781962</v>
      </c>
      <c r="F30" s="10">
        <f t="shared" ref="F30:H30" si="43">C30/sum($C30:$E30)</f>
        <v>0.000005869375473</v>
      </c>
      <c r="G30" s="11">
        <f t="shared" si="43"/>
        <v>0.9939838901</v>
      </c>
      <c r="H30" s="12">
        <f t="shared" si="43"/>
        <v>0.006010240484</v>
      </c>
    </row>
    <row r="32">
      <c r="A32" s="1"/>
      <c r="C32" s="3"/>
      <c r="D32" s="3"/>
      <c r="E32" s="3"/>
      <c r="F32" s="3" t="s">
        <v>6</v>
      </c>
      <c r="G32" s="3" t="s">
        <v>7</v>
      </c>
      <c r="H32" s="3" t="s">
        <v>8</v>
      </c>
    </row>
    <row r="33">
      <c r="A33" s="1" t="s">
        <v>9</v>
      </c>
      <c r="C33" s="3" t="s">
        <v>13</v>
      </c>
      <c r="D33" s="3" t="s">
        <v>14</v>
      </c>
      <c r="E33" s="3" t="s">
        <v>15</v>
      </c>
      <c r="F33" s="4">
        <f t="shared" ref="F33:H33" si="44">1/3</f>
        <v>0.3333333333</v>
      </c>
      <c r="G33" s="4">
        <f t="shared" si="44"/>
        <v>0.3333333333</v>
      </c>
      <c r="H33" s="4">
        <f t="shared" si="44"/>
        <v>0.3333333333</v>
      </c>
    </row>
    <row r="34">
      <c r="A34" s="1">
        <v>1.0</v>
      </c>
      <c r="B34" s="1" t="s">
        <v>4</v>
      </c>
      <c r="C34" s="13">
        <f t="shared" ref="C34:E34" si="45">F33*(F$3/F$5)</f>
        <v>0.06666666667</v>
      </c>
      <c r="D34" s="13">
        <f t="shared" si="45"/>
        <v>0.2222222222</v>
      </c>
      <c r="E34" s="14">
        <f t="shared" si="45"/>
        <v>0.1333333333</v>
      </c>
      <c r="F34" s="5">
        <f t="shared" ref="F34:H34" si="46">C34/sum($C34:$E34)</f>
        <v>0.1578947368</v>
      </c>
      <c r="G34" s="5">
        <f t="shared" si="46"/>
        <v>0.5263157895</v>
      </c>
      <c r="H34" s="5">
        <f t="shared" si="46"/>
        <v>0.3157894737</v>
      </c>
    </row>
    <row r="35">
      <c r="A35" s="1">
        <v>2.0</v>
      </c>
      <c r="B35" s="1" t="s">
        <v>4</v>
      </c>
      <c r="C35" s="13">
        <f t="shared" ref="C35:E35" si="47">F34*(F$3/F$5)</f>
        <v>0.03157894737</v>
      </c>
      <c r="D35" s="13">
        <f t="shared" si="47"/>
        <v>0.350877193</v>
      </c>
      <c r="E35" s="14">
        <f t="shared" si="47"/>
        <v>0.1263157895</v>
      </c>
      <c r="F35" s="8">
        <f t="shared" ref="F35:H35" si="48">C35/sum($C35:$E35)</f>
        <v>0.06206896552</v>
      </c>
      <c r="G35" s="4">
        <f t="shared" si="48"/>
        <v>0.6896551724</v>
      </c>
      <c r="H35" s="9">
        <f t="shared" si="48"/>
        <v>0.2482758621</v>
      </c>
    </row>
    <row r="36">
      <c r="A36" s="1">
        <v>3.0</v>
      </c>
      <c r="B36" s="1" t="s">
        <v>4</v>
      </c>
      <c r="C36" s="13">
        <f t="shared" ref="C36:E36" si="49">F35*(F$3/F$5)</f>
        <v>0.0124137931</v>
      </c>
      <c r="D36" s="13">
        <f t="shared" si="49"/>
        <v>0.4597701149</v>
      </c>
      <c r="E36" s="14">
        <f t="shared" si="49"/>
        <v>0.09931034483</v>
      </c>
      <c r="F36" s="8">
        <f t="shared" ref="F36:H36" si="50">C36/sum($C36:$E36)</f>
        <v>0.02172164119</v>
      </c>
      <c r="G36" s="4">
        <f t="shared" si="50"/>
        <v>0.8045052293</v>
      </c>
      <c r="H36" s="9">
        <f t="shared" si="50"/>
        <v>0.1737731295</v>
      </c>
    </row>
    <row r="37">
      <c r="A37" s="1">
        <v>4.0</v>
      </c>
      <c r="B37" s="1" t="s">
        <v>4</v>
      </c>
      <c r="C37" s="13">
        <f t="shared" ref="C37:E37" si="51">F36*(F$3/F$5)</f>
        <v>0.004344328238</v>
      </c>
      <c r="D37" s="13">
        <f t="shared" si="51"/>
        <v>0.5363368195</v>
      </c>
      <c r="E37" s="14">
        <f t="shared" si="51"/>
        <v>0.06950925181</v>
      </c>
      <c r="F37" s="8">
        <f t="shared" ref="F37:H37" si="52">C37/sum($C37:$E37)</f>
        <v>0.007119627318</v>
      </c>
      <c r="G37" s="4">
        <f t="shared" si="52"/>
        <v>0.8789663356</v>
      </c>
      <c r="H37" s="9">
        <f t="shared" si="52"/>
        <v>0.1139140371</v>
      </c>
    </row>
    <row r="38">
      <c r="A38" s="1">
        <v>5.0</v>
      </c>
      <c r="B38" s="1" t="s">
        <v>4</v>
      </c>
      <c r="C38" s="13">
        <f t="shared" ref="C38:E38" si="53">F37*(F$3/F$5)</f>
        <v>0.001423925464</v>
      </c>
      <c r="D38" s="13">
        <f t="shared" si="53"/>
        <v>0.5859775571</v>
      </c>
      <c r="E38" s="14">
        <f t="shared" si="53"/>
        <v>0.04556561484</v>
      </c>
      <c r="F38" s="8">
        <f t="shared" ref="F38:H38" si="54">C38/sum($C38:$E38)</f>
        <v>0.002249604236</v>
      </c>
      <c r="G38" s="4">
        <f t="shared" si="54"/>
        <v>0.9257630602</v>
      </c>
      <c r="H38" s="9">
        <f t="shared" si="54"/>
        <v>0.07198733556</v>
      </c>
    </row>
    <row r="39">
      <c r="A39" s="1">
        <v>6.0</v>
      </c>
      <c r="B39" s="1" t="s">
        <v>3</v>
      </c>
      <c r="C39" s="4">
        <f t="shared" ref="C39:E39" si="55">F38*(F$2/F$5)</f>
        <v>0.001349762542</v>
      </c>
      <c r="D39" s="4">
        <f t="shared" si="55"/>
        <v>0.1542938434</v>
      </c>
      <c r="E39" s="4">
        <f t="shared" si="55"/>
        <v>0.02879493422</v>
      </c>
      <c r="F39" s="8">
        <f t="shared" ref="F39:H39" si="56">C39/sum($C39:$E39)</f>
        <v>0.00731822395</v>
      </c>
      <c r="G39" s="4">
        <f t="shared" si="56"/>
        <v>0.8365596651</v>
      </c>
      <c r="H39" s="9">
        <f t="shared" si="56"/>
        <v>0.1561221109</v>
      </c>
    </row>
    <row r="40">
      <c r="A40" s="1">
        <v>7.0</v>
      </c>
      <c r="B40" s="1" t="s">
        <v>3</v>
      </c>
      <c r="C40" s="4">
        <f t="shared" ref="C40:E40" si="57">F39*(F$2/F$5)</f>
        <v>0.00439093437</v>
      </c>
      <c r="D40" s="4">
        <f t="shared" si="57"/>
        <v>0.1394266109</v>
      </c>
      <c r="E40" s="4">
        <f t="shared" si="57"/>
        <v>0.06244884438</v>
      </c>
      <c r="F40" s="8">
        <f t="shared" ref="F40:H40" si="58">C40/sum($C40:$E40)</f>
        <v>0.02128768714</v>
      </c>
      <c r="G40" s="4">
        <f t="shared" si="58"/>
        <v>0.6759540957</v>
      </c>
      <c r="H40" s="9">
        <f t="shared" si="58"/>
        <v>0.3027582172</v>
      </c>
    </row>
    <row r="41">
      <c r="A41" s="1">
        <v>8.0</v>
      </c>
      <c r="B41" s="1" t="s">
        <v>3</v>
      </c>
      <c r="C41" s="4">
        <f t="shared" ref="C41:E41" si="59">F40*(F$2/F$5)</f>
        <v>0.01277261229</v>
      </c>
      <c r="D41" s="4">
        <f t="shared" si="59"/>
        <v>0.1126590159</v>
      </c>
      <c r="E41" s="4">
        <f t="shared" si="59"/>
        <v>0.1211032869</v>
      </c>
      <c r="F41" s="8">
        <f t="shared" ref="F41:H41" si="60">C41/sum($C41:$E41)</f>
        <v>0.05180853301</v>
      </c>
      <c r="G41" s="4">
        <f t="shared" si="60"/>
        <v>0.4569698207</v>
      </c>
      <c r="H41" s="9">
        <f t="shared" si="60"/>
        <v>0.4912216463</v>
      </c>
    </row>
    <row r="42">
      <c r="A42" s="1">
        <v>9.0</v>
      </c>
      <c r="B42" s="1" t="s">
        <v>3</v>
      </c>
      <c r="C42" s="4">
        <f t="shared" ref="C42:E42" si="61">F41*(F$2/F$5)</f>
        <v>0.03108511981</v>
      </c>
      <c r="D42" s="4">
        <f t="shared" si="61"/>
        <v>0.07616163678</v>
      </c>
      <c r="E42" s="4">
        <f t="shared" si="61"/>
        <v>0.1964886585</v>
      </c>
      <c r="F42" s="8">
        <f t="shared" ref="F42:H42" si="62">C42/sum($C42:$E42)</f>
        <v>0.1023427571</v>
      </c>
      <c r="G42" s="4">
        <f t="shared" si="62"/>
        <v>0.2507499389</v>
      </c>
      <c r="H42" s="9">
        <f t="shared" si="62"/>
        <v>0.646907304</v>
      </c>
    </row>
    <row r="43">
      <c r="A43" s="1">
        <v>10.0</v>
      </c>
      <c r="B43" s="1" t="s">
        <v>3</v>
      </c>
      <c r="C43" s="4">
        <f t="shared" ref="C43:E43" si="63">F42*(F$2/F$5)</f>
        <v>0.06140565425</v>
      </c>
      <c r="D43" s="4">
        <f t="shared" si="63"/>
        <v>0.04179165648</v>
      </c>
      <c r="E43" s="4">
        <f t="shared" si="63"/>
        <v>0.2587629216</v>
      </c>
      <c r="F43" s="10">
        <f t="shared" ref="F43:H43" si="64">C43/sum($C43:$E43)</f>
        <v>0.1696475158</v>
      </c>
      <c r="G43" s="11">
        <f t="shared" si="64"/>
        <v>0.1154592487</v>
      </c>
      <c r="H43" s="12">
        <f t="shared" si="64"/>
        <v>0.7148932355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6.29"/>
    <col customWidth="1" min="3" max="3" width="6.43"/>
    <col customWidth="1" min="4" max="4" width="7.43"/>
    <col customWidth="1" min="6" max="6" width="14.43"/>
    <col customWidth="1" min="8" max="8" width="54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F1" s="1" t="s">
        <v>20</v>
      </c>
      <c r="G1" s="15">
        <f>B2/B4</f>
        <v>0.6666666667</v>
      </c>
    </row>
    <row r="2">
      <c r="A2" s="16" t="s">
        <v>21</v>
      </c>
      <c r="B2" s="17">
        <v>4.0</v>
      </c>
      <c r="C2" s="18">
        <v>26.0</v>
      </c>
      <c r="D2" s="2">
        <f t="shared" ref="D2:D3" si="1">sum(B2:C2)</f>
        <v>30</v>
      </c>
      <c r="F2" s="1" t="s">
        <v>22</v>
      </c>
      <c r="G2" s="15">
        <f>C3/C4</f>
        <v>0.9473684211</v>
      </c>
    </row>
    <row r="3">
      <c r="A3" s="16" t="s">
        <v>23</v>
      </c>
      <c r="B3" s="19">
        <v>2.0</v>
      </c>
      <c r="C3" s="20">
        <v>468.0</v>
      </c>
      <c r="D3" s="2">
        <f t="shared" si="1"/>
        <v>470</v>
      </c>
      <c r="F3" s="1" t="s">
        <v>24</v>
      </c>
      <c r="G3" s="15">
        <f>B2/D2</f>
        <v>0.1333333333</v>
      </c>
      <c r="H3" s="1" t="s">
        <v>25</v>
      </c>
    </row>
    <row r="4">
      <c r="B4" s="2">
        <f t="shared" ref="B4:C4" si="2">sum(B2:B3)</f>
        <v>6</v>
      </c>
      <c r="C4" s="2">
        <f t="shared" si="2"/>
        <v>494</v>
      </c>
      <c r="D4" s="2">
        <f>sum(B2:C3)</f>
        <v>500</v>
      </c>
      <c r="F4" s="1" t="s">
        <v>26</v>
      </c>
      <c r="G4" s="15">
        <f>B4/D4</f>
        <v>0.012</v>
      </c>
    </row>
    <row r="5">
      <c r="G5" s="15"/>
    </row>
    <row r="6">
      <c r="A6" s="1" t="s">
        <v>27</v>
      </c>
      <c r="B6" s="1" t="s">
        <v>17</v>
      </c>
      <c r="C6" s="1" t="s">
        <v>18</v>
      </c>
      <c r="D6" s="1" t="s">
        <v>19</v>
      </c>
      <c r="F6" s="1" t="s">
        <v>20</v>
      </c>
      <c r="G6" s="15">
        <f>B7/B9</f>
        <v>0.8235294118</v>
      </c>
    </row>
    <row r="7">
      <c r="A7" s="16" t="s">
        <v>21</v>
      </c>
      <c r="B7" s="17">
        <v>28.0</v>
      </c>
      <c r="C7" s="18">
        <v>84.0</v>
      </c>
      <c r="D7" s="2">
        <f t="shared" ref="D7:D8" si="3">sum(B7:C7)</f>
        <v>112</v>
      </c>
      <c r="F7" s="1" t="s">
        <v>22</v>
      </c>
      <c r="G7" s="15">
        <f>C8/C9</f>
        <v>0.8738738739</v>
      </c>
    </row>
    <row r="8">
      <c r="A8" s="16" t="s">
        <v>23</v>
      </c>
      <c r="B8" s="19">
        <v>6.0</v>
      </c>
      <c r="C8" s="20">
        <v>582.0</v>
      </c>
      <c r="D8" s="2">
        <f t="shared" si="3"/>
        <v>588</v>
      </c>
      <c r="F8" s="1" t="s">
        <v>24</v>
      </c>
      <c r="G8" s="15">
        <f>B7/D7</f>
        <v>0.25</v>
      </c>
      <c r="H8" s="1" t="s">
        <v>28</v>
      </c>
    </row>
    <row r="9">
      <c r="B9" s="2">
        <f t="shared" ref="B9:C9" si="4">sum(B7:B8)</f>
        <v>34</v>
      </c>
      <c r="C9" s="2">
        <f t="shared" si="4"/>
        <v>666</v>
      </c>
      <c r="D9" s="2">
        <f>sum(B7:C8)</f>
        <v>700</v>
      </c>
      <c r="F9" s="1" t="s">
        <v>26</v>
      </c>
      <c r="G9" s="15">
        <f>B9/D9</f>
        <v>0.04857142857</v>
      </c>
    </row>
    <row r="10">
      <c r="G10" s="15"/>
    </row>
    <row r="11">
      <c r="A11" s="1" t="s">
        <v>29</v>
      </c>
      <c r="B11" s="1" t="s">
        <v>17</v>
      </c>
      <c r="C11" s="1" t="s">
        <v>18</v>
      </c>
      <c r="D11" s="1" t="s">
        <v>19</v>
      </c>
      <c r="F11" s="1" t="s">
        <v>20</v>
      </c>
      <c r="G11" s="15">
        <f>B12/B14</f>
        <v>0.82</v>
      </c>
    </row>
    <row r="12">
      <c r="A12" s="16" t="s">
        <v>21</v>
      </c>
      <c r="B12" s="17">
        <v>41.0</v>
      </c>
      <c r="C12" s="18">
        <v>12694.0</v>
      </c>
      <c r="D12" s="2">
        <f t="shared" ref="D12:D13" si="5">sum(B12:C12)</f>
        <v>12735</v>
      </c>
      <c r="F12" s="1" t="s">
        <v>22</v>
      </c>
      <c r="G12" s="15">
        <f>C13/C14</f>
        <v>0.8729964982</v>
      </c>
    </row>
    <row r="13">
      <c r="A13" s="16" t="s">
        <v>23</v>
      </c>
      <c r="B13" s="19">
        <v>9.0</v>
      </c>
      <c r="C13" s="20">
        <v>87256.0</v>
      </c>
      <c r="D13" s="2">
        <f t="shared" si="5"/>
        <v>87265</v>
      </c>
      <c r="F13" s="1" t="s">
        <v>24</v>
      </c>
      <c r="G13" s="15">
        <f>B12/D12</f>
        <v>0.003219473891</v>
      </c>
      <c r="H13" s="1" t="s">
        <v>30</v>
      </c>
    </row>
    <row r="14">
      <c r="B14" s="2">
        <f t="shared" ref="B14:C14" si="6">sum(B12:B13)</f>
        <v>50</v>
      </c>
      <c r="C14" s="2">
        <f t="shared" si="6"/>
        <v>99950</v>
      </c>
      <c r="D14" s="2">
        <f>sum(B12:C13)</f>
        <v>100000</v>
      </c>
      <c r="F14" s="1" t="s">
        <v>26</v>
      </c>
      <c r="G14" s="15">
        <f>B14/D14</f>
        <v>0.0005</v>
      </c>
    </row>
    <row r="16">
      <c r="A16" s="1" t="s">
        <v>31</v>
      </c>
      <c r="B16" s="1" t="s">
        <v>17</v>
      </c>
      <c r="C16" s="1" t="s">
        <v>18</v>
      </c>
      <c r="D16" s="1" t="s">
        <v>19</v>
      </c>
      <c r="F16" s="1" t="s">
        <v>20</v>
      </c>
      <c r="G16" s="15">
        <f>B17/B19</f>
        <v>0.45</v>
      </c>
      <c r="H16" s="1" t="s">
        <v>32</v>
      </c>
    </row>
    <row r="17">
      <c r="A17" s="16" t="s">
        <v>21</v>
      </c>
      <c r="B17" s="17">
        <v>225.0</v>
      </c>
      <c r="C17" s="18">
        <v>2985.0</v>
      </c>
      <c r="D17" s="2">
        <f t="shared" ref="D17:D18" si="7">sum(B17:C17)</f>
        <v>3210</v>
      </c>
      <c r="F17" s="1" t="s">
        <v>22</v>
      </c>
      <c r="G17" s="15">
        <f>C18/C19</f>
        <v>0.97</v>
      </c>
      <c r="H17" s="1" t="s">
        <v>33</v>
      </c>
    </row>
    <row r="18">
      <c r="A18" s="16" t="s">
        <v>23</v>
      </c>
      <c r="B18" s="19">
        <v>275.0</v>
      </c>
      <c r="C18" s="20">
        <v>96515.0</v>
      </c>
      <c r="D18" s="2">
        <f t="shared" si="7"/>
        <v>96790</v>
      </c>
      <c r="F18" s="1" t="s">
        <v>24</v>
      </c>
      <c r="G18" s="15">
        <f>B17/D17</f>
        <v>0.07009345794</v>
      </c>
      <c r="H18" s="1" t="s">
        <v>34</v>
      </c>
    </row>
    <row r="19">
      <c r="B19" s="2">
        <f t="shared" ref="B19:C19" si="8">sum(B17:B18)</f>
        <v>500</v>
      </c>
      <c r="C19" s="2">
        <f t="shared" si="8"/>
        <v>99500</v>
      </c>
      <c r="D19" s="2">
        <f>sum(B17:C18)</f>
        <v>100000</v>
      </c>
      <c r="F19" s="1" t="s">
        <v>26</v>
      </c>
      <c r="G19" s="15">
        <f>B19/D19</f>
        <v>0.005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11" width="6.86"/>
    <col customWidth="1" min="12" max="12" width="13.29"/>
    <col customWidth="1" min="13" max="13" width="14.29"/>
    <col customWidth="1" min="14" max="14" width="15.29"/>
  </cols>
  <sheetData>
    <row r="1">
      <c r="A1" s="1" t="s">
        <v>35</v>
      </c>
      <c r="B1" s="1">
        <v>10.0</v>
      </c>
      <c r="C1" s="1">
        <f>AVERAGE(D1:F1)</f>
        <v>3.333333333</v>
      </c>
      <c r="D1" s="1">
        <v>5.0</v>
      </c>
      <c r="E1" s="1">
        <v>3.0</v>
      </c>
      <c r="F1" s="1">
        <v>2.0</v>
      </c>
    </row>
    <row r="2">
      <c r="A2" s="1" t="s">
        <v>36</v>
      </c>
      <c r="B2" s="1">
        <v>10.0</v>
      </c>
      <c r="C2" s="1">
        <f>STDEV(D1:F1)</f>
        <v>1.527525232</v>
      </c>
      <c r="D2" s="1">
        <v>2.0</v>
      </c>
      <c r="E2" s="1">
        <v>1.0</v>
      </c>
      <c r="F2" s="1">
        <v>1.0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</row>
    <row r="3">
      <c r="B3" s="1">
        <v>0.25</v>
      </c>
      <c r="C3" s="1"/>
      <c r="D3" s="1"/>
      <c r="I3" s="1" t="s">
        <v>43</v>
      </c>
      <c r="J3" s="1" t="s">
        <v>0</v>
      </c>
      <c r="K3" s="1" t="s">
        <v>44</v>
      </c>
      <c r="L3" s="2">
        <f t="shared" ref="L3:L4" si="1">5/6</f>
        <v>0.8333333333</v>
      </c>
      <c r="M3" s="2">
        <f>5/36</f>
        <v>0.1388888889</v>
      </c>
      <c r="N3" s="2">
        <f>1/36</f>
        <v>0.02777777778</v>
      </c>
    </row>
    <row r="4">
      <c r="B4" s="1" t="s">
        <v>45</v>
      </c>
      <c r="C4" s="1" t="s">
        <v>46</v>
      </c>
      <c r="D4" s="1" t="s">
        <v>6</v>
      </c>
      <c r="E4" s="1" t="s">
        <v>7</v>
      </c>
      <c r="F4" s="1" t="s">
        <v>8</v>
      </c>
      <c r="I4" s="1" t="s">
        <v>43</v>
      </c>
      <c r="J4" s="1" t="s">
        <v>1</v>
      </c>
      <c r="K4" s="1" t="s">
        <v>47</v>
      </c>
      <c r="L4" s="2">
        <f t="shared" si="1"/>
        <v>0.8333333333</v>
      </c>
      <c r="M4" s="2">
        <f>4/36</f>
        <v>0.1111111111</v>
      </c>
      <c r="N4" s="2">
        <f t="shared" ref="N4:N5" si="3">2/36</f>
        <v>0.05555555556</v>
      </c>
    </row>
    <row r="5">
      <c r="A5" s="1">
        <v>0.0</v>
      </c>
      <c r="B5" s="1">
        <v>0.0</v>
      </c>
      <c r="C5" s="2">
        <f t="shared" ref="C5:F5" si="2">NORMDIST($B5,C$1,C$2,False)</f>
        <v>0.02414833502</v>
      </c>
      <c r="D5" s="2">
        <f t="shared" si="2"/>
        <v>0.008764150247</v>
      </c>
      <c r="E5" s="2">
        <f t="shared" si="2"/>
        <v>0.004431848412</v>
      </c>
      <c r="F5" s="2">
        <f t="shared" si="2"/>
        <v>0.05399096651</v>
      </c>
      <c r="I5" s="1" t="s">
        <v>48</v>
      </c>
      <c r="J5" s="1" t="s">
        <v>0</v>
      </c>
      <c r="K5" s="1" t="s">
        <v>49</v>
      </c>
      <c r="L5" s="2">
        <f t="shared" ref="L5:L6" si="5">4/6</f>
        <v>0.6666666667</v>
      </c>
      <c r="M5" s="2">
        <f>10/36</f>
        <v>0.2777777778</v>
      </c>
      <c r="N5" s="2">
        <f t="shared" si="3"/>
        <v>0.05555555556</v>
      </c>
    </row>
    <row r="6">
      <c r="A6" s="1">
        <v>1.0</v>
      </c>
      <c r="B6" s="1">
        <f t="shared" ref="B6:B45" si="6">A6*$B$3</f>
        <v>0.25</v>
      </c>
      <c r="C6" s="2">
        <f t="shared" ref="C6:F6" si="4">NORMDIST($B6,C$1,C$2,False)</f>
        <v>0.03405461075</v>
      </c>
      <c r="D6" s="2">
        <f t="shared" si="4"/>
        <v>0.01188595041</v>
      </c>
      <c r="E6" s="2">
        <f t="shared" si="4"/>
        <v>0.009093562502</v>
      </c>
      <c r="F6" s="2">
        <f t="shared" si="4"/>
        <v>0.08627731883</v>
      </c>
      <c r="I6" s="1" t="s">
        <v>48</v>
      </c>
      <c r="J6" s="1" t="s">
        <v>1</v>
      </c>
      <c r="K6" s="1" t="s">
        <v>50</v>
      </c>
      <c r="L6" s="2">
        <f t="shared" si="5"/>
        <v>0.6666666667</v>
      </c>
      <c r="M6" s="2">
        <f>8/36</f>
        <v>0.2222222222</v>
      </c>
      <c r="N6" s="2">
        <f>4/36</f>
        <v>0.1111111111</v>
      </c>
    </row>
    <row r="7">
      <c r="A7" s="1">
        <v>2.0</v>
      </c>
      <c r="B7" s="1">
        <f t="shared" si="6"/>
        <v>0.5</v>
      </c>
      <c r="C7" s="2">
        <f t="shared" ref="C7:F7" si="7">NORMDIST($B7,C$1,C$2,False)</f>
        <v>0.04675539828</v>
      </c>
      <c r="D7" s="2">
        <f t="shared" si="7"/>
        <v>0.01586982592</v>
      </c>
      <c r="E7" s="2">
        <f t="shared" si="7"/>
        <v>0.01752830049</v>
      </c>
      <c r="F7" s="2">
        <f t="shared" si="7"/>
        <v>0.1295175957</v>
      </c>
    </row>
    <row r="8">
      <c r="A8" s="1">
        <v>3.0</v>
      </c>
      <c r="B8" s="1">
        <f t="shared" si="6"/>
        <v>0.75</v>
      </c>
      <c r="C8" s="2">
        <f t="shared" ref="C8:F8" si="8">NORMDIST($B8,C$1,C$2,False)</f>
        <v>0.06249635855</v>
      </c>
      <c r="D8" s="2">
        <f t="shared" si="8"/>
        <v>0.02086049263</v>
      </c>
      <c r="E8" s="2">
        <f t="shared" si="8"/>
        <v>0.03173965184</v>
      </c>
      <c r="F8" s="2">
        <f t="shared" si="8"/>
        <v>0.1826490854</v>
      </c>
    </row>
    <row r="9">
      <c r="A9" s="1">
        <v>4.0</v>
      </c>
      <c r="B9" s="1">
        <f t="shared" si="6"/>
        <v>1</v>
      </c>
      <c r="C9" s="2">
        <f t="shared" ref="C9:F9" si="9">NORMDIST($B9,C$1,C$2,False)</f>
        <v>0.08132887739</v>
      </c>
      <c r="D9" s="2">
        <f t="shared" si="9"/>
        <v>0.02699548326</v>
      </c>
      <c r="E9" s="2">
        <f t="shared" si="9"/>
        <v>0.05399096651</v>
      </c>
      <c r="F9" s="2">
        <f t="shared" si="9"/>
        <v>0.2419707245</v>
      </c>
    </row>
    <row r="10">
      <c r="A10" s="1">
        <v>5.0</v>
      </c>
      <c r="B10" s="1">
        <f t="shared" si="6"/>
        <v>1.25</v>
      </c>
      <c r="C10" s="2">
        <f t="shared" ref="C10:F10" si="10">NORMDIST($B10,C$1,C$2,False)</f>
        <v>0.1030390757</v>
      </c>
      <c r="D10" s="2">
        <f t="shared" si="10"/>
        <v>0.03439313791</v>
      </c>
      <c r="E10" s="2">
        <f t="shared" si="10"/>
        <v>0.08627731883</v>
      </c>
      <c r="F10" s="2">
        <f t="shared" si="10"/>
        <v>0.3011374322</v>
      </c>
    </row>
    <row r="11">
      <c r="A11" s="1">
        <v>6.0</v>
      </c>
      <c r="B11" s="1">
        <f t="shared" si="6"/>
        <v>1.5</v>
      </c>
      <c r="C11" s="2">
        <f t="shared" ref="C11:F11" si="11">NORMDIST($B11,C$1,C$2,False)</f>
        <v>0.1270943495</v>
      </c>
      <c r="D11" s="2">
        <f t="shared" si="11"/>
        <v>0.04313865941</v>
      </c>
      <c r="E11" s="2">
        <f t="shared" si="11"/>
        <v>0.1295175957</v>
      </c>
      <c r="F11" s="2">
        <f t="shared" si="11"/>
        <v>0.3520653268</v>
      </c>
    </row>
    <row r="12">
      <c r="A12" s="1">
        <v>7.0</v>
      </c>
      <c r="B12" s="1">
        <f t="shared" si="6"/>
        <v>1.75</v>
      </c>
      <c r="C12" s="2">
        <f t="shared" ref="C12:F12" si="12">NORMDIST($B12,C$1,C$2,False)</f>
        <v>0.1526221768</v>
      </c>
      <c r="D12" s="2">
        <f t="shared" si="12"/>
        <v>0.05326913407</v>
      </c>
      <c r="E12" s="2">
        <f t="shared" si="12"/>
        <v>0.1826490854</v>
      </c>
      <c r="F12" s="2">
        <f t="shared" si="12"/>
        <v>0.3866681168</v>
      </c>
    </row>
    <row r="13">
      <c r="A13" s="1">
        <v>8.0</v>
      </c>
      <c r="B13" s="1">
        <f t="shared" si="6"/>
        <v>2</v>
      </c>
      <c r="C13" s="2">
        <f t="shared" ref="C13:F13" si="13">NORMDIST($B13,C$1,C$2,False)</f>
        <v>0.1784334022</v>
      </c>
      <c r="D13" s="2">
        <f t="shared" si="13"/>
        <v>0.06475879783</v>
      </c>
      <c r="E13" s="2">
        <f t="shared" si="13"/>
        <v>0.2419707245</v>
      </c>
      <c r="F13" s="2">
        <f t="shared" si="13"/>
        <v>0.3989422804</v>
      </c>
    </row>
    <row r="14">
      <c r="A14" s="1">
        <v>9.0</v>
      </c>
      <c r="B14" s="1">
        <f t="shared" si="6"/>
        <v>2.25</v>
      </c>
      <c r="C14" s="2">
        <f t="shared" ref="C14:F14" si="14">NORMDIST($B14,C$1,C$2,False)</f>
        <v>0.2030961923</v>
      </c>
      <c r="D14" s="2">
        <f t="shared" si="14"/>
        <v>0.07750613273</v>
      </c>
      <c r="E14" s="2">
        <f t="shared" si="14"/>
        <v>0.3011374322</v>
      </c>
      <c r="F14" s="2">
        <f t="shared" si="14"/>
        <v>0.3866681168</v>
      </c>
    </row>
    <row r="15">
      <c r="A15" s="1">
        <v>10.0</v>
      </c>
      <c r="B15" s="1">
        <f t="shared" si="6"/>
        <v>2.5</v>
      </c>
      <c r="C15" s="2">
        <f t="shared" ref="C15:F15" si="15">NORMDIST($B15,C$1,C$2,False)</f>
        <v>0.2250580326</v>
      </c>
      <c r="D15" s="2">
        <f t="shared" si="15"/>
        <v>0.09132454269</v>
      </c>
      <c r="E15" s="2">
        <f t="shared" si="15"/>
        <v>0.3520653268</v>
      </c>
      <c r="F15" s="2">
        <f t="shared" si="15"/>
        <v>0.3520653268</v>
      </c>
    </row>
    <row r="16">
      <c r="A16" s="1">
        <v>11.0</v>
      </c>
      <c r="B16" s="1">
        <f t="shared" si="6"/>
        <v>2.75</v>
      </c>
      <c r="C16" s="2">
        <f t="shared" ref="C16:F16" si="16">NORMDIST($B16,C$1,C$2,False)</f>
        <v>0.2428031782</v>
      </c>
      <c r="D16" s="2">
        <f t="shared" si="16"/>
        <v>0.1059383229</v>
      </c>
      <c r="E16" s="2">
        <f t="shared" si="16"/>
        <v>0.3866681168</v>
      </c>
      <c r="F16" s="2">
        <f t="shared" si="16"/>
        <v>0.3011374322</v>
      </c>
    </row>
    <row r="17">
      <c r="A17" s="1">
        <v>12.0</v>
      </c>
      <c r="B17" s="1">
        <f t="shared" si="6"/>
        <v>3</v>
      </c>
      <c r="C17" s="2">
        <f t="shared" ref="C17:F17" si="17">NORMDIST($B17,C$1,C$2,False)</f>
        <v>0.2550241615</v>
      </c>
      <c r="D17" s="2">
        <f t="shared" si="17"/>
        <v>0.1209853623</v>
      </c>
      <c r="E17" s="2">
        <f t="shared" si="17"/>
        <v>0.3989422804</v>
      </c>
      <c r="F17" s="2">
        <f t="shared" si="17"/>
        <v>0.2419707245</v>
      </c>
    </row>
    <row r="18">
      <c r="A18" s="1">
        <v>13.0</v>
      </c>
      <c r="B18" s="1">
        <f t="shared" si="6"/>
        <v>3.25</v>
      </c>
      <c r="C18" s="2">
        <f t="shared" ref="C18:F18" si="18">NORMDIST($B18,C$1,C$2,False)</f>
        <v>0.2607806729</v>
      </c>
      <c r="D18" s="2">
        <f t="shared" si="18"/>
        <v>0.1360274992</v>
      </c>
      <c r="E18" s="2">
        <f t="shared" si="18"/>
        <v>0.3866681168</v>
      </c>
      <c r="F18" s="2">
        <f t="shared" si="18"/>
        <v>0.1826490854</v>
      </c>
    </row>
    <row r="19">
      <c r="A19" s="1">
        <v>14.0</v>
      </c>
      <c r="B19" s="1">
        <f t="shared" si="6"/>
        <v>3.5</v>
      </c>
      <c r="C19" s="2">
        <f t="shared" ref="C19:F19" si="19">NORMDIST($B19,C$1,C$2,False)</f>
        <v>0.2596190683</v>
      </c>
      <c r="D19" s="2">
        <f t="shared" si="19"/>
        <v>0.1505687161</v>
      </c>
      <c r="E19" s="2">
        <f t="shared" si="19"/>
        <v>0.3520653268</v>
      </c>
      <c r="F19" s="2">
        <f t="shared" si="19"/>
        <v>0.1295175957</v>
      </c>
    </row>
    <row r="20">
      <c r="A20" s="1">
        <v>15.0</v>
      </c>
      <c r="B20" s="1">
        <f t="shared" si="6"/>
        <v>3.75</v>
      </c>
      <c r="C20" s="2">
        <f t="shared" ref="C20:F20" si="20">NORMDIST($B20,C$1,C$2,False)</f>
        <v>0.2516314293</v>
      </c>
      <c r="D20" s="2">
        <f t="shared" si="20"/>
        <v>0.1640804843</v>
      </c>
      <c r="E20" s="2">
        <f t="shared" si="20"/>
        <v>0.3011374322</v>
      </c>
      <c r="F20" s="2">
        <f t="shared" si="20"/>
        <v>0.08627731883</v>
      </c>
    </row>
    <row r="21">
      <c r="A21" s="1">
        <v>16.0</v>
      </c>
      <c r="B21" s="1">
        <f t="shared" si="6"/>
        <v>4</v>
      </c>
      <c r="C21" s="2">
        <f t="shared" ref="C21:F21" si="21">NORMDIST($B21,C$1,C$2,False)</f>
        <v>0.2374435047</v>
      </c>
      <c r="D21" s="2">
        <f t="shared" si="21"/>
        <v>0.1760326634</v>
      </c>
      <c r="E21" s="2">
        <f t="shared" si="21"/>
        <v>0.2419707245</v>
      </c>
      <c r="F21" s="2">
        <f t="shared" si="21"/>
        <v>0.05399096651</v>
      </c>
    </row>
    <row r="22">
      <c r="A22" s="1">
        <v>17.0</v>
      </c>
      <c r="B22" s="1">
        <f t="shared" si="6"/>
        <v>4.25</v>
      </c>
      <c r="C22" s="2">
        <f t="shared" ref="C22:F22" si="22">NORMDIST($B22,C$1,C$2,False)</f>
        <v>0.2181337249</v>
      </c>
      <c r="D22" s="2">
        <f t="shared" si="22"/>
        <v>0.1859275469</v>
      </c>
      <c r="E22" s="2">
        <f t="shared" si="22"/>
        <v>0.1826490854</v>
      </c>
      <c r="F22" s="2">
        <f t="shared" si="22"/>
        <v>0.03173965184</v>
      </c>
    </row>
    <row r="23">
      <c r="A23" s="1">
        <v>18.0</v>
      </c>
      <c r="B23" s="1">
        <f t="shared" si="6"/>
        <v>4.5</v>
      </c>
      <c r="C23" s="2">
        <f t="shared" ref="C23:F23" si="23">NORMDIST($B23,C$1,C$2,False)</f>
        <v>0.1950978347</v>
      </c>
      <c r="D23" s="2">
        <f t="shared" si="23"/>
        <v>0.1933340584</v>
      </c>
      <c r="E23" s="2">
        <f t="shared" si="23"/>
        <v>0.1295175957</v>
      </c>
      <c r="F23" s="2">
        <f t="shared" si="23"/>
        <v>0.01752830049</v>
      </c>
    </row>
    <row r="24">
      <c r="A24" s="1">
        <v>19.0</v>
      </c>
      <c r="B24" s="1">
        <f t="shared" si="6"/>
        <v>4.75</v>
      </c>
      <c r="C24" s="2">
        <f t="shared" ref="C24:F24" si="24">NORMDIST($B24,C$1,C$2,False)</f>
        <v>0.1698827158</v>
      </c>
      <c r="D24" s="2">
        <f t="shared" si="24"/>
        <v>0.1979188435</v>
      </c>
      <c r="E24" s="2">
        <f t="shared" si="24"/>
        <v>0.08627731883</v>
      </c>
      <c r="F24" s="2">
        <f t="shared" si="24"/>
        <v>0.009093562502</v>
      </c>
    </row>
    <row r="25">
      <c r="A25" s="1">
        <v>20.0</v>
      </c>
      <c r="B25" s="1">
        <f t="shared" si="6"/>
        <v>5</v>
      </c>
      <c r="C25" s="2">
        <f t="shared" ref="C25:F25" si="25">NORMDIST($B25,C$1,C$2,False)</f>
        <v>0.1440167656</v>
      </c>
      <c r="D25" s="2">
        <f t="shared" si="25"/>
        <v>0.1994711402</v>
      </c>
      <c r="E25" s="2">
        <f t="shared" si="25"/>
        <v>0.05399096651</v>
      </c>
      <c r="F25" s="2">
        <f t="shared" si="25"/>
        <v>0.004431848412</v>
      </c>
    </row>
    <row r="26">
      <c r="A26" s="1">
        <v>21.0</v>
      </c>
      <c r="B26" s="1">
        <f t="shared" si="6"/>
        <v>5.25</v>
      </c>
      <c r="C26" s="2">
        <f t="shared" ref="C26:F26" si="26">NORMDIST($B26,C$1,C$2,False)</f>
        <v>0.1188622708</v>
      </c>
      <c r="D26" s="2">
        <f t="shared" si="26"/>
        <v>0.1979188435</v>
      </c>
      <c r="E26" s="2">
        <f t="shared" si="26"/>
        <v>0.03173965184</v>
      </c>
      <c r="F26" s="2">
        <f t="shared" si="26"/>
        <v>0.002029048057</v>
      </c>
    </row>
    <row r="27">
      <c r="A27" s="1">
        <v>22.0</v>
      </c>
      <c r="B27" s="1">
        <f t="shared" si="6"/>
        <v>5.5</v>
      </c>
      <c r="C27" s="2">
        <f t="shared" ref="C27:F27" si="27">NORMDIST($B27,C$1,C$2,False)</f>
        <v>0.09550851775</v>
      </c>
      <c r="D27" s="2">
        <f t="shared" si="27"/>
        <v>0.1933340584</v>
      </c>
      <c r="E27" s="2">
        <f t="shared" si="27"/>
        <v>0.01752830049</v>
      </c>
      <c r="F27" s="2">
        <f t="shared" si="27"/>
        <v>0.000872682695</v>
      </c>
    </row>
    <row r="28">
      <c r="A28" s="1">
        <v>23.0</v>
      </c>
      <c r="B28" s="1">
        <f t="shared" si="6"/>
        <v>5.75</v>
      </c>
      <c r="C28" s="2">
        <f t="shared" ref="C28:F28" si="28">NORMDIST($B28,C$1,C$2,False)</f>
        <v>0.07471491372</v>
      </c>
      <c r="D28" s="2">
        <f t="shared" si="28"/>
        <v>0.1859275469</v>
      </c>
      <c r="E28" s="2">
        <f t="shared" si="28"/>
        <v>0.009093562502</v>
      </c>
      <c r="F28" s="2">
        <f t="shared" si="28"/>
        <v>0.0003525956824</v>
      </c>
    </row>
    <row r="29">
      <c r="A29" s="1">
        <v>24.0</v>
      </c>
      <c r="B29" s="1">
        <f t="shared" si="6"/>
        <v>6</v>
      </c>
      <c r="C29" s="2">
        <f t="shared" ref="C29:F29" si="29">NORMDIST($B29,C$1,C$2,False)</f>
        <v>0.056903582</v>
      </c>
      <c r="D29" s="2">
        <f t="shared" si="29"/>
        <v>0.1760326634</v>
      </c>
      <c r="E29" s="2">
        <f t="shared" si="29"/>
        <v>0.004431848412</v>
      </c>
      <c r="F29" s="2">
        <f t="shared" si="29"/>
        <v>0.0001338302258</v>
      </c>
    </row>
    <row r="30">
      <c r="A30" s="1">
        <v>25.0</v>
      </c>
      <c r="B30" s="1">
        <f t="shared" si="6"/>
        <v>6.25</v>
      </c>
      <c r="C30" s="2">
        <f t="shared" ref="C30:F30" si="30">NORMDIST($B30,C$1,C$2,False)</f>
        <v>0.04219286576</v>
      </c>
      <c r="D30" s="2">
        <f t="shared" si="30"/>
        <v>0.1640804843</v>
      </c>
      <c r="E30" s="2">
        <f t="shared" si="30"/>
        <v>0.002029048057</v>
      </c>
      <c r="F30" s="2">
        <f t="shared" si="30"/>
        <v>0.00004771863654</v>
      </c>
    </row>
    <row r="31">
      <c r="A31" s="1">
        <v>26.0</v>
      </c>
      <c r="B31" s="1">
        <f t="shared" si="6"/>
        <v>6.5</v>
      </c>
      <c r="C31" s="2">
        <f t="shared" ref="C31:F31" si="31">NORMDIST($B31,C$1,C$2,False)</f>
        <v>0.03045829259</v>
      </c>
      <c r="D31" s="2">
        <f t="shared" si="31"/>
        <v>0.1505687161</v>
      </c>
      <c r="E31" s="2">
        <f t="shared" si="31"/>
        <v>0.000872682695</v>
      </c>
      <c r="F31" s="2">
        <f t="shared" si="31"/>
        <v>0.00001598374111</v>
      </c>
    </row>
    <row r="32">
      <c r="A32" s="1">
        <v>27.0</v>
      </c>
      <c r="B32" s="1">
        <f t="shared" si="6"/>
        <v>6.75</v>
      </c>
      <c r="C32" s="2">
        <f t="shared" ref="C32:F32" si="32">NORMDIST($B32,C$1,C$2,False)</f>
        <v>0.02140618118</v>
      </c>
      <c r="D32" s="2">
        <f t="shared" si="32"/>
        <v>0.1360274992</v>
      </c>
      <c r="E32" s="2">
        <f t="shared" si="32"/>
        <v>0.0003525956824</v>
      </c>
      <c r="F32" s="2">
        <f t="shared" si="32"/>
        <v>0.000005029507289</v>
      </c>
    </row>
    <row r="33">
      <c r="A33" s="1">
        <v>28.0</v>
      </c>
      <c r="B33" s="1">
        <f t="shared" si="6"/>
        <v>7</v>
      </c>
      <c r="C33" s="2">
        <f t="shared" ref="C33:F33" si="33">NORMDIST($B33,C$1,C$2,False)</f>
        <v>0.01464670557</v>
      </c>
      <c r="D33" s="2">
        <f t="shared" si="33"/>
        <v>0.1209853623</v>
      </c>
      <c r="E33" s="2">
        <f t="shared" si="33"/>
        <v>0.0001338302258</v>
      </c>
      <c r="F33" s="2">
        <f t="shared" si="33"/>
        <v>0.000001486719515</v>
      </c>
    </row>
    <row r="34">
      <c r="A34" s="1">
        <v>29.0</v>
      </c>
      <c r="B34" s="1">
        <f t="shared" si="6"/>
        <v>7.25</v>
      </c>
      <c r="C34" s="2">
        <f t="shared" ref="C34:F34" si="34">NORMDIST($B34,C$1,C$2,False)</f>
        <v>0.009756809336</v>
      </c>
      <c r="D34" s="2">
        <f t="shared" si="34"/>
        <v>0.1059383229</v>
      </c>
      <c r="E34" s="2">
        <f t="shared" si="34"/>
        <v>0.00004771863654</v>
      </c>
      <c r="F34" s="2">
        <f t="shared" si="34"/>
        <v>0.0000004128470989</v>
      </c>
    </row>
    <row r="35">
      <c r="A35" s="1">
        <v>30.0</v>
      </c>
      <c r="B35" s="1">
        <f t="shared" si="6"/>
        <v>7.5</v>
      </c>
      <c r="C35" s="2">
        <f t="shared" ref="C35:F35" si="35">NORMDIST($B35,C$1,C$2,False)</f>
        <v>0.006327655069</v>
      </c>
      <c r="D35" s="2">
        <f t="shared" si="35"/>
        <v>0.09132454269</v>
      </c>
      <c r="E35" s="2">
        <f t="shared" si="35"/>
        <v>0.00001598374111</v>
      </c>
      <c r="F35" s="2">
        <f t="shared" si="35"/>
        <v>0.0000001076976004</v>
      </c>
    </row>
    <row r="36">
      <c r="A36" s="1">
        <v>31.0</v>
      </c>
      <c r="B36" s="1">
        <f t="shared" si="6"/>
        <v>7.75</v>
      </c>
      <c r="C36" s="2">
        <f t="shared" ref="C36:F36" si="36">NORMDIST($B36,C$1,C$2,False)</f>
        <v>0.003995258535</v>
      </c>
      <c r="D36" s="2">
        <f t="shared" si="36"/>
        <v>0.07750613273</v>
      </c>
      <c r="E36" s="2">
        <f t="shared" si="36"/>
        <v>0.000005029507289</v>
      </c>
      <c r="F36" s="2">
        <f t="shared" si="36"/>
        <v>0.00000002639243204</v>
      </c>
    </row>
    <row r="37">
      <c r="A37" s="1">
        <v>32.0</v>
      </c>
      <c r="B37" s="1">
        <f t="shared" si="6"/>
        <v>8</v>
      </c>
      <c r="C37" s="2">
        <f t="shared" ref="C37:F37" si="37">NORMDIST($B37,C$1,C$2,False)</f>
        <v>0.002455919294</v>
      </c>
      <c r="D37" s="2">
        <f t="shared" si="37"/>
        <v>0.06475879783</v>
      </c>
      <c r="E37" s="2">
        <f t="shared" si="37"/>
        <v>0.000001486719515</v>
      </c>
      <c r="F37" s="2">
        <f t="shared" si="37"/>
        <v>0.00000000607588285</v>
      </c>
    </row>
    <row r="38">
      <c r="A38" s="1">
        <v>33.0</v>
      </c>
      <c r="B38" s="1">
        <f t="shared" si="6"/>
        <v>8.25</v>
      </c>
      <c r="C38" s="2">
        <f t="shared" ref="C38:F38" si="38">NORMDIST($B38,C$1,C$2,False)</f>
        <v>0.001469773477</v>
      </c>
      <c r="D38" s="2">
        <f t="shared" si="38"/>
        <v>0.05326913407</v>
      </c>
      <c r="E38" s="2">
        <f t="shared" si="38"/>
        <v>0.0000004128470989</v>
      </c>
      <c r="F38" s="2">
        <f t="shared" si="38"/>
        <v>0.000000001314001818</v>
      </c>
    </row>
    <row r="39">
      <c r="A39" s="1">
        <v>34.0</v>
      </c>
      <c r="B39" s="1">
        <f t="shared" si="6"/>
        <v>8.5</v>
      </c>
      <c r="C39" s="2">
        <f t="shared" ref="C39:F39" si="39">NORMDIST($B39,C$1,C$2,False)</f>
        <v>0.000856354991</v>
      </c>
      <c r="D39" s="2">
        <f t="shared" si="39"/>
        <v>0.04313865941</v>
      </c>
      <c r="E39" s="2">
        <f t="shared" si="39"/>
        <v>0.0000001076976004</v>
      </c>
      <c r="F39" s="2">
        <f t="shared" si="39"/>
        <v>0.0000000002669556615</v>
      </c>
    </row>
    <row r="40">
      <c r="A40" s="1">
        <v>35.0</v>
      </c>
      <c r="B40" s="1">
        <f t="shared" si="6"/>
        <v>8.75</v>
      </c>
      <c r="C40" s="2">
        <f t="shared" ref="C40:F40" si="40">NORMDIST($B40,C$1,C$2,False)</f>
        <v>0.0004857629334</v>
      </c>
      <c r="D40" s="2">
        <f t="shared" si="40"/>
        <v>0.03439313791</v>
      </c>
      <c r="E40" s="2">
        <f t="shared" si="40"/>
        <v>0.00000002639243204</v>
      </c>
      <c r="F40" s="2">
        <f t="shared" si="40"/>
        <v>0</v>
      </c>
    </row>
    <row r="41">
      <c r="A41" s="1">
        <v>36.0</v>
      </c>
      <c r="B41" s="1">
        <f t="shared" si="6"/>
        <v>9</v>
      </c>
      <c r="C41" s="2">
        <f t="shared" ref="C41:F41" si="41">NORMDIST($B41,C$1,C$2,False)</f>
        <v>0.0002682637702</v>
      </c>
      <c r="D41" s="2">
        <f t="shared" si="41"/>
        <v>0.02699548326</v>
      </c>
      <c r="E41" s="2">
        <f t="shared" si="41"/>
        <v>0.00000000607588285</v>
      </c>
      <c r="F41" s="2">
        <f t="shared" si="41"/>
        <v>0</v>
      </c>
    </row>
    <row r="42">
      <c r="A42" s="1">
        <v>37.0</v>
      </c>
      <c r="B42" s="1">
        <f t="shared" si="6"/>
        <v>9.25</v>
      </c>
      <c r="C42" s="2">
        <f t="shared" ref="C42:F42" si="42">NORMDIST($B42,C$1,C$2,False)</f>
        <v>0.0001442337142</v>
      </c>
      <c r="D42" s="2">
        <f t="shared" si="42"/>
        <v>0.02086049263</v>
      </c>
      <c r="E42" s="2">
        <f t="shared" si="42"/>
        <v>0.000000001314001818</v>
      </c>
      <c r="F42" s="2">
        <f t="shared" si="42"/>
        <v>0</v>
      </c>
    </row>
    <row r="43">
      <c r="A43" s="1">
        <v>38.0</v>
      </c>
      <c r="B43" s="1">
        <f t="shared" si="6"/>
        <v>9.5</v>
      </c>
      <c r="C43" s="2">
        <f t="shared" ref="C43:F43" si="43">NORMDIST($B43,C$1,C$2,False)</f>
        <v>0.00007549855906</v>
      </c>
      <c r="D43" s="2">
        <f t="shared" si="43"/>
        <v>0.01586982592</v>
      </c>
      <c r="E43" s="2">
        <f t="shared" si="43"/>
        <v>0.0000000002669556615</v>
      </c>
      <c r="F43" s="2">
        <f t="shared" si="43"/>
        <v>0</v>
      </c>
    </row>
    <row r="44">
      <c r="A44" s="1">
        <v>39.0</v>
      </c>
      <c r="B44" s="1">
        <f t="shared" si="6"/>
        <v>9.75</v>
      </c>
      <c r="C44" s="2">
        <f t="shared" ref="C44:F44" si="44">NORMDIST($B44,C$1,C$2,False)</f>
        <v>0.00003847491336</v>
      </c>
      <c r="D44" s="2">
        <f t="shared" si="44"/>
        <v>0.01188595041</v>
      </c>
      <c r="E44" s="2">
        <f t="shared" si="44"/>
        <v>0</v>
      </c>
      <c r="F44" s="2">
        <f t="shared" si="44"/>
        <v>0</v>
      </c>
    </row>
    <row r="45">
      <c r="A45" s="1">
        <v>40.0</v>
      </c>
      <c r="B45" s="1">
        <f t="shared" si="6"/>
        <v>10</v>
      </c>
      <c r="C45" s="2">
        <f t="shared" ref="C45:F45" si="45">NORMDIST($B45,C$1,C$2,False)</f>
        <v>0.00001908902516</v>
      </c>
      <c r="D45" s="2">
        <f t="shared" si="45"/>
        <v>0.008764150247</v>
      </c>
      <c r="E45" s="2">
        <f t="shared" si="45"/>
        <v>0</v>
      </c>
      <c r="F45" s="2">
        <f t="shared" si="45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3.29"/>
    <col customWidth="1" min="3" max="5" width="19.71"/>
    <col customWidth="1" min="6" max="6" width="8.0"/>
  </cols>
  <sheetData>
    <row r="1">
      <c r="A1" s="21" t="s">
        <v>45</v>
      </c>
      <c r="B1" s="22" t="s">
        <v>51</v>
      </c>
      <c r="C1" s="23" t="s">
        <v>52</v>
      </c>
      <c r="D1" s="23" t="s">
        <v>53</v>
      </c>
      <c r="E1" s="23" t="s">
        <v>54</v>
      </c>
    </row>
    <row r="2">
      <c r="A2" s="21" t="s">
        <v>55</v>
      </c>
      <c r="B2" s="22">
        <v>0.23</v>
      </c>
      <c r="C2" s="24">
        <v>0.1</v>
      </c>
      <c r="D2" s="24">
        <v>0.7</v>
      </c>
      <c r="E2" s="24">
        <v>0.6</v>
      </c>
    </row>
    <row r="3">
      <c r="A3" s="25" t="s">
        <v>56</v>
      </c>
      <c r="B3" s="25">
        <v>0.77</v>
      </c>
      <c r="C3" s="26">
        <v>0.8</v>
      </c>
      <c r="D3" s="26">
        <v>0.2</v>
      </c>
      <c r="E3" s="26">
        <v>0.5</v>
      </c>
    </row>
    <row r="4">
      <c r="A4" s="27"/>
      <c r="B4" s="27"/>
      <c r="C4" s="27"/>
      <c r="D4" s="27"/>
      <c r="E4" s="27"/>
    </row>
    <row r="5">
      <c r="A5" s="27"/>
      <c r="B5" s="28" t="s">
        <v>57</v>
      </c>
      <c r="C5" s="29" t="s">
        <v>58</v>
      </c>
      <c r="D5" s="28" t="s">
        <v>57</v>
      </c>
      <c r="E5" s="29" t="s">
        <v>59</v>
      </c>
    </row>
    <row r="6">
      <c r="A6" s="21" t="s">
        <v>55</v>
      </c>
      <c r="B6" s="30">
        <f t="shared" ref="B6:B7" si="1">C6/C$8</f>
        <v>0.1355599214</v>
      </c>
      <c r="C6" s="31">
        <f t="shared" ref="C6:C7" si="2">C2*D2*E2*B2</f>
        <v>0.00966</v>
      </c>
      <c r="D6" s="32">
        <f t="shared" ref="D6:D7" si="3">E6/E$8</f>
        <v>0.8495212038</v>
      </c>
      <c r="E6" s="31">
        <f t="shared" ref="E6:E7" si="4">B2*(1-C2)*D2*E2</f>
        <v>0.08694</v>
      </c>
    </row>
    <row r="7">
      <c r="A7" s="25" t="s">
        <v>56</v>
      </c>
      <c r="B7" s="32">
        <f t="shared" si="1"/>
        <v>0.8644400786</v>
      </c>
      <c r="C7" s="31">
        <f t="shared" si="2"/>
        <v>0.0616</v>
      </c>
      <c r="D7" s="30">
        <f t="shared" si="3"/>
        <v>0.1504787962</v>
      </c>
      <c r="E7" s="31">
        <f t="shared" si="4"/>
        <v>0.0154</v>
      </c>
    </row>
    <row r="8">
      <c r="B8" s="33"/>
      <c r="C8" s="31">
        <f>sum(C6:C7)</f>
        <v>0.07126</v>
      </c>
      <c r="D8" s="33"/>
      <c r="E8" s="31">
        <f>sum(E6:E7)</f>
        <v>0.10234</v>
      </c>
    </row>
    <row r="9">
      <c r="B9" s="31"/>
      <c r="C9" s="31"/>
      <c r="D9" s="31"/>
      <c r="E9" s="31"/>
    </row>
    <row r="10">
      <c r="A10" s="21"/>
      <c r="B10" s="28" t="s">
        <v>57</v>
      </c>
      <c r="C10" s="34" t="s">
        <v>60</v>
      </c>
      <c r="D10" s="28" t="s">
        <v>57</v>
      </c>
      <c r="E10" s="34" t="s">
        <v>61</v>
      </c>
    </row>
    <row r="11">
      <c r="A11" s="21" t="s">
        <v>55</v>
      </c>
      <c r="B11" s="30">
        <f t="shared" ref="B11:B12" si="5">C11/C$13</f>
        <v>0.0165243075</v>
      </c>
      <c r="C11" s="31">
        <f t="shared" ref="C11:C12" si="6">B2*C2*(1-D2)*E2</f>
        <v>0.00414</v>
      </c>
      <c r="D11" s="30">
        <f t="shared" ref="D11:D12" si="7">E11/E$8</f>
        <v>0.3640805159</v>
      </c>
      <c r="E11" s="31">
        <f t="shared" ref="E11:E12" si="8">B2*(1-C2)*(1-D2)*E2</f>
        <v>0.03726</v>
      </c>
    </row>
    <row r="12">
      <c r="A12" s="25" t="s">
        <v>56</v>
      </c>
      <c r="B12" s="32">
        <f t="shared" si="5"/>
        <v>0.9834756925</v>
      </c>
      <c r="C12" s="31">
        <f t="shared" si="6"/>
        <v>0.2464</v>
      </c>
      <c r="D12" s="32">
        <f t="shared" si="7"/>
        <v>0.6019151847</v>
      </c>
      <c r="E12" s="31">
        <f t="shared" si="8"/>
        <v>0.0616</v>
      </c>
    </row>
    <row r="13">
      <c r="B13" s="31"/>
      <c r="C13" s="31">
        <f>sum(C11:C12)</f>
        <v>0.25054</v>
      </c>
      <c r="D13" s="31"/>
      <c r="E13" s="31">
        <f>sum(E11:E12)</f>
        <v>0.09886</v>
      </c>
    </row>
    <row r="14">
      <c r="F14" s="35"/>
      <c r="G14" s="36"/>
      <c r="H14" s="36"/>
    </row>
    <row r="15">
      <c r="F15" s="35"/>
      <c r="G15" s="36"/>
      <c r="H15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43"/>
    <col customWidth="1" min="3" max="3" width="18.29"/>
    <col customWidth="1" min="6" max="6" width="16.71"/>
    <col customWidth="1" min="8" max="9" width="20.14"/>
    <col customWidth="1" min="10" max="10" width="19.14"/>
  </cols>
  <sheetData>
    <row r="1">
      <c r="D1" s="37" t="s">
        <v>62</v>
      </c>
      <c r="E1" s="38"/>
      <c r="F1" s="39"/>
    </row>
    <row r="2">
      <c r="D2" s="40"/>
      <c r="E2" s="41" t="s">
        <v>63</v>
      </c>
      <c r="F2" s="42" t="s">
        <v>64</v>
      </c>
    </row>
    <row r="3">
      <c r="D3" s="43"/>
      <c r="E3" s="44">
        <v>0.3</v>
      </c>
      <c r="F3" s="45">
        <f>1-E3</f>
        <v>0.7</v>
      </c>
    </row>
    <row r="4">
      <c r="D4" s="1"/>
    </row>
    <row r="5">
      <c r="D5" s="37" t="s">
        <v>65</v>
      </c>
      <c r="E5" s="38"/>
      <c r="F5" s="39"/>
    </row>
    <row r="6">
      <c r="D6" s="46" t="s">
        <v>66</v>
      </c>
      <c r="E6" s="1" t="s">
        <v>67</v>
      </c>
      <c r="F6" s="42" t="s">
        <v>68</v>
      </c>
    </row>
    <row r="7">
      <c r="D7" s="46" t="s">
        <v>63</v>
      </c>
      <c r="E7" s="1">
        <v>0.7</v>
      </c>
      <c r="F7" s="47">
        <f t="shared" ref="F7:F8" si="1">1-E7</f>
        <v>0.3</v>
      </c>
    </row>
    <row r="8">
      <c r="D8" s="48" t="s">
        <v>64</v>
      </c>
      <c r="E8" s="44">
        <v>0.05</v>
      </c>
      <c r="F8" s="45">
        <f t="shared" si="1"/>
        <v>0.95</v>
      </c>
    </row>
    <row r="10">
      <c r="D10" s="37" t="s">
        <v>69</v>
      </c>
      <c r="E10" s="49"/>
      <c r="F10" s="50"/>
      <c r="H10" s="37"/>
      <c r="I10" s="37" t="s">
        <v>70</v>
      </c>
      <c r="J10" s="50"/>
      <c r="L10" s="51" t="s">
        <v>71</v>
      </c>
    </row>
    <row r="11">
      <c r="D11" s="46" t="s">
        <v>72</v>
      </c>
      <c r="E11" s="1" t="s">
        <v>73</v>
      </c>
      <c r="F11" s="42" t="s">
        <v>74</v>
      </c>
      <c r="H11" s="48" t="s">
        <v>72</v>
      </c>
      <c r="I11" s="48" t="s">
        <v>75</v>
      </c>
      <c r="J11" s="52" t="s">
        <v>76</v>
      </c>
      <c r="L11" s="53" t="s">
        <v>77</v>
      </c>
    </row>
    <row r="12">
      <c r="D12" s="46" t="s">
        <v>78</v>
      </c>
      <c r="E12" s="41">
        <v>0.5</v>
      </c>
      <c r="F12" s="47">
        <f t="shared" ref="F12:F15" si="3">1-E12</f>
        <v>0.5</v>
      </c>
      <c r="H12" s="37" t="s">
        <v>79</v>
      </c>
      <c r="I12" s="54">
        <f t="shared" ref="I12:J12" si="2">E12*$E$7*$E$3</f>
        <v>0.105</v>
      </c>
      <c r="J12" s="39">
        <f t="shared" si="2"/>
        <v>0.105</v>
      </c>
      <c r="L12" s="55">
        <f>sum(I12,I14)/I16</f>
        <v>0.9457654288</v>
      </c>
    </row>
    <row r="13">
      <c r="D13" s="46" t="s">
        <v>80</v>
      </c>
      <c r="E13" s="41">
        <v>0.1</v>
      </c>
      <c r="F13" s="47">
        <f t="shared" si="3"/>
        <v>0.9</v>
      </c>
      <c r="H13" s="46" t="s">
        <v>80</v>
      </c>
      <c r="I13" s="40">
        <f t="shared" ref="I13:J13" si="4">E13*$E$8*$F$3</f>
        <v>0.0035</v>
      </c>
      <c r="J13" s="47">
        <f t="shared" si="4"/>
        <v>0.0315</v>
      </c>
    </row>
    <row r="14">
      <c r="D14" s="46" t="s">
        <v>81</v>
      </c>
      <c r="E14" s="41">
        <v>0.8</v>
      </c>
      <c r="F14" s="47">
        <f t="shared" si="3"/>
        <v>0.2</v>
      </c>
      <c r="H14" s="46" t="s">
        <v>82</v>
      </c>
      <c r="I14" s="40">
        <f t="shared" ref="I14:J14" si="5">E14*$F$7*$E$3</f>
        <v>0.072</v>
      </c>
      <c r="J14" s="47">
        <f t="shared" si="5"/>
        <v>0.018</v>
      </c>
      <c r="L14" s="53" t="s">
        <v>83</v>
      </c>
    </row>
    <row r="15">
      <c r="D15" s="48" t="s">
        <v>84</v>
      </c>
      <c r="E15" s="44">
        <v>0.01</v>
      </c>
      <c r="F15" s="45">
        <f t="shared" si="3"/>
        <v>0.99</v>
      </c>
      <c r="H15" s="48" t="s">
        <v>84</v>
      </c>
      <c r="I15" s="43">
        <f t="shared" ref="I15:J15" si="6">E15*$F$8*$F$3</f>
        <v>0.00665</v>
      </c>
      <c r="J15" s="45">
        <f t="shared" si="6"/>
        <v>0.65835</v>
      </c>
      <c r="L15" s="55">
        <f>I12/sum(I12:I13)</f>
        <v>0.9677419355</v>
      </c>
    </row>
    <row r="16">
      <c r="D16" s="1"/>
      <c r="H16" s="48" t="s">
        <v>85</v>
      </c>
      <c r="I16" s="43">
        <f t="shared" ref="I16:J16" si="7">sum(I12:I15)</f>
        <v>0.18715</v>
      </c>
      <c r="J16" s="45">
        <f t="shared" si="7"/>
        <v>0.81285</v>
      </c>
    </row>
    <row r="17">
      <c r="D17" s="1"/>
      <c r="L17" s="53" t="s">
        <v>86</v>
      </c>
    </row>
    <row r="18">
      <c r="D18" s="1"/>
      <c r="L18" s="55">
        <f>I14/sum(I14:I15)</f>
        <v>0.9154481882</v>
      </c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37" t="s">
        <v>87</v>
      </c>
      <c r="E40" s="38"/>
      <c r="F40" s="39"/>
    </row>
    <row r="41">
      <c r="D41" s="40"/>
      <c r="E41" s="1" t="s">
        <v>88</v>
      </c>
      <c r="F41" s="42" t="s">
        <v>89</v>
      </c>
    </row>
    <row r="42">
      <c r="D42" s="43"/>
      <c r="E42" s="44">
        <v>0.02</v>
      </c>
      <c r="F42" s="45">
        <f>1-E42</f>
        <v>0.98</v>
      </c>
    </row>
    <row r="43">
      <c r="D43" s="1"/>
    </row>
    <row r="44">
      <c r="D44" s="37" t="s">
        <v>69</v>
      </c>
      <c r="E44" s="38"/>
      <c r="F44" s="39"/>
      <c r="H44" s="37"/>
      <c r="I44" s="37" t="s">
        <v>70</v>
      </c>
      <c r="J44" s="50"/>
      <c r="L44" s="51" t="s">
        <v>71</v>
      </c>
    </row>
    <row r="45">
      <c r="D45" s="46" t="s">
        <v>72</v>
      </c>
      <c r="E45" s="1" t="s">
        <v>73</v>
      </c>
      <c r="F45" s="42" t="s">
        <v>74</v>
      </c>
      <c r="H45" s="48" t="s">
        <v>72</v>
      </c>
      <c r="I45" s="48" t="s">
        <v>75</v>
      </c>
      <c r="J45" s="52" t="s">
        <v>76</v>
      </c>
      <c r="L45" s="37" t="s">
        <v>77</v>
      </c>
      <c r="M45" s="56" t="s">
        <v>90</v>
      </c>
      <c r="N45" s="57" t="s">
        <v>91</v>
      </c>
    </row>
    <row r="46">
      <c r="A46" s="1" t="s">
        <v>92</v>
      </c>
      <c r="B46" s="1" t="s">
        <v>93</v>
      </c>
      <c r="C46" s="1" t="s">
        <v>94</v>
      </c>
      <c r="D46" s="46" t="s">
        <v>95</v>
      </c>
      <c r="E46" s="41">
        <v>0.9</v>
      </c>
      <c r="F46" s="47">
        <f t="shared" ref="F46:F53" si="9">1-E46</f>
        <v>0.1</v>
      </c>
      <c r="H46" s="46" t="s">
        <v>96</v>
      </c>
      <c r="I46" s="40">
        <f t="shared" ref="I46:J46" si="8">E46*$E$42*$E$7*$E$3</f>
        <v>0.00378</v>
      </c>
      <c r="J46" s="47">
        <f t="shared" si="8"/>
        <v>0.00042</v>
      </c>
      <c r="L46" s="58">
        <f>sum(I46:I47,I50:I51)/I54</f>
        <v>0.8998474067</v>
      </c>
      <c r="M46" s="59">
        <f>sum(I46,I48,I50,I52)/I54</f>
        <v>0.07634702644</v>
      </c>
      <c r="N46" s="60">
        <f>sum(I46:I47,I50:I51)/sum(I46,I48,I50,I52)</f>
        <v>11.78627968</v>
      </c>
    </row>
    <row r="47">
      <c r="C47" s="41" t="s">
        <v>89</v>
      </c>
      <c r="D47" s="46" t="s">
        <v>97</v>
      </c>
      <c r="E47" s="41">
        <v>0.5</v>
      </c>
      <c r="F47" s="47">
        <f t="shared" si="9"/>
        <v>0.5</v>
      </c>
      <c r="H47" s="46" t="s">
        <v>98</v>
      </c>
      <c r="I47" s="40">
        <f t="shared" ref="I47:J47" si="10">E47*$F$42*$E$7*$E$3</f>
        <v>0.1029</v>
      </c>
      <c r="J47" s="47">
        <f t="shared" si="10"/>
        <v>0.1029</v>
      </c>
      <c r="L47" s="41" t="s">
        <v>99</v>
      </c>
    </row>
    <row r="48">
      <c r="B48" s="1" t="s">
        <v>100</v>
      </c>
      <c r="C48" s="1" t="s">
        <v>94</v>
      </c>
      <c r="D48" s="46" t="s">
        <v>101</v>
      </c>
      <c r="E48" s="41">
        <v>0.9</v>
      </c>
      <c r="F48" s="47">
        <f t="shared" si="9"/>
        <v>0.1</v>
      </c>
      <c r="H48" s="46" t="s">
        <v>102</v>
      </c>
      <c r="I48" s="40">
        <f t="shared" ref="I48:J48" si="11">E48*$E$42*$E$8*$F$3</f>
        <v>0.00063</v>
      </c>
      <c r="J48" s="47">
        <f t="shared" si="11"/>
        <v>0.00007</v>
      </c>
    </row>
    <row r="49">
      <c r="C49" s="41" t="s">
        <v>89</v>
      </c>
      <c r="D49" s="46" t="s">
        <v>103</v>
      </c>
      <c r="E49" s="41">
        <v>0.1</v>
      </c>
      <c r="F49" s="47">
        <f t="shared" si="9"/>
        <v>0.9</v>
      </c>
      <c r="H49" s="46" t="s">
        <v>103</v>
      </c>
      <c r="I49" s="40">
        <f t="shared" ref="I49:J49" si="12">E49*$F$42*$E$8*$F$3</f>
        <v>0.00343</v>
      </c>
      <c r="J49" s="47">
        <f t="shared" si="12"/>
        <v>0.03087</v>
      </c>
      <c r="L49" s="37" t="s">
        <v>83</v>
      </c>
      <c r="M49" s="56" t="s">
        <v>104</v>
      </c>
      <c r="N49" s="57" t="s">
        <v>91</v>
      </c>
    </row>
    <row r="50">
      <c r="A50" s="41" t="s">
        <v>105</v>
      </c>
      <c r="B50" s="1" t="s">
        <v>93</v>
      </c>
      <c r="C50" s="1" t="s">
        <v>94</v>
      </c>
      <c r="D50" s="46" t="s">
        <v>106</v>
      </c>
      <c r="E50" s="1">
        <v>0.8</v>
      </c>
      <c r="F50" s="47">
        <f t="shared" si="9"/>
        <v>0.2</v>
      </c>
      <c r="H50" s="46" t="s">
        <v>107</v>
      </c>
      <c r="I50" s="40">
        <f t="shared" ref="I50:J50" si="13">E50*$E$42*$F$7*$E$3</f>
        <v>0.00144</v>
      </c>
      <c r="J50" s="47">
        <f t="shared" si="13"/>
        <v>0.00036</v>
      </c>
      <c r="L50" s="58">
        <f>sum(I46:I47)/I58</f>
        <v>0.9633375474</v>
      </c>
      <c r="M50" s="59">
        <f>sum(I46,I48)/I58</f>
        <v>0.03982300885</v>
      </c>
      <c r="N50" s="60">
        <f>sum(I46:I47)/sum(I46,I48)</f>
        <v>24.19047619</v>
      </c>
    </row>
    <row r="51">
      <c r="C51" s="41" t="s">
        <v>89</v>
      </c>
      <c r="D51" s="46" t="s">
        <v>108</v>
      </c>
      <c r="E51" s="41">
        <v>0.8</v>
      </c>
      <c r="F51" s="47">
        <f t="shared" si="9"/>
        <v>0.2</v>
      </c>
      <c r="H51" s="46" t="s">
        <v>109</v>
      </c>
      <c r="I51" s="40">
        <f t="shared" ref="I51:J51" si="14">E51*$F$42*$F$7*$E$3</f>
        <v>0.07056</v>
      </c>
      <c r="J51" s="47">
        <f t="shared" si="14"/>
        <v>0.01764</v>
      </c>
      <c r="L51" s="41" t="s">
        <v>110</v>
      </c>
    </row>
    <row r="52">
      <c r="B52" s="1" t="s">
        <v>100</v>
      </c>
      <c r="C52" s="1" t="s">
        <v>94</v>
      </c>
      <c r="D52" s="46" t="s">
        <v>111</v>
      </c>
      <c r="E52" s="41">
        <v>0.7</v>
      </c>
      <c r="F52" s="47">
        <f t="shared" si="9"/>
        <v>0.3</v>
      </c>
      <c r="H52" s="46" t="s">
        <v>112</v>
      </c>
      <c r="I52" s="40">
        <f t="shared" ref="I52:J52" si="15">E52*$E$42*$F$8*$F$3</f>
        <v>0.00931</v>
      </c>
      <c r="J52" s="47">
        <f t="shared" si="15"/>
        <v>0.00399</v>
      </c>
    </row>
    <row r="53">
      <c r="C53" s="1" t="s">
        <v>89</v>
      </c>
      <c r="D53" s="48" t="s">
        <v>113</v>
      </c>
      <c r="E53" s="44">
        <v>0.01</v>
      </c>
      <c r="F53" s="45">
        <f t="shared" si="9"/>
        <v>0.99</v>
      </c>
      <c r="H53" s="48" t="s">
        <v>113</v>
      </c>
      <c r="I53" s="40">
        <f t="shared" ref="I53:J53" si="16">E53*$F$42*$F$8*$F$3</f>
        <v>0.006517</v>
      </c>
      <c r="J53" s="47">
        <f t="shared" si="16"/>
        <v>0.645183</v>
      </c>
      <c r="L53" s="37" t="s">
        <v>86</v>
      </c>
      <c r="M53" s="56" t="s">
        <v>104</v>
      </c>
      <c r="N53" s="57" t="s">
        <v>91</v>
      </c>
    </row>
    <row r="54">
      <c r="H54" s="61" t="s">
        <v>85</v>
      </c>
      <c r="I54" s="62">
        <f t="shared" ref="I54:J54" si="17">sum(I46:I53)</f>
        <v>0.198567</v>
      </c>
      <c r="J54" s="63">
        <f t="shared" si="17"/>
        <v>0.801433</v>
      </c>
      <c r="L54" s="58">
        <f>sum(I50:I51)/I59</f>
        <v>0.8197934576</v>
      </c>
      <c r="M54" s="59">
        <f>sum(I50,I52)/I59</f>
        <v>0.1223997176</v>
      </c>
      <c r="N54" s="60">
        <f>sum(I50:I51)/sum(I50,I52)</f>
        <v>6.697674419</v>
      </c>
    </row>
    <row r="55">
      <c r="L55" s="41" t="s">
        <v>114</v>
      </c>
    </row>
    <row r="57">
      <c r="H57" s="1"/>
      <c r="I57" s="41" t="s">
        <v>115</v>
      </c>
    </row>
    <row r="58">
      <c r="G58" s="1" t="s">
        <v>116</v>
      </c>
      <c r="I58" s="2">
        <f>sum(I46:I49)</f>
        <v>0.11074</v>
      </c>
    </row>
    <row r="59">
      <c r="G59" s="1" t="s">
        <v>117</v>
      </c>
      <c r="I59" s="2">
        <f>sum(I50:I53)</f>
        <v>0.087827</v>
      </c>
    </row>
  </sheetData>
  <drawing r:id="rId1"/>
</worksheet>
</file>